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<sst xmlns="http://schemas.openxmlformats.org/spreadsheetml/2006/main" count="7099" uniqueCount="1749">
  <si>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</si>
  <si>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</si>
  <si>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</si>
  <si>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</si>
  <si>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</si>
  <si>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</si>
  <si>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</si>
  <si>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</si>
  <si>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</si>
  <si>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</si>
  <si>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</si>
  <si>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</si>
  <si>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</si>
  <si>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</si>
  <si>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</si>
  <si>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</si>
  <si>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</si>
  <si>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</si>
  <si>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</si>
  <si>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</si>
  <si>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</si>
  <si>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</si>
  <si>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</si>
  <si>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</si>
  <si>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</si>
  <si>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</si>
  <si>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</si>
  <si>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</si>
  <si>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</si>
  <si>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</si>
  <si>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</si>
  <si>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</si>
  <si>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</si>
  <si>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</si>
  <si>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</si>
  <si>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</si>
  <si>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</si>
  <si>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</si>
  <si>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</si>
  <si>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</si>
  <si>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</si>
  <si>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</si>
  <si>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</si>
  <si>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</si>
  <si>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</si>
  <si>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</si>
  <si>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</si>
  <si>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</si>
  <si>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</si>
  <si>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</si>
  <si>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</si>
  <si>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</si>
  <si>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</si>
  <si>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</si>
  <si>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</si>
  <si>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</si>
  <si>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</si>
  <si>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</si>
  <si>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</si>
  <si>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</si>
  <si>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</si>
  <si>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</si>
  <si>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</si>
  <si>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</si>
  <si>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</si>
  <si>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</si>
  <si>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</si>
  <si>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</si>
  <si>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</si>
  <si>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</si>
  <si>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</si>
  <si>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</si>
  <si>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</si>
  <si>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</si>
  <si>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</si>
  <si>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</si>
  <si>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</si>
  <si>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</si>
  <si>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</si>
  <si>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</si>
  <si>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</si>
  <si>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</si>
  <si>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</si>
  <si>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</si>
  <si>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</si>
  <si>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</si>
  <si>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</si>
  <si>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</si>
  <si>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</si>
  <si>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</si>
  <si>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</si>
  <si>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</si>
  <si>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</si>
  <si>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</si>
  <si>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</si>
  <si>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</si>
  <si>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</si>
  <si>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</si>
  <si>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</si>
  <si>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</si>
  <si>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</si>
  <si>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</si>
  <si>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</si>
  <si>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</si>
  <si>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</si>
  <si>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</si>
  <si>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</si>
  <si>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</si>
  <si>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</si>
  <si>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</si>
  <si>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</si>
  <si>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</si>
  <si>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</si>
  <si>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</si>
  <si>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</si>
  <si>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</si>
  <si>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</si>
  <si>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</si>
  <si>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</si>
  <si>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</si>
  <si>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</si>
  <si>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</si>
  <si>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</si>
  <si>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</si>
  <si>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</si>
  <si>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</si>
  <si>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</si>
  <si>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</si>
  <si>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</si>
  <si>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</si>
  <si>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</si>
  <si>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</si>
  <si>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</si>
  <si>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</si>
  <si>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</si>
  <si>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</si>
  <si>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</si>
  <si>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</si>
  <si>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</si>
  <si>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</si>
  <si>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</si>
  <si>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</si>
  <si>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</si>
  <si>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</si>
  <si>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</si>
  <si>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</si>
  <si>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</si>
  <si>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</si>
  <si>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</si>
  <si>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</si>
  <si>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</si>
  <si>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</si>
  <si>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</si>
  <si>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</si>
  <si>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</si>
  <si>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</si>
  <si>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</si>
  <si>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</si>
  <si>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</si>
  <si>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</si>
  <si>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</si>
  <si>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</si>
  <si>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</si>
  <si>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</si>
  <si>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</si>
  <si>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</si>
  <si>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</si>
  <si>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</si>
  <si>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</si>
  <si>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</si>
  <si>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</si>
  <si>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</si>
  <si>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</si>
  <si>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</si>
  <si>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</si>
  <si>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</si>
  <si>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</si>
  <si>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</si>
  <si>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</si>
  <si>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</si>
  <si>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</si>
  <si>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</si>
  <si>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</si>
  <si>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</si>
  <si>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</si>
  <si>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</si>
  <si>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</si>
  <si>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</si>
  <si>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</si>
  <si>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</si>
  <si>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</si>
  <si>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</si>
  <si>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</si>
  <si>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</si>
  <si>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</si>
  <si>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</si>
  <si>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</si>
  <si>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</si>
  <si>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</si>
  <si>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</si>
  <si>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</si>
  <si>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</si>
  <si>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</si>
  <si>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</si>
  <si>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</si>
  <si>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</si>
  <si>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</si>
  <si>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</si>
  <si>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</si>
  <si>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</si>
  <si>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</si>
  <si>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</si>
  <si>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</si>
  <si>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</si>
  <si>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</si>
  <si>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</si>
  <si>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</si>
  <si>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</si>
  <si>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</si>
  <si>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</si>
  <si>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</si>
  <si>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</si>
  <si>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</si>
  <si>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</si>
  <si>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</si>
  <si>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</si>
  <si>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</si>
  <si>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</si>
  <si>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</si>
  <si>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</si>
  <si>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</si>
  <si>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</si>
  <si>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</si>
  <si>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</si>
  <si>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</si>
  <si>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</si>
  <si>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</si>
  <si>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</si>
  <si>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</si>
  <si>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</si>
  <si>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</si>
  <si>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</si>
  <si>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</si>
  <si>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</si>
  <si>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</si>
  <si>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</si>
  <si>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</si>
  <si>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</si>
  <si>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</si>
  <si>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</si>
  <si>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</si>
  <si>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</si>
  <si>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</si>
  <si>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</si>
  <si>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</si>
  <si>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</si>
  <si>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</si>
  <si>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</si>
  <si>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</si>
  <si>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</si>
  <si>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</si>
  <si>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</si>
  <si>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</si>
  <si>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</si>
  <si>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</si>
  <si>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</si>
  <si>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</si>
  <si>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</si>
  <si>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</si>
  <si>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</si>
  <si>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</si>
  <si>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</si>
  <si>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</si>
  <si>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</si>
  <si>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</si>
  <si>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</si>
  <si>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</si>
  <si>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</si>
  <si>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</si>
  <si>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</si>
  <si>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</si>
  <si>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</si>
  <si>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</si>
  <si>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</si>
  <si>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</si>
  <si>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</si>
  <si>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</si>
  <si>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</si>
  <si>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</si>
  <si>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</si>
  <si>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</si>
  <si>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</si>
  <si>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</si>
  <si>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</si>
  <si>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</si>
  <si>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</si>
  <si>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</si>
  <si>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</si>
  <si>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</si>
  <si>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</si>
  <si>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</si>
  <si>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</si>
  <si>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</si>
  <si>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</si>
  <si>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</si>
  <si>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</si>
  <si>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</si>
  <si>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</si>
  <si>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</si>
  <si>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</si>
  <si>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</si>
  <si>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</si>
  <si>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</si>
  <si>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</si>
  <si>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</si>
  <si>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</si>
  <si>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</si>
  <si>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</si>
  <si>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</si>
  <si>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</si>
  <si>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</si>
  <si>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</si>
  <si>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</si>
  <si>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</si>
  <si>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</si>
  <si>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</si>
  <si>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</si>
  <si>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</si>
  <si>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</si>
  <si>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</si>
  <si>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</si>
  <si>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</si>
  <si>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</si>
  <si>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</si>
  <si>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</si>
  <si>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</si>
  <si>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</si>
  <si>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</si>
  <si>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</si>
  <si>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</si>
  <si>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</si>
  <si>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</si>
  <si>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</si>
  <si>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</si>
  <si>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</si>
  <si>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</si>
  <si>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</si>
  <si>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</si>
  <si>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</si>
  <si>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</si>
  <si>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</si>
  <si>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</si>
  <si>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</si>
  <si>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</si>
  <si>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</si>
  <si>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</si>
  <si>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</si>
  <si>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</si>
  <si>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</si>
  <si>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</si>
  <si>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</si>
  <si>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</si>
  <si>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</si>
  <si>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</si>
  <si>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</si>
  <si>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</si>
  <si>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</si>
  <si>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</si>
  <si>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</si>
  <si>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</si>
  <si>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</si>
  <si>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</si>
  <si>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</si>
  <si>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</si>
  <si>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</si>
  <si>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</si>
  <si>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</si>
  <si>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</si>
  <si>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</si>
  <si>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</si>
  <si>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</si>
  <si>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</si>
  <si>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</si>
  <si>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</si>
  <si>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</si>
  <si>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</si>
  <si>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</si>
  <si>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</si>
  <si>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</si>
  <si>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</si>
  <si>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</si>
  <si>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</si>
  <si>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</si>
  <si>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</si>
  <si>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</si>
  <si>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</si>
  <si>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</si>
  <si>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</si>
  <si>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</si>
  <si>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</si>
  <si>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</si>
  <si>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</si>
  <si>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</si>
  <si>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</si>
  <si>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</si>
  <si>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</si>
  <si>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</si>
  <si>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</si>
  <si>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</si>
  <si>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</si>
  <si>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</si>
  <si>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</si>
  <si>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</si>
  <si>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</si>
  <si>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</si>
  <si>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</si>
  <si>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</si>
  <si>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</si>
  <si>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</si>
  <si>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</si>
  <si>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</si>
  <si>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</si>
  <si>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</si>
  <si>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</si>
  <si>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</si>
  <si>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</si>
  <si>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</si>
  <si>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</si>
  <si>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</si>
  <si>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</si>
  <si>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</si>
  <si>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</si>
  <si>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</si>
  <si>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</si>
  <si>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</si>
  <si>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</si>
  <si>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</si>
  <si>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</si>
  <si>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</si>
  <si>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</si>
  <si>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</si>
  <si>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</si>
  <si>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</si>
  <si>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</si>
  <si>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</si>
  <si>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</si>
  <si>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</si>
  <si>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</si>
  <si>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</si>
  <si>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</si>
  <si>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</si>
  <si>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</si>
  <si>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</si>
  <si>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</si>
  <si>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</si>
  <si>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</si>
  <si>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</si>
  <si>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</si>
  <si>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</si>
  <si>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</si>
  <si>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</si>
  <si>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</si>
  <si>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</si>
  <si>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</si>
  <si>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</si>
  <si>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</si>
  <si>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</si>
  <si>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</si>
  <si>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</si>
  <si>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</si>
  <si>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</si>
  <si>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</si>
  <si>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</si>
  <si>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</si>
  <si>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</si>
  <si>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</si>
  <si>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</si>
  <si>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</si>
  <si>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</si>
  <si>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</si>
  <si>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</si>
  <si>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</si>
  <si>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</si>
  <si>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</si>
  <si>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</si>
  <si>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</si>
  <si>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</si>
  <si>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</si>
  <si>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</si>
  <si>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</si>
  <si>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</si>
  <si>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</si>
  <si>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</si>
  <si>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</si>
  <si>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</si>
  <si>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</si>
  <si>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</si>
  <si>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</si>
  <si>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</si>
  <si>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</si>
  <si>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</si>
  <si>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</si>
  <si>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</si>
  <si>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</si>
  <si>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</si>
  <si>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</si>
  <si>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</si>
  <si>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</si>
  <si>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</si>
  <si>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</si>
  <si>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</si>
  <si>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</si>
  <si>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</si>
  <si>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</si>
  <si>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</si>
  <si>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</si>
  <si>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</si>
  <si>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</si>
  <si>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</si>
  <si>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</si>
  <si>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</si>
  <si>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</si>
  <si>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</si>
  <si>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</si>
  <si>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</si>
  <si>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</si>
  <si>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</si>
  <si>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</si>
  <si>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</si>
  <si>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</si>
  <si>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</si>
  <si>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</si>
  <si>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</si>
  <si>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</si>
  <si>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</si>
  <si>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</si>
  <si>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</si>
  <si>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</si>
  <si>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</si>
  <si>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</si>
  <si>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</si>
  <si>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</si>
  <si>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</si>
  <si>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</si>
  <si>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</si>
  <si>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</si>
  <si>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</si>
  <si>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</si>
  <si>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</si>
  <si>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</si>
  <si>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</si>
  <si>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</si>
  <si>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</si>
  <si>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</si>
  <si>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</si>
  <si>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</si>
  <si>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</si>
  <si>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</si>
  <si>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</si>
  <si>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</si>
  <si>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</si>
  <si>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</si>
  <si>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</si>
  <si>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</si>
  <si>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</si>
  <si>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</si>
  <si>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</si>
  <si>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</si>
  <si>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</si>
  <si>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</si>
  <si>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</si>
  <si>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</si>
  <si>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</si>
  <si>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</si>
  <si>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</si>
  <si>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</si>
  <si>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</si>
  <si>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</si>
  <si>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</si>
  <si>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</si>
  <si>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</si>
  <si>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</si>
  <si>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</si>
  <si>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</si>
  <si>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</si>
  <si>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</si>
  <si>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</si>
  <si>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</si>
  <si>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</si>
  <si>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</si>
  <si>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</si>
  <si>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</si>
  <si>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</si>
  <si>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</si>
  <si>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</si>
  <si>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</si>
  <si>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</si>
  <si>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</si>
  <si>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</si>
  <si>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</si>
  <si>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</si>
  <si>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</si>
  <si>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</si>
  <si>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</si>
  <si>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</si>
  <si>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</si>
  <si>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</si>
  <si>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</si>
  <si>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</si>
  <si>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</si>
  <si>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</si>
  <si>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</si>
  <si>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</si>
  <si>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</si>
  <si>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</si>
  <si>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</si>
  <si>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</si>
  <si>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</si>
  <si>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</si>
  <si>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</si>
  <si>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</si>
  <si>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</si>
  <si>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</si>
  <si>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</si>
  <si>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</si>
  <si>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</si>
  <si>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</si>
  <si>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</si>
  <si>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</si>
  <si>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</si>
  <si>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</si>
  <si>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</si>
  <si>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</si>
  <si>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</si>
  <si>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</si>
  <si>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</si>
  <si>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</si>
  <si>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</si>
  <si>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</si>
  <si>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</si>
  <si>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</si>
  <si>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</si>
  <si>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</si>
  <si>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</si>
  <si>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</si>
  <si>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</si>
  <si>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</si>
  <si>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</si>
  <si>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</si>
  <si>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</si>
  <si>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</si>
  <si>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</si>
  <si>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</si>
  <si>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</si>
  <si>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</si>
  <si>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</si>
  <si>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</si>
  <si>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</si>
  <si>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</si>
  <si>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</si>
  <si>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</si>
  <si>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</si>
  <si>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</si>
  <si>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</si>
  <si>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</si>
  <si>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</si>
  <si>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</si>
  <si>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</si>
  <si>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</si>
  <si>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</si>
  <si>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</si>
  <si>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</si>
  <si>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</si>
  <si>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</si>
  <si>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</si>
  <si>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</si>
  <si>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</si>
  <si>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</si>
  <si>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</si>
  <si>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</si>
  <si>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</si>
  <si>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</si>
  <si>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</si>
  <si>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</si>
  <si>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</si>
  <si>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</si>
  <si>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</si>
  <si>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</si>
  <si>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</si>
  <si>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</si>
  <si>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</si>
  <si>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</si>
  <si>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</si>
  <si>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</si>
  <si>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</si>
  <si>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</si>
  <si>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</si>
  <si>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</si>
  <si>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</si>
  <si>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</si>
  <si>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</si>
  <si>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</si>
  <si>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</si>
  <si>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</si>
  <si>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</si>
  <si>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</si>
  <si>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</si>
  <si>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</si>
  <si>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</si>
  <si>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</si>
  <si>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</si>
  <si>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</si>
  <si>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</si>
  <si>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</si>
  <si>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</si>
  <si>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</si>
  <si>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</si>
  <si>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</si>
  <si>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</si>
  <si>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</si>
  <si>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</si>
  <si>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</si>
  <si>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</si>
  <si>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</si>
  <si>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</si>
  <si>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</si>
  <si>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</si>
  <si>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</si>
  <si>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</si>
  <si>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</si>
  <si>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</si>
  <si>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</si>
  <si>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</si>
  <si>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</si>
  <si>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</si>
  <si>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</si>
  <si>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</si>
  <si>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</si>
  <si>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</si>
  <si>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</si>
  <si>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</si>
  <si>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</si>
  <si>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</si>
  <si>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</si>
  <si>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</si>
  <si>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</si>
  <si>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</si>
  <si>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</si>
  <si>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</si>
  <si>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</si>
  <si>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</si>
  <si>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</si>
  <si>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</si>
  <si>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</si>
  <si>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</si>
  <si>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</si>
  <si>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</si>
  <si>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</si>
  <si>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</si>
  <si>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</si>
  <si>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</si>
  <si>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</si>
  <si>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</si>
  <si>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</si>
  <si>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</si>
  <si>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</si>
  <si>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</si>
  <si>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</si>
  <si>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</si>
  <si>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</si>
  <si>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</si>
  <si>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</si>
  <si>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</si>
  <si>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</si>
  <si>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</si>
  <si>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</si>
  <si>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</si>
  <si>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</si>
  <si>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</si>
  <si>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</si>
  <si>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</si>
  <si>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</si>
  <si>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</si>
  <si>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</si>
  <si>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</si>
  <si>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</si>
  <si>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</si>
  <si>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</si>
  <si>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</si>
  <si>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</si>
  <si>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</si>
  <si>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</si>
  <si>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</si>
  <si>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</si>
  <si>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</si>
  <si>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</si>
  <si>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</si>
  <si>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</si>
  <si>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</si>
  <si>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</si>
  <si>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</si>
  <si>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</si>
  <si>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</si>
  <si>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</si>
  <si>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</si>
  <si>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</si>
  <si>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</si>
  <si>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</si>
  <si>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</si>
  <si>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</si>
  <si>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</si>
  <si>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</si>
  <si>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</si>
  <si>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</si>
  <si>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</si>
  <si>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</si>
  <si>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</si>
  <si>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</si>
  <si>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</si>
  <si>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</si>
  <si>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</si>
  <si>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</si>
  <si>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</si>
  <si>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</si>
  <si>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</si>
  <si>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</si>
  <si>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</si>
  <si>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</si>
  <si>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</si>
  <si>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</si>
  <si>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</si>
  <si>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</si>
  <si>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</si>
  <si>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</si>
  <si>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</si>
  <si>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</si>
  <si>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</si>
  <si>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</si>
  <si>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</si>
  <si>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</si>
  <si>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</si>
  <si>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</si>
  <si>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</si>
  <si>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</si>
  <si>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</si>
  <si>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</si>
  <si>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</si>
  <si>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</si>
  <si>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</si>
  <si>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</si>
  <si>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</si>
  <si>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</si>
  <si>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</si>
  <si>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</si>
  <si>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</si>
  <si>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</si>
  <si>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</si>
  <si>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</si>
  <si>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</si>
  <si>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</si>
  <si>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</si>
  <si>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</si>
  <si>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</si>
  <si>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</si>
  <si>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</si>
  <si>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</si>
  <si>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</si>
  <si>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</si>
  <si>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</si>
  <si>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</si>
  <si>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</si>
  <si>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</si>
  <si>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</si>
  <si>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</si>
  <si>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</si>
  <si>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</si>
  <si>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</si>
  <si>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</si>
  <si>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</si>
  <si>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</si>
  <si>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</si>
  <si>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</si>
  <si>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</si>
  <si>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</si>
  <si>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</si>
  <si>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</si>
  <si>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</si>
  <si>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</si>
  <si>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</si>
  <si>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</si>
  <si>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</si>
  <si>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</si>
  <si>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</si>
  <si>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</si>
  <si>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</si>
  <si>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</si>
  <si>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</si>
  <si>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</si>
  <si>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</si>
  <si>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</si>
  <si>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</si>
  <si>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</si>
  <si>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</si>
  <si>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</si>
  <si>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</si>
  <si>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</si>
  <si>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</si>
  <si>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</si>
  <si>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</si>
  <si>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</si>
  <si>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</si>
  <si>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</si>
  <si>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</si>
  <si>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</si>
  <si>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</si>
  <si>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</si>
  <si>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</si>
  <si>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</si>
  <si>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</si>
  <si>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</si>
  <si>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</si>
  <si>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</si>
  <si>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</si>
  <si>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</si>
  <si>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</si>
  <si>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</si>
  <si>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</si>
  <si>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</si>
  <si>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</si>
  <si>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</si>
  <si>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</si>
  <si>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</si>
  <si>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</si>
  <si>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</si>
  <si>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</si>
  <si>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</si>
  <si>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</si>
  <si>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</si>
  <si>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</si>
  <si>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</si>
  <si>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</si>
  <si>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</si>
  <si>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</si>
  <si>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</si>
  <si>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</si>
  <si>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</si>
  <si>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</si>
  <si>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</si>
  <si>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</si>
  <si>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</si>
  <si>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</si>
  <si>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</si>
  <si>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</si>
  <si>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</si>
  <si>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</si>
  <si>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</si>
  <si>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</si>
  <si>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</si>
  <si>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</si>
  <si>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</si>
  <si>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</si>
  <si>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</si>
  <si>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</si>
  <si>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</si>
  <si>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</si>
  <si>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</si>
  <si>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</si>
  <si>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</si>
  <si>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</si>
  <si>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</si>
  <si>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</si>
  <si>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</si>
  <si>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</si>
  <si>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</si>
  <si>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</si>
  <si>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</si>
  <si>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</si>
  <si>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</si>
  <si>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</si>
  <si>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</si>
  <si>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</si>
  <si>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</si>
  <si>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</si>
  <si>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</si>
  <si>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</si>
  <si>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</si>
  <si>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</si>
  <si>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</si>
  <si>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</si>
  <si>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</si>
  <si>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</si>
  <si>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</si>
  <si>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</si>
  <si>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</si>
  <si>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</si>
  <si>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</si>
  <si>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</si>
  <si>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</si>
  <si>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</si>
  <si>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</si>
  <si>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</si>
  <si>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</si>
  <si>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</si>
  <si>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</si>
  <si>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</si>
  <si>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</si>
  <si>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</si>
  <si>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</si>
  <si>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</si>
  <si>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</si>
  <si>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</si>
  <si>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</si>
  <si>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</si>
  <si>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</si>
  <si>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</si>
  <si>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</si>
  <si>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</si>
  <si>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</si>
  <si>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</si>
  <si>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</si>
  <si>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</si>
  <si>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</si>
  <si>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</si>
  <si>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</si>
  <si>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</si>
  <si>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</si>
  <si>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</si>
  <si>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</si>
  <si>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</si>
  <si>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</si>
  <si>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</si>
  <si>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</si>
  <si>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</si>
  <si>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</si>
  <si>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</si>
  <si>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</si>
  <si>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</si>
  <si>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</si>
  <si>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</si>
  <si>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</si>
  <si>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</si>
  <si>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</si>
  <si>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</si>
  <si>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</si>
  <si>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</si>
  <si>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</si>
  <si>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</si>
  <si>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</si>
  <si>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</si>
  <si>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</si>
  <si>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</si>
  <si>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</si>
  <si>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</si>
  <si>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</si>
  <si>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</si>
  <si>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</si>
  <si>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</si>
  <si>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</si>
  <si>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</si>
  <si>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</si>
  <si>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</si>
  <si>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</si>
  <si>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</si>
  <si>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</si>
  <si>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</si>
  <si>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</si>
  <si>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</si>
  <si>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</si>
  <si>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</si>
  <si>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</si>
  <si>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</si>
  <si>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</si>
  <si>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</si>
  <si>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</si>
  <si>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</si>
  <si>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</si>
  <si>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</si>
  <si>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</si>
  <si>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</si>
  <si>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</si>
  <si>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</si>
  <si>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</si>
  <si>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</si>
  <si>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</si>
  <si>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</si>
  <si>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</si>
  <si>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</si>
  <si>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</si>
  <si>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</si>
  <si>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</si>
  <si>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</si>
  <si>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</si>
  <si>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</si>
  <si>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</si>
  <si>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</si>
  <si>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</si>
  <si>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</si>
  <si>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</si>
  <si>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</si>
  <si>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</si>
  <si>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</si>
  <si>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</si>
  <si>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</si>
  <si>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</si>
  <si>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</si>
  <si>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</si>
  <si>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</si>
  <si>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</si>
  <si>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</si>
  <si>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</si>
  <si>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</si>
  <si>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</si>
  <si>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</si>
  <si>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</si>
  <si>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</si>
  <si>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</si>
  <si>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</si>
  <si>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</si>
  <si>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</si>
  <si>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</si>
  <si>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</si>
  <si>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</si>
  <si>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</si>
  <si>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</si>
  <si>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</si>
  <si>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</si>
  <si>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</si>
  <si>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</si>
  <si>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</si>
  <si>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</si>
  <si>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</si>
  <si>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</si>
  <si>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</si>
  <si>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</si>
  <si>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</si>
  <si>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</si>
  <si>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</si>
  <si>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</si>
  <si>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</si>
  <si>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</si>
  <si>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</si>
  <si>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</si>
  <si>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</si>
  <si>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</si>
  <si>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</si>
  <si>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</si>
  <si>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</si>
  <si>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</si>
  <si>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</si>
  <si>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</si>
  <si>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</si>
  <si>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</si>
  <si>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</si>
  <si>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</si>
  <si>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</si>
  <si>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</si>
  <si>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</si>
  <si>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</si>
  <si>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</si>
  <si>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</si>
  <si>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</si>
  <si>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</si>
  <si>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</si>
  <si>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</si>
  <si>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</si>
  <si>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</si>
  <si>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</si>
  <si>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</si>
  <si>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</si>
  <si>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</si>
  <si>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</si>
  <si>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</si>
  <si>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</si>
  <si>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</si>
  <si>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</si>
  <si>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</si>
  <si>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</si>
  <si>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</si>
  <si>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</si>
  <si>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</si>
  <si>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</si>
  <si>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</si>
  <si>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</si>
  <si>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</si>
  <si>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</si>
  <si>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</si>
  <si>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</si>
  <si>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</si>
  <si>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</si>
  <si>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</si>
  <si>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</si>
  <si>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</si>
  <si>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</si>
  <si>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</si>
  <si>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</si>
  <si>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</si>
  <si>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</si>
  <si>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</si>
  <si>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</si>
  <si>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</si>
  <si>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</si>
  <si>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</si>
  <si>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</si>
  <si>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</si>
  <si>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</si>
  <si>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</si>
  <si>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</si>
  <si>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</si>
  <si>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</si>
  <si>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</si>
  <si>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</si>
  <si>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</si>
  <si>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</si>
  <si>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</si>
  <si>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</si>
  <si>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</si>
  <si>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</si>
  <si>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</si>
  <si>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</si>
  <si>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</si>
  <si>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</si>
  <si>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</si>
  <si>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</si>
  <si>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</si>
  <si>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</si>
  <si>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</si>
  <si>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</si>
  <si>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</si>
  <si>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</si>
  <si>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</si>
  <si>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</si>
  <si>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</si>
  <si>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</si>
  <si>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</si>
  <si>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</si>
  <si>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</si>
  <si>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</si>
  <si>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</si>
  <si>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</si>
  <si>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</si>
  <si>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</si>
  <si>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</si>
  <si>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</si>
  <si>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</si>
  <si>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</si>
  <si>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</si>
  <si>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</si>
  <si>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</si>
  <si>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</si>
  <si>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</si>
  <si>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</si>
  <si>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</si>
  <si>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</si>
  <si>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</si>
  <si>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</si>
  <si>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</si>
  <si>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</si>
  <si>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</si>
  <si>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</si>
  <si>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</si>
  <si>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</si>
  <si>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</si>
  <si>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</si>
  <si>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</si>
  <si>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</si>
  <si>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</si>
  <si>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</si>
  <si>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</si>
  <si>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</si>
  <si>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</si>
  <si>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</si>
  <si>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</si>
  <si>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</si>
  <si>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</si>
  <si>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</si>
  <si>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</si>
  <si>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</si>
  <si>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</si>
  <si>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</si>
  <si>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</si>
  <si>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</si>
  <si>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</si>
  <si>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</si>
  <si>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</si>
  <si>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</si>
  <si>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</si>
  <si>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</si>
  <si>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</si>
  <si>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</si>
  <si>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</si>
  <si>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</si>
  <si>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</si>
  <si>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</si>
  <si>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</si>
  <si>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</si>
  <si>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</si>
  <si>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</si>
  <si>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</si>
  <si>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</si>
  <si>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</si>
  <si>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</si>
  <si>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</si>
  <si>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</si>
  <si>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</si>
  <si>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</si>
  <si>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</si>
  <si>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</si>
  <si>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</si>
  <si>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</si>
  <si>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</si>
  <si>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</si>
  <si>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</si>
  <si>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</si>
  <si>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</si>
  <si>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</si>
  <si>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</si>
  <si>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</si>
  <si>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</si>
  <si>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</si>
  <si>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</si>
  <si>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</si>
  <si>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</si>
  <si>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</si>
  <si>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</si>
  <si>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</si>
  <si>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</si>
  <si>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</si>
  <si>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</si>
  <si>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</si>
  <si>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</si>
  <si>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</si>
  <si>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</si>
  <si>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</si>
  <si>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</si>
  <si>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</si>
  <si>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</si>
  <si>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</si>
  <si>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</si>
  <si>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</si>
  <si>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</si>
  <si>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</si>
  <si>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</si>
  <si>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</si>
  <si>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</si>
  <si>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</si>
  <si>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</si>
  <si>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</si>
  <si>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</si>
  <si>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</si>
  <si>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</si>
  <si>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</si>
  <si>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</si>
  <si>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</si>
  <si>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</si>
  <si>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</si>
  <si>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</si>
  <si>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</si>
  <si>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</si>
  <si>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</si>
  <si>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</si>
  <si>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</si>
  <si>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</si>
  <si>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</si>
  <si>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</si>
  <si>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</si>
  <si>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</si>
  <si>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</si>
  <si>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</si>
  <si>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</si>
  <si>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</si>
  <si>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</si>
  <si>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</si>
  <si>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</si>
  <si>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</si>
  <si>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</si>
  <si>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</si>
  <si>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</si>
  <si>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</si>
  <si>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</si>
  <si>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</si>
  <si>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</si>
  <si>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</si>
  <si>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</si>
  <si>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</si>
  <si>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</si>
  <si>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</si>
  <si>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</si>
  <si>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</si>
  <si>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</si>
  <si>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</si>
  <si>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</si>
  <si>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</si>
  <si>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</si>
  <si>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</si>
  <si>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</si>
  <si>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</si>
  <si>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</si>
  <si>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</si>
  <si>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</si>
  <si>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</si>
  <si>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</si>
  <si>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</si>
  <si>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</si>
  <si>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</si>
  <si>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</si>
  <si>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</si>
  <si>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</si>
  <si>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</si>
  <si>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</si>
  <si>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</si>
  <si>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</si>
  <si>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</si>
  <si>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</si>
  <si>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</si>
  <si>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</si>
  <si>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</si>
  <si>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</si>
  <si>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</si>
  <si>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</si>
  <si>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</si>
  <si>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</si>
  <si>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</si>
  <si>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</si>
  <si>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</si>
  <si>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</si>
  <si>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</si>
  <si>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</si>
  <si>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</si>
  <si>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</si>
  <si>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</si>
  <si>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</si>
  <si>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</si>
  <si>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</si>
  <si>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</si>
  <si>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</si>
  <si>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</si>
  <si>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</si>
  <si>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</si>
  <si>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</si>
  <si>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</si>
  <si>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</si>
  <si>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</si>
  <si>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</si>
  <si>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</si>
  <si>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</si>
  <si>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</si>
  <si>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</si>
  <si>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</si>
  <si>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</si>
  <si>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</si>
  <si>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</si>
  <si>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</si>
  <si>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</si>
  <si>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</si>
  <si>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</si>
  <si>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</si>
  <si>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</si>
  <si>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</si>
  <si>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</si>
  <si>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</si>
  <si>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</si>
  <si>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</si>
  <si>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</si>
  <si>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</si>
  <si>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</si>
  <si>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</si>
  <si>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</si>
  <si>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</si>
  <si>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</si>
  <si>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</si>
  <si>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</si>
  <si>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</si>
  <si>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</si>
  <si>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</si>
  <si>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</si>
  <si>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</si>
  <si>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</si>
  <si>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</si>
  <si>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</si>
  <si>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</si>
  <si>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</si>
  <si>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</si>
  <si>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</si>
  <si>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</si>
  <si>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</si>
  <si>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</si>
  <si>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</si>
  <si>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</si>
  <si>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</si>
  <si>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</si>
  <si>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</si>
  <si>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</si>
  <si>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</si>
  <si>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</si>
  <si>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</si>
  <si>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</si>
  <si>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</si>
  <si>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</si>
  <si>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</si>
  <si>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</si>
  <si>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</si>
  <si>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</si>
  <si>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</si>
  <si>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</si>
  <si>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</si>
  <si>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</si>
  <si>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</si>
  <si>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</si>
  <si>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</si>
  <si>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</si>
  <si>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</si>
  <si>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</si>
  <si>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</si>
  <si>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</si>
  <si>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</si>
  <si>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</si>
  <si>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</si>
  <si>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</si>
  <si>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</si>
  <si>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</si>
  <si>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</si>
  <si>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</si>
  <si>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</si>
  <si>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</si>
  <si>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</si>
  <si>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</si>
  <si>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</si>
  <si>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</si>
  <si>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</si>
  <si>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</si>
  <si>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</si>
  <si>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</si>
  <si>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</si>
  <si>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</si>
  <si>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</si>
  <si>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</si>
  <si>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</si>
  <si>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</si>
  <si>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</si>
  <si>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</si>
  <si>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</si>
  <si>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</si>
  <si>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</si>
  <si>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</si>
  <si>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</si>
  <si>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</si>
  <si>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</si>
  <si>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</si>
  <si>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</si>
  <si>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</si>
  <si>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</si>
  <si>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</si>
  <si>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</si>
  <si>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</si>
  <si>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</si>
  <si>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</si>
  <si>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</si>
  <si>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</si>
  <si>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</si>
  <si>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</si>
  <si>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</si>
  <si>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</si>
  <si>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</si>
  <si>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</si>
  <si>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</si>
  <si>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</si>
  <si>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</si>
  <si>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</si>
  <si>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</si>
  <si>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</si>
  <si>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</si>
  <si>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</si>
  <si>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</si>
  <si>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</si>
  <si>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</si>
  <si>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</si>
  <si>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</si>
  <si>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</si>
  <si>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</si>
  <si>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</si>
  <si>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</si>
  <si>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</si>
  <si>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</si>
  <si>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</si>
  <si>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</si>
  <si>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</si>
  <si>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</si>
  <si>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</si>
  <si>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</si>
  <si>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</si>
  <si>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</si>
  <si>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</si>
  <si>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</si>
  <si>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</si>
  <si>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</si>
  <si>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</si>
  <si>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</si>
  <si>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</si>
  <si>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</si>
  <si>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</si>
  <si>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</si>
  <si>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</si>
  <si>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</si>
  <si>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</si>
  <si>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</si>
  <si>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</si>
  <si>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</si>
  <si>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</si>
  <si>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</si>
  <si>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</si>
  <si>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</si>
  <si>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</si>
  <si>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</si>
  <si>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</si>
  <si>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</si>
  <si>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</si>
  <si>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</si>
  <si>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</si>
  <si>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</si>
  <si>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</si>
  <si>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</si>
  <si>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</si>
  <si>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</si>
  <si>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</si>
  <si>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</si>
  <si>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</si>
  <si>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</si>
  <si>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</si>
  <si>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</si>
  <si>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</si>
  <si>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</si>
  <si>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</si>
  <si>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</si>
  <si>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</si>
  <si>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</si>
  <si>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</si>
  <si>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</si>
  <si>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</si>
  <si>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</si>
  <si>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</si>
  <si>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</si>
  <si>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</si>
  <si>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</si>
  <si>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</si>
  <si>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</si>
  <si>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</si>
  <si>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</si>
  <si>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</si>
  <si>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</si>
  <si>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</si>
  <si>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</si>
  <si>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</si>
  <si>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</si>
  <si>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</si>
  <si>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</si>
  <si>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</si>
  <si>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</si>
  <si>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</si>
  <si>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</si>
  <si>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</si>
  <si>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</si>
  <si>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</si>
  <si>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</si>
  <si>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</si>
  <si>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</si>
  <si>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</si>
  <si>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</si>
  <si>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</si>
  <si>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</si>
  <si>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</si>
  <si>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</si>
  <si>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</si>
  <si>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</si>
  <si>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</si>
  <si>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</si>
  <si>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</si>
  <si>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</si>
  <si>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</si>
  <si>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</si>
  <si>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</si>
  <si>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</si>
  <si>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</si>
  <si>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</si>
  <si>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</si>
  <si>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</si>
  <si>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</si>
  <si>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</si>
  <si>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</si>
  <si>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</si>
  <si>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</si>
  <si>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</si>
  <si>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</si>
  <si>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</si>
  <si>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</si>
  <si>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</si>
  <si>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</si>
  <si>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</si>
  <si>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</si>
  <si>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</si>
  <si>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</si>
  <si>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</si>
  <si>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</si>
  <si>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</si>
  <si>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</si>
  <si>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</si>
  <si>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</si>
  <si>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</si>
  <si>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</si>
  <si>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</si>
  <si>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</si>
  <si>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</si>
  <si>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</si>
  <si>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</si>
  <si>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</si>
  <si>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</si>
  <si>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</si>
  <si>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</si>
  <si>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</si>
  <si>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</si>
  <si>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</si>
  <si>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</si>
  <si>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</si>
  <si>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</si>
  <si>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</si>
  <si>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</si>
  <si>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</si>
  <si>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</si>
  <si>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</si>
  <si>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</si>
  <si>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</si>
  <si>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</si>
  <si>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</si>
  <si>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</si>
  <si>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</si>
  <si>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</si>
  <si>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</si>
  <si>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</si>
  <si>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</si>
  <si>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</si>
  <si>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</si>
  <si>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</si>
  <si>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</si>
  <si>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</si>
  <si>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</si>
  <si>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</si>
  <si>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</si>
  <si>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NJ</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</si>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</sst>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1">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7" t="s">
        <v>1648</v>
      </c>
    </row>
    <row r="2" spans="1:1" ht="15" x14ac:dyDescent="0.25">
      <c r="A2" s="127" t="s">
        <v>650</v>
      </c>
    </row>
    <row r="3" spans="1:1" ht="30" x14ac:dyDescent="0.6">
      <c r="A3" s="128" t="s">
        <v>1649</v>
      </c>
    </row>
    <row r="4" spans="1:1" ht="30" x14ac:dyDescent="0.6">
      <c r="A4" s="128" t="s">
        <v>1708</v>
      </c>
    </row>
    <row r="5" spans="1:1" ht="18" x14ac:dyDescent="0.25">
      <c r="A5" s="129" t="s">
        <v>1745</v>
      </c>
    </row>
    <row r="6" spans="1:1" ht="16.5" customHeight="1" x14ac:dyDescent="0.2">
      <c r="A6" s="130" t="s">
        <v>650</v>
      </c>
    </row>
    <row r="7" spans="1:1" ht="13.5" x14ac:dyDescent="0.25">
      <c r="A7" s="131" t="s">
        <v>1650</v>
      </c>
    </row>
    <row r="8" spans="1:1" ht="62.1" customHeight="1" x14ac:dyDescent="0.2">
      <c r="A8" s="132" t="s">
        <v>1651</v>
      </c>
    </row>
    <row r="9" spans="1:1" x14ac:dyDescent="0.2">
      <c r="A9" s="133" t="s">
        <v>650</v>
      </c>
    </row>
    <row r="10" spans="1:1" ht="13.5" x14ac:dyDescent="0.25">
      <c r="A10" s="131" t="s">
        <v>1652</v>
      </c>
    </row>
    <row r="11" spans="1:1" ht="95.1" customHeight="1" x14ac:dyDescent="0.2">
      <c r="A11" s="134" t="s">
        <v>1744</v>
      </c>
    </row>
    <row r="12" spans="1:1" x14ac:dyDescent="0.2">
      <c r="A12" s="149"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1596</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1723</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7" t="s">
        <v>1647</v>
      </c>
      <c r="B31" s="168"/>
      <c r="C31" s="168"/>
      <c r="D31" s="168"/>
      <c r="E31" s="168"/>
      <c r="F31" s="168"/>
      <c r="G31" s="168"/>
      <c r="H31" s="168"/>
      <c r="I31" s="168"/>
      <c r="J31" s="168"/>
      <c r="K31" s="169"/>
    </row>
    <row r="32" spans="1:11" x14ac:dyDescent="0.2">
      <c r="A32" s="160" t="s">
        <v>1645</v>
      </c>
      <c r="B32" s="161"/>
      <c r="C32" s="161"/>
      <c r="D32" s="161"/>
      <c r="E32" s="161"/>
      <c r="F32" s="161"/>
      <c r="G32" s="161"/>
      <c r="H32" s="161"/>
      <c r="I32" s="161"/>
      <c r="J32" s="161"/>
      <c r="K32" s="162"/>
    </row>
    <row r="33" spans="1:11" x14ac:dyDescent="0.2">
      <c r="A33" s="163" t="s">
        <v>1743</v>
      </c>
      <c r="B33" s="163"/>
      <c r="C33" s="163"/>
      <c r="D33" s="163"/>
      <c r="E33" s="163"/>
      <c r="F33" s="163"/>
      <c r="G33" s="163"/>
      <c r="H33" s="163"/>
      <c r="I33" s="163"/>
      <c r="J33" s="163"/>
      <c r="K33" s="164"/>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1597</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88" t="s">
        <v>343</v>
      </c>
      <c r="B6" s="9" t="s">
        <v>213</v>
      </c>
      <c r="C6" s="29">
        <v>7</v>
      </c>
      <c r="D6" s="9" t="s">
        <v>213</v>
      </c>
      <c r="E6" s="29">
        <v>7</v>
      </c>
      <c r="F6" s="9" t="s">
        <v>213</v>
      </c>
      <c r="G6" s="29">
        <v>7</v>
      </c>
      <c r="H6" s="9" t="s">
        <v>213</v>
      </c>
      <c r="I6" s="138" t="s">
        <v>213</v>
      </c>
      <c r="J6" s="138" t="s">
        <v>213</v>
      </c>
      <c r="K6" s="9" t="s">
        <v>213</v>
      </c>
    </row>
    <row r="7" spans="1:11" x14ac:dyDescent="0.2">
      <c r="A7" s="91" t="s">
        <v>12</v>
      </c>
      <c r="B7" s="32" t="s">
        <v>213</v>
      </c>
      <c r="C7" s="101">
        <v>60034258</v>
      </c>
      <c r="D7" s="34" t="str">
        <f>IF($B7="N/A","N/A",IF(C7&gt;15,"No",IF(C7&lt;-15,"No","Yes")))</f>
        <v>N/A</v>
      </c>
      <c r="E7" s="33">
        <v>69504666</v>
      </c>
      <c r="F7" s="34" t="str">
        <f>IF($B7="N/A","N/A",IF(E7&gt;15,"No",IF(E7&lt;-15,"No","Yes")))</f>
        <v>N/A</v>
      </c>
      <c r="G7" s="33">
        <v>79843128</v>
      </c>
      <c r="H7" s="34" t="str">
        <f>IF($B7="N/A","N/A",IF(G7&gt;15,"No",IF(G7&lt;-15,"No","Yes")))</f>
        <v>N/A</v>
      </c>
      <c r="I7" s="35">
        <v>15.78</v>
      </c>
      <c r="J7" s="35">
        <v>14.87</v>
      </c>
      <c r="K7" s="34" t="str">
        <f t="shared" ref="K7:K54" si="0">IF(J7="Div by 0", "N/A", IF(J7="N/A","N/A", IF(J7&gt;30, "No", IF(J7&lt;-30, "No", "Yes"))))</f>
        <v>Yes</v>
      </c>
    </row>
    <row r="8" spans="1:11" x14ac:dyDescent="0.2">
      <c r="A8" s="91" t="s">
        <v>362</v>
      </c>
      <c r="B8" s="32" t="s">
        <v>213</v>
      </c>
      <c r="C8" s="148">
        <v>38.705891893</v>
      </c>
      <c r="D8" s="34" t="str">
        <f>IF($B8="N/A","N/A",IF(C8&gt;15,"No",IF(C8&lt;-15,"No","Yes")))</f>
        <v>N/A</v>
      </c>
      <c r="E8" s="36">
        <v>28.602255279000001</v>
      </c>
      <c r="F8" s="34" t="str">
        <f>IF($B8="N/A","N/A",IF(E8&gt;15,"No",IF(E8&lt;-15,"No","Yes")))</f>
        <v>N/A</v>
      </c>
      <c r="G8" s="36">
        <v>15.651959427</v>
      </c>
      <c r="H8" s="34" t="str">
        <f>IF($B8="N/A","N/A",IF(G8&gt;15,"No",IF(G8&lt;-15,"No","Yes")))</f>
        <v>N/A</v>
      </c>
      <c r="I8" s="35">
        <v>-26.1</v>
      </c>
      <c r="J8" s="35">
        <v>-45.3</v>
      </c>
      <c r="K8" s="34" t="str">
        <f t="shared" si="0"/>
        <v>No</v>
      </c>
    </row>
    <row r="9" spans="1:11" x14ac:dyDescent="0.2">
      <c r="A9" s="91" t="s">
        <v>119</v>
      </c>
      <c r="B9" s="37" t="s">
        <v>213</v>
      </c>
      <c r="C9" s="100">
        <v>33.606528459000003</v>
      </c>
      <c r="D9" s="9" t="str">
        <f>IF($B9="N/A","N/A",IF(C9&gt;15,"No",IF(C9&lt;-15,"No","Yes")))</f>
        <v>N/A</v>
      </c>
      <c r="E9" s="9">
        <v>39.202073138999999</v>
      </c>
      <c r="F9" s="9" t="str">
        <f>IF($B9="N/A","N/A",IF(E9&gt;15,"No",IF(E9&lt;-15,"No","Yes")))</f>
        <v>N/A</v>
      </c>
      <c r="G9" s="9">
        <v>53.269860620000003</v>
      </c>
      <c r="H9" s="9" t="str">
        <f>IF($B9="N/A","N/A",IF(G9&gt;15,"No",IF(G9&lt;-15,"No","Yes")))</f>
        <v>N/A</v>
      </c>
      <c r="I9" s="10">
        <v>16.649999999999999</v>
      </c>
      <c r="J9" s="10">
        <v>35.89</v>
      </c>
      <c r="K9" s="9" t="str">
        <f t="shared" si="0"/>
        <v>No</v>
      </c>
    </row>
    <row r="10" spans="1:11" x14ac:dyDescent="0.2">
      <c r="A10" s="91" t="s">
        <v>120</v>
      </c>
      <c r="B10" s="37" t="s">
        <v>213</v>
      </c>
      <c r="C10" s="100">
        <v>0.83009770849999998</v>
      </c>
      <c r="D10" s="9" t="str">
        <f>IF($B10="N/A","N/A",IF(C10&gt;15,"No",IF(C10&lt;-15,"No","Yes")))</f>
        <v>N/A</v>
      </c>
      <c r="E10" s="9">
        <v>0.82322242940000001</v>
      </c>
      <c r="F10" s="9" t="str">
        <f>IF($B10="N/A","N/A",IF(E10&gt;15,"No",IF(E10&lt;-15,"No","Yes")))</f>
        <v>N/A</v>
      </c>
      <c r="G10" s="9">
        <v>0.77094925439999995</v>
      </c>
      <c r="H10" s="9" t="str">
        <f>IF($B10="N/A","N/A",IF(G10&gt;15,"No",IF(G10&lt;-15,"No","Yes")))</f>
        <v>N/A</v>
      </c>
      <c r="I10" s="10">
        <v>-0.82799999999999996</v>
      </c>
      <c r="J10" s="10">
        <v>-6.35</v>
      </c>
      <c r="K10" s="9" t="str">
        <f t="shared" si="0"/>
        <v>Yes</v>
      </c>
    </row>
    <row r="11" spans="1:11" x14ac:dyDescent="0.2">
      <c r="A11" s="91" t="s">
        <v>859</v>
      </c>
      <c r="B11" s="37" t="s">
        <v>213</v>
      </c>
      <c r="C11" s="100">
        <v>26.85748194</v>
      </c>
      <c r="D11" s="9" t="str">
        <f>IF($B11="N/A","N/A",IF(C11&gt;15,"No",IF(C11&lt;-15,"No","Yes")))</f>
        <v>N/A</v>
      </c>
      <c r="E11" s="9">
        <v>31.372449153000002</v>
      </c>
      <c r="F11" s="9" t="str">
        <f>IF($B11="N/A","N/A",IF(E11&gt;15,"No",IF(E11&lt;-15,"No","Yes")))</f>
        <v>N/A</v>
      </c>
      <c r="G11" s="9">
        <v>30.307230699000002</v>
      </c>
      <c r="H11" s="9" t="str">
        <f>IF($B11="N/A","N/A",IF(G11&gt;15,"No",IF(G11&lt;-15,"No","Yes")))</f>
        <v>N/A</v>
      </c>
      <c r="I11" s="10">
        <v>16.809999999999999</v>
      </c>
      <c r="J11" s="10">
        <v>-3.4</v>
      </c>
      <c r="K11" s="9" t="str">
        <f t="shared" si="0"/>
        <v>Yes</v>
      </c>
    </row>
    <row r="12" spans="1:11" x14ac:dyDescent="0.2">
      <c r="A12" s="91" t="s">
        <v>860</v>
      </c>
      <c r="B12" s="102" t="s">
        <v>214</v>
      </c>
      <c r="C12" s="100">
        <v>94.610270129</v>
      </c>
      <c r="D12" s="9" t="str">
        <f>IF(OR($B12="N/A",$C12="N/A"),"N/A",IF(C12&gt;100,"No",IF(C12&lt;95,"No","Yes")))</f>
        <v>No</v>
      </c>
      <c r="E12" s="100">
        <v>94.172270690999994</v>
      </c>
      <c r="F12" s="9" t="str">
        <f>IF(OR($B12="N/A",$E12="N/A"),"N/A",IF(E12&gt;100,"No",IF(E12&lt;95,"No","Yes")))</f>
        <v>No</v>
      </c>
      <c r="G12" s="100">
        <v>95.843438410000005</v>
      </c>
      <c r="H12" s="9" t="str">
        <f>IF($B12="N/A","N/A",IF(G12&gt;100,"No",IF(G12&lt;95,"No","Yes")))</f>
        <v>Yes</v>
      </c>
      <c r="I12" s="103">
        <v>-0.46300000000000002</v>
      </c>
      <c r="J12" s="103">
        <v>1.7749999999999999</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1.12503E-5</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1.12503E-5</v>
      </c>
      <c r="H14" s="9" t="str">
        <f t="shared" ref="H14" si="3">IF($B14="N/A","N/A",IF(G14&lt;0,"No","Yes"))</f>
        <v>N/A</v>
      </c>
      <c r="I14" s="103" t="s">
        <v>1747</v>
      </c>
      <c r="J14" s="103" t="s">
        <v>1747</v>
      </c>
      <c r="K14" s="9" t="str">
        <f t="shared" si="0"/>
        <v>N/A</v>
      </c>
    </row>
    <row r="15" spans="1:11" x14ac:dyDescent="0.2">
      <c r="A15" s="91" t="s">
        <v>861</v>
      </c>
      <c r="B15" s="102" t="s">
        <v>214</v>
      </c>
      <c r="C15" s="100">
        <v>88.563240629999996</v>
      </c>
      <c r="D15" s="9" t="str">
        <f>IF(OR($B15="N/A",$C15="N/A"),"N/A",IF(C15&gt;100,"No",IF(C15&lt;95,"No","Yes")))</f>
        <v>No</v>
      </c>
      <c r="E15" s="100">
        <v>90.217625607000002</v>
      </c>
      <c r="F15" s="9" t="str">
        <f>IF(OR($B15="N/A",$E15="N/A"),"N/A",IF(E15&gt;100,"No",IF(E15&lt;95,"No","Yes")))</f>
        <v>No</v>
      </c>
      <c r="G15" s="100">
        <v>95.101992030000005</v>
      </c>
      <c r="H15" s="9" t="str">
        <f>IF($B15="N/A","N/A",IF(G15&gt;100,"No",IF(G15&lt;95,"No","Yes")))</f>
        <v>Yes</v>
      </c>
      <c r="I15" s="103">
        <v>1.8680000000000001</v>
      </c>
      <c r="J15" s="103">
        <v>5.4139999999999997</v>
      </c>
      <c r="K15" s="9" t="str">
        <f t="shared" si="0"/>
        <v>Yes</v>
      </c>
    </row>
    <row r="16" spans="1:11" x14ac:dyDescent="0.2">
      <c r="A16" s="91" t="s">
        <v>331</v>
      </c>
      <c r="B16" s="37" t="s">
        <v>213</v>
      </c>
      <c r="C16" s="89">
        <v>23236795</v>
      </c>
      <c r="D16" s="9" t="str">
        <f>IF($B16="N/A","N/A",IF(C16&gt;15,"No",IF(C16&lt;-15,"No","Yes")))</f>
        <v>N/A</v>
      </c>
      <c r="E16" s="38">
        <v>19879902</v>
      </c>
      <c r="F16" s="9" t="str">
        <f>IF($B16="N/A","N/A",IF(E16&gt;15,"No",IF(E16&lt;-15,"No","Yes")))</f>
        <v>N/A</v>
      </c>
      <c r="G16" s="38">
        <v>12497014</v>
      </c>
      <c r="H16" s="9" t="str">
        <f>IF($B16="N/A","N/A",IF(G16&gt;15,"No",IF(G16&lt;-15,"No","Yes")))</f>
        <v>N/A</v>
      </c>
      <c r="I16" s="10">
        <v>-14.4</v>
      </c>
      <c r="J16" s="10">
        <v>-37.1</v>
      </c>
      <c r="K16" s="9" t="str">
        <f t="shared" si="0"/>
        <v>No</v>
      </c>
    </row>
    <row r="17" spans="1:11" x14ac:dyDescent="0.2">
      <c r="A17" s="91" t="s">
        <v>442</v>
      </c>
      <c r="B17" s="37" t="s">
        <v>215</v>
      </c>
      <c r="C17" s="100">
        <v>4.8355205612000001</v>
      </c>
      <c r="D17" s="9" t="str">
        <f>IF($B17="N/A","N/A",IF(C17&gt;20,"No",IF(C17&lt;5,"No","Yes")))</f>
        <v>No</v>
      </c>
      <c r="E17" s="9">
        <v>3.9591191144</v>
      </c>
      <c r="F17" s="9" t="str">
        <f>IF($B17="N/A","N/A",IF(E17&gt;20,"No",IF(E17&lt;5,"No","Yes")))</f>
        <v>No</v>
      </c>
      <c r="G17" s="9">
        <v>1.4455453118999999</v>
      </c>
      <c r="H17" s="9" t="str">
        <f>IF($B17="N/A","N/A",IF(G17&gt;20,"No",IF(G17&lt;5,"No","Yes")))</f>
        <v>No</v>
      </c>
      <c r="I17" s="10">
        <v>-18.100000000000001</v>
      </c>
      <c r="J17" s="10">
        <v>-63.5</v>
      </c>
      <c r="K17" s="9" t="str">
        <f t="shared" si="0"/>
        <v>No</v>
      </c>
    </row>
    <row r="18" spans="1:11" x14ac:dyDescent="0.2">
      <c r="A18" s="91" t="s">
        <v>443</v>
      </c>
      <c r="B18" s="32" t="s">
        <v>213</v>
      </c>
      <c r="C18" s="100">
        <v>95.164479439000004</v>
      </c>
      <c r="D18" s="9" t="str">
        <f>IF($B18="N/A","N/A",IF(C18&gt;15,"No",IF(C18&lt;-15,"No","Yes")))</f>
        <v>N/A</v>
      </c>
      <c r="E18" s="9">
        <v>96.040880885999997</v>
      </c>
      <c r="F18" s="9" t="str">
        <f>IF($B18="N/A","N/A",IF(E18&gt;15,"No",IF(E18&lt;-15,"No","Yes")))</f>
        <v>N/A</v>
      </c>
      <c r="G18" s="9">
        <v>98.554454688000007</v>
      </c>
      <c r="H18" s="9" t="str">
        <f>IF($B18="N/A","N/A",IF(G18&gt;15,"No",IF(G18&lt;-15,"No","Yes")))</f>
        <v>N/A</v>
      </c>
      <c r="I18" s="10">
        <v>0.92090000000000005</v>
      </c>
      <c r="J18" s="10">
        <v>2.617</v>
      </c>
      <c r="K18" s="9" t="str">
        <f t="shared" si="0"/>
        <v>Yes</v>
      </c>
    </row>
    <row r="19" spans="1:11" x14ac:dyDescent="0.2">
      <c r="A19" s="91" t="s">
        <v>444</v>
      </c>
      <c r="B19" s="37" t="s">
        <v>216</v>
      </c>
      <c r="C19" s="100">
        <v>1.2511751298</v>
      </c>
      <c r="D19" s="9" t="str">
        <f>IF($B19="N/A","N/A",IF(C19&gt;1,"Yes","No"))</f>
        <v>Yes</v>
      </c>
      <c r="E19" s="9">
        <v>2.2278781856999998</v>
      </c>
      <c r="F19" s="9" t="str">
        <f>IF($B19="N/A","N/A",IF(E19&gt;1,"Yes","No"))</f>
        <v>Yes</v>
      </c>
      <c r="G19" s="9">
        <v>1.4496582944</v>
      </c>
      <c r="H19" s="9" t="str">
        <f>IF($B19="N/A","N/A",IF(G19&gt;1,"Yes","No"))</f>
        <v>Yes</v>
      </c>
      <c r="I19" s="10">
        <v>78.06</v>
      </c>
      <c r="J19" s="10">
        <v>-34.9</v>
      </c>
      <c r="K19" s="9" t="str">
        <f t="shared" si="0"/>
        <v>No</v>
      </c>
    </row>
    <row r="20" spans="1:11" x14ac:dyDescent="0.2">
      <c r="A20" s="91" t="s">
        <v>862</v>
      </c>
      <c r="B20" s="37" t="s">
        <v>213</v>
      </c>
      <c r="C20" s="93">
        <v>78.933571352000001</v>
      </c>
      <c r="D20" s="9" t="str">
        <f>IF($B20="N/A","N/A",IF(C20&gt;15,"No",IF(C20&lt;-15,"No","Yes")))</f>
        <v>N/A</v>
      </c>
      <c r="E20" s="39">
        <v>838.51240460999998</v>
      </c>
      <c r="F20" s="9" t="str">
        <f>IF($B20="N/A","N/A",IF(E20&gt;15,"No",IF(E20&lt;-15,"No","Yes")))</f>
        <v>N/A</v>
      </c>
      <c r="G20" s="39">
        <v>39.799137797999997</v>
      </c>
      <c r="H20" s="9" t="str">
        <f>IF($B20="N/A","N/A",IF(G20&gt;15,"No",IF(G20&lt;-15,"No","Yes")))</f>
        <v>N/A</v>
      </c>
      <c r="I20" s="10">
        <v>962.3</v>
      </c>
      <c r="J20" s="10">
        <v>-95.3</v>
      </c>
      <c r="K20" s="9" t="str">
        <f t="shared" si="0"/>
        <v>No</v>
      </c>
    </row>
    <row r="21" spans="1:11" x14ac:dyDescent="0.2">
      <c r="A21" s="91" t="s">
        <v>34</v>
      </c>
      <c r="B21" s="37" t="s">
        <v>213</v>
      </c>
      <c r="C21" s="104">
        <v>24.199440123999999</v>
      </c>
      <c r="D21" s="9" t="str">
        <f>IF($B21="N/A","N/A",IF(C21&gt;15,"No",IF(C21&lt;-15,"No","Yes")))</f>
        <v>N/A</v>
      </c>
      <c r="E21" s="105">
        <v>25.445449272000001</v>
      </c>
      <c r="F21" s="9" t="str">
        <f>IF($B21="N/A","N/A",IF(E21&gt;15,"No",IF(E21&lt;-15,"No","Yes")))</f>
        <v>N/A</v>
      </c>
      <c r="G21" s="105">
        <v>33.482416186999998</v>
      </c>
      <c r="H21" s="9" t="str">
        <f>IF($B21="N/A","N/A",IF(G21&gt;15,"No",IF(G21&lt;-15,"No","Yes")))</f>
        <v>N/A</v>
      </c>
      <c r="I21" s="10">
        <v>5.149</v>
      </c>
      <c r="J21" s="10">
        <v>31.59</v>
      </c>
      <c r="K21" s="9" t="str">
        <f t="shared" si="0"/>
        <v>No</v>
      </c>
    </row>
    <row r="22" spans="1:11" x14ac:dyDescent="0.2">
      <c r="A22" s="91" t="s">
        <v>1724</v>
      </c>
      <c r="B22" s="37" t="s">
        <v>213</v>
      </c>
      <c r="C22" s="104">
        <v>16.764714661999999</v>
      </c>
      <c r="D22" s="9" t="str">
        <f>IF($B22="N/A","N/A",IF(C22&gt;15,"No",IF(C22&lt;-15,"No","Yes")))</f>
        <v>N/A</v>
      </c>
      <c r="E22" s="105">
        <v>26.864019279000001</v>
      </c>
      <c r="F22" s="9" t="str">
        <f>IF($B22="N/A","N/A",IF(E22&gt;15,"No",IF(E22&lt;-15,"No","Yes")))</f>
        <v>N/A</v>
      </c>
      <c r="G22" s="105">
        <v>32.461371368000002</v>
      </c>
      <c r="H22" s="9" t="str">
        <f>IF($B22="N/A","N/A",IF(G22&gt;15,"No",IF(G22&lt;-15,"No","Yes")))</f>
        <v>N/A</v>
      </c>
      <c r="I22" s="10">
        <v>60.24</v>
      </c>
      <c r="J22" s="10">
        <v>20.84</v>
      </c>
      <c r="K22" s="9" t="str">
        <f t="shared" si="0"/>
        <v>Yes</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214.20023544</v>
      </c>
      <c r="D24" s="9" t="str">
        <f>IF($B24="N/A","N/A",IF(C24&gt;300,"No",IF(C24&lt;75,"No","Yes")))</f>
        <v>Yes</v>
      </c>
      <c r="E24" s="39">
        <v>266.19850012000001</v>
      </c>
      <c r="F24" s="9" t="str">
        <f>IF($B24="N/A","N/A",IF(E24&gt;300,"No",IF(E24&lt;75,"No","Yes")))</f>
        <v>Yes</v>
      </c>
      <c r="G24" s="39">
        <v>311.05788243000001</v>
      </c>
      <c r="H24" s="9" t="str">
        <f>IF($B24="N/A","N/A",IF(G24&gt;300,"No",IF(G24&lt;75,"No","Yes")))</f>
        <v>No</v>
      </c>
      <c r="I24" s="10">
        <v>24.28</v>
      </c>
      <c r="J24" s="10">
        <v>16.850000000000001</v>
      </c>
      <c r="K24" s="9" t="str">
        <f t="shared" si="0"/>
        <v>Yes</v>
      </c>
    </row>
    <row r="25" spans="1:11" x14ac:dyDescent="0.2">
      <c r="A25" s="91" t="s">
        <v>864</v>
      </c>
      <c r="B25" s="37" t="s">
        <v>244</v>
      </c>
      <c r="C25" s="93">
        <v>10.46066353</v>
      </c>
      <c r="D25" s="9" t="str">
        <f>IF($B25="N/A","N/A",IF(C25&gt;250,"No",IF(C25&lt;20,"No","Yes")))</f>
        <v>No</v>
      </c>
      <c r="E25" s="39">
        <v>8.3199745497999995</v>
      </c>
      <c r="F25" s="9" t="str">
        <f>IF($B25="N/A","N/A",IF(E25&gt;250,"No",IF(E25&lt;20,"No","Yes")))</f>
        <v>No</v>
      </c>
      <c r="G25" s="39">
        <v>9</v>
      </c>
      <c r="H25" s="9" t="str">
        <f>IF($B25="N/A","N/A",IF(G25&gt;250,"No",IF(G25&lt;20,"No","Yes")))</f>
        <v>No</v>
      </c>
      <c r="I25" s="10">
        <v>-20.5</v>
      </c>
      <c r="J25" s="10">
        <v>8.173</v>
      </c>
      <c r="K25" s="9" t="str">
        <f t="shared" si="0"/>
        <v>Yes</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366505</v>
      </c>
      <c r="D27" s="37" t="s">
        <v>213</v>
      </c>
      <c r="E27" s="38">
        <v>300999</v>
      </c>
      <c r="F27" s="37" t="s">
        <v>213</v>
      </c>
      <c r="G27" s="38">
        <v>199399</v>
      </c>
      <c r="H27" s="9" t="str">
        <f>IF($B27="N/A","N/A",IF(G27&gt;15,"No",IF(G27&lt;-15,"No","Yes")))</f>
        <v>N/A</v>
      </c>
      <c r="I27" s="10">
        <v>-17.899999999999999</v>
      </c>
      <c r="J27" s="10">
        <v>-33.799999999999997</v>
      </c>
      <c r="K27" s="9" t="str">
        <f t="shared" si="0"/>
        <v>No</v>
      </c>
    </row>
    <row r="28" spans="1:11" x14ac:dyDescent="0.2">
      <c r="A28" s="91" t="s">
        <v>346</v>
      </c>
      <c r="B28" s="37" t="s">
        <v>213</v>
      </c>
      <c r="C28" s="90">
        <v>0.61049309549999997</v>
      </c>
      <c r="D28" s="37" t="s">
        <v>213</v>
      </c>
      <c r="E28" s="8">
        <v>0.43306301190000002</v>
      </c>
      <c r="F28" s="37" t="s">
        <v>213</v>
      </c>
      <c r="G28" s="8">
        <v>0.24973846220000001</v>
      </c>
      <c r="H28" s="9" t="str">
        <f>IF($B28="N/A","N/A",IF(G28&gt;15,"No",IF(G28&lt;-15,"No","Yes")))</f>
        <v>N/A</v>
      </c>
      <c r="I28" s="10">
        <v>-29.1</v>
      </c>
      <c r="J28" s="10">
        <v>-42.3</v>
      </c>
      <c r="K28" s="9" t="str">
        <f t="shared" si="0"/>
        <v>No</v>
      </c>
    </row>
    <row r="29" spans="1:11" ht="25.5" x14ac:dyDescent="0.2">
      <c r="A29" s="91" t="s">
        <v>841</v>
      </c>
      <c r="B29" s="37" t="s">
        <v>213</v>
      </c>
      <c r="C29" s="39">
        <v>102.78309163999999</v>
      </c>
      <c r="D29" s="37" t="s">
        <v>213</v>
      </c>
      <c r="E29" s="39">
        <v>130.79589965</v>
      </c>
      <c r="F29" s="37" t="s">
        <v>213</v>
      </c>
      <c r="G29" s="39">
        <v>189.96404195</v>
      </c>
      <c r="H29" s="37" t="s">
        <v>213</v>
      </c>
      <c r="I29" s="10">
        <v>27.25</v>
      </c>
      <c r="J29" s="10">
        <v>45.24</v>
      </c>
      <c r="K29" s="9" t="str">
        <f t="shared" si="0"/>
        <v>No</v>
      </c>
    </row>
    <row r="30" spans="1:11" x14ac:dyDescent="0.2">
      <c r="A30" s="91" t="s">
        <v>27</v>
      </c>
      <c r="B30" s="37" t="s">
        <v>217</v>
      </c>
      <c r="C30" s="38">
        <v>0</v>
      </c>
      <c r="D30" s="9" t="str">
        <f>IF($B30="N/A","N/A",IF(C30="N/A","N/A",IF(C30=0,"Yes","No")))</f>
        <v>Yes</v>
      </c>
      <c r="E30" s="38">
        <v>0</v>
      </c>
      <c r="F30" s="9" t="str">
        <f>IF($B30="N/A","N/A",IF(E30="N/A","N/A",IF(E30=0,"Yes","No")))</f>
        <v>Yes</v>
      </c>
      <c r="G30" s="38">
        <v>11</v>
      </c>
      <c r="H30" s="9" t="str">
        <f>IF($B30="N/A","N/A",IF(G30=0,"Yes","No"))</f>
        <v>No</v>
      </c>
      <c r="I30" s="10" t="s">
        <v>1747</v>
      </c>
      <c r="J30" s="10" t="s">
        <v>1747</v>
      </c>
      <c r="K30" s="9" t="str">
        <f t="shared" si="0"/>
        <v>N/A</v>
      </c>
    </row>
    <row r="31" spans="1:11" x14ac:dyDescent="0.2">
      <c r="A31" s="91" t="s">
        <v>206</v>
      </c>
      <c r="B31" s="106" t="s">
        <v>213</v>
      </c>
      <c r="C31" s="89">
        <v>9525017</v>
      </c>
      <c r="D31" s="9" t="str">
        <f t="shared" ref="D31:F50" si="4">IF($B31="N/A","N/A",IF(C31&lt;0,"No","Yes"))</f>
        <v>N/A</v>
      </c>
      <c r="E31" s="89">
        <v>10606991</v>
      </c>
      <c r="F31" s="9" t="str">
        <f t="shared" si="4"/>
        <v>N/A</v>
      </c>
      <c r="G31" s="89">
        <v>12286458</v>
      </c>
      <c r="H31" s="9" t="str">
        <f t="shared" ref="H31:H50" si="5">IF($B31="N/A","N/A",IF(G31&lt;0,"No","Yes"))</f>
        <v>N/A</v>
      </c>
      <c r="I31" s="10">
        <v>11.36</v>
      </c>
      <c r="J31" s="10">
        <v>15.83</v>
      </c>
      <c r="K31" s="9" t="str">
        <f t="shared" si="0"/>
        <v>Yes</v>
      </c>
    </row>
    <row r="32" spans="1:11" ht="25.5" x14ac:dyDescent="0.2">
      <c r="A32" s="2" t="s">
        <v>659</v>
      </c>
      <c r="B32" s="106" t="s">
        <v>213</v>
      </c>
      <c r="C32" s="90">
        <v>99.102825748000001</v>
      </c>
      <c r="D32" s="9" t="str">
        <f t="shared" si="4"/>
        <v>N/A</v>
      </c>
      <c r="E32" s="90">
        <v>98.836144954000005</v>
      </c>
      <c r="F32" s="9" t="str">
        <f t="shared" si="4"/>
        <v>N/A</v>
      </c>
      <c r="G32" s="90">
        <v>99.390011344000001</v>
      </c>
      <c r="H32" s="9" t="str">
        <f t="shared" si="5"/>
        <v>N/A</v>
      </c>
      <c r="I32" s="10">
        <v>-0.26900000000000002</v>
      </c>
      <c r="J32" s="10">
        <v>0.56040000000000001</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0.89717425179999999</v>
      </c>
      <c r="D35" s="9" t="str">
        <f t="shared" si="4"/>
        <v>N/A</v>
      </c>
      <c r="E35" s="90">
        <v>1.1638550461999999</v>
      </c>
      <c r="F35" s="9" t="str">
        <f t="shared" si="4"/>
        <v>N/A</v>
      </c>
      <c r="G35" s="90">
        <v>0.60998865579999995</v>
      </c>
      <c r="H35" s="9" t="str">
        <f t="shared" si="5"/>
        <v>N/A</v>
      </c>
      <c r="I35" s="10">
        <v>29.72</v>
      </c>
      <c r="J35" s="10">
        <v>-47.6</v>
      </c>
      <c r="K35" s="9" t="str">
        <f t="shared" si="0"/>
        <v>No</v>
      </c>
    </row>
    <row r="36" spans="1:11" x14ac:dyDescent="0.2">
      <c r="A36" s="2" t="s">
        <v>349</v>
      </c>
      <c r="B36" s="106" t="s">
        <v>213</v>
      </c>
      <c r="C36" s="89">
        <v>6598673</v>
      </c>
      <c r="D36" s="9" t="str">
        <f t="shared" si="4"/>
        <v>N/A</v>
      </c>
      <c r="E36" s="89">
        <v>11198325</v>
      </c>
      <c r="F36" s="9" t="str">
        <f t="shared" si="4"/>
        <v>N/A</v>
      </c>
      <c r="G36" s="89">
        <v>11911783</v>
      </c>
      <c r="H36" s="9" t="str">
        <f t="shared" si="5"/>
        <v>N/A</v>
      </c>
      <c r="I36" s="10">
        <v>69.709999999999994</v>
      </c>
      <c r="J36" s="10">
        <v>6.3710000000000004</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98.803744328999997</v>
      </c>
      <c r="D41" s="9" t="str">
        <f t="shared" si="4"/>
        <v>N/A</v>
      </c>
      <c r="E41" s="90">
        <v>99.263782753000001</v>
      </c>
      <c r="F41" s="9" t="str">
        <f t="shared" si="4"/>
        <v>N/A</v>
      </c>
      <c r="G41" s="90">
        <v>99.416451760000001</v>
      </c>
      <c r="H41" s="9" t="str">
        <f t="shared" si="5"/>
        <v>N/A</v>
      </c>
      <c r="I41" s="10">
        <v>0.46560000000000001</v>
      </c>
      <c r="J41" s="10">
        <v>0.15379999999999999</v>
      </c>
      <c r="K41" s="9" t="str">
        <f t="shared" si="0"/>
        <v>Yes</v>
      </c>
    </row>
    <row r="42" spans="1:11" x14ac:dyDescent="0.2">
      <c r="A42" s="2" t="s">
        <v>668</v>
      </c>
      <c r="B42" s="106" t="s">
        <v>213</v>
      </c>
      <c r="C42" s="90">
        <v>98.803744328999997</v>
      </c>
      <c r="D42" s="9" t="str">
        <f t="shared" si="4"/>
        <v>N/A</v>
      </c>
      <c r="E42" s="90">
        <v>99.263782753000001</v>
      </c>
      <c r="F42" s="9" t="str">
        <f t="shared" si="4"/>
        <v>N/A</v>
      </c>
      <c r="G42" s="90">
        <v>99.416451760000001</v>
      </c>
      <c r="H42" s="9" t="str">
        <f t="shared" si="5"/>
        <v>N/A</v>
      </c>
      <c r="I42" s="10">
        <v>0.46560000000000001</v>
      </c>
      <c r="J42" s="10">
        <v>0.15379999999999999</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1.1962556714000001</v>
      </c>
      <c r="D45" s="9" t="str">
        <f t="shared" si="4"/>
        <v>N/A</v>
      </c>
      <c r="E45" s="90">
        <v>0.7362172468</v>
      </c>
      <c r="F45" s="9" t="str">
        <f t="shared" si="4"/>
        <v>N/A</v>
      </c>
      <c r="G45" s="90">
        <v>0.58354823960000002</v>
      </c>
      <c r="H45" s="9" t="str">
        <f t="shared" si="5"/>
        <v>N/A</v>
      </c>
      <c r="I45" s="10">
        <v>-38.5</v>
      </c>
      <c r="J45" s="10">
        <v>-20.7</v>
      </c>
      <c r="K45" s="9" t="str">
        <f t="shared" si="0"/>
        <v>Yes</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20175430</v>
      </c>
      <c r="D51" s="37" t="s">
        <v>213</v>
      </c>
      <c r="E51" s="38">
        <v>27247270</v>
      </c>
      <c r="F51" s="37" t="s">
        <v>213</v>
      </c>
      <c r="G51" s="38">
        <v>42532323</v>
      </c>
      <c r="H51" s="37" t="s">
        <v>213</v>
      </c>
      <c r="I51" s="10">
        <v>35.049999999999997</v>
      </c>
      <c r="J51" s="10">
        <v>56.1</v>
      </c>
      <c r="K51" s="9" t="str">
        <f t="shared" si="0"/>
        <v>No</v>
      </c>
    </row>
    <row r="52" spans="1:11" x14ac:dyDescent="0.2">
      <c r="A52" s="2" t="s">
        <v>352</v>
      </c>
      <c r="B52" s="37" t="s">
        <v>213</v>
      </c>
      <c r="C52" s="90">
        <v>98.848262465999994</v>
      </c>
      <c r="D52" s="9" t="str">
        <f t="shared" ref="D52:D54" si="6">IF($B52="N/A","N/A",IF(C52&gt;15,"No",IF(C52&lt;-15,"No","Yes")))</f>
        <v>N/A</v>
      </c>
      <c r="E52" s="8">
        <v>98.679787003000001</v>
      </c>
      <c r="F52" s="9" t="str">
        <f t="shared" ref="F52:F54" si="7">IF($B52="N/A","N/A",IF(E52&gt;15,"No",IF(E52&lt;-15,"No","Yes")))</f>
        <v>N/A</v>
      </c>
      <c r="G52" s="8">
        <v>99.200923024999994</v>
      </c>
      <c r="H52" s="9" t="str">
        <f t="shared" ref="H52:H54" si="8">IF($B52="N/A","N/A",IF(G52&gt;15,"No",IF(G52&lt;-15,"No","Yes")))</f>
        <v>N/A</v>
      </c>
      <c r="I52" s="10">
        <v>-0.17</v>
      </c>
      <c r="J52" s="10">
        <v>0.52810000000000001</v>
      </c>
      <c r="K52" s="9" t="str">
        <f t="shared" si="0"/>
        <v>Yes</v>
      </c>
    </row>
    <row r="53" spans="1:11" x14ac:dyDescent="0.2">
      <c r="A53" s="2" t="s">
        <v>353</v>
      </c>
      <c r="B53" s="37" t="s">
        <v>213</v>
      </c>
      <c r="C53" s="90">
        <v>7.6826119999999997E-4</v>
      </c>
      <c r="D53" s="9" t="str">
        <f t="shared" si="6"/>
        <v>N/A</v>
      </c>
      <c r="E53" s="8">
        <v>1.0496463999999999E-3</v>
      </c>
      <c r="F53" s="9" t="str">
        <f t="shared" si="7"/>
        <v>N/A</v>
      </c>
      <c r="G53" s="8">
        <v>1.0509654E-3</v>
      </c>
      <c r="H53" s="9" t="str">
        <f t="shared" si="8"/>
        <v>N/A</v>
      </c>
      <c r="I53" s="10">
        <v>36.630000000000003</v>
      </c>
      <c r="J53" s="10">
        <v>0.12570000000000001</v>
      </c>
      <c r="K53" s="9" t="str">
        <f t="shared" si="0"/>
        <v>Yes</v>
      </c>
    </row>
    <row r="54" spans="1:11" x14ac:dyDescent="0.2">
      <c r="A54" s="2" t="s">
        <v>354</v>
      </c>
      <c r="B54" s="37" t="s">
        <v>213</v>
      </c>
      <c r="C54" s="90">
        <v>1.1474997063000001</v>
      </c>
      <c r="D54" s="9" t="str">
        <f t="shared" si="6"/>
        <v>N/A</v>
      </c>
      <c r="E54" s="8">
        <v>1.3166236470999999</v>
      </c>
      <c r="F54" s="9" t="str">
        <f t="shared" si="7"/>
        <v>N/A</v>
      </c>
      <c r="G54" s="8">
        <v>0.7961145221</v>
      </c>
      <c r="H54" s="9" t="str">
        <f t="shared" si="8"/>
        <v>N/A</v>
      </c>
      <c r="I54" s="10">
        <v>14.74</v>
      </c>
      <c r="J54" s="10">
        <v>-39.5</v>
      </c>
      <c r="K54" s="9" t="str">
        <f t="shared" si="0"/>
        <v>No</v>
      </c>
    </row>
    <row r="55" spans="1:11" ht="12" customHeight="1" x14ac:dyDescent="0.2">
      <c r="A55" s="167" t="s">
        <v>1647</v>
      </c>
      <c r="B55" s="168"/>
      <c r="C55" s="168"/>
      <c r="D55" s="168"/>
      <c r="E55" s="168"/>
      <c r="F55" s="168"/>
      <c r="G55" s="168"/>
      <c r="H55" s="168"/>
      <c r="I55" s="168"/>
      <c r="J55" s="168"/>
      <c r="K55" s="169"/>
    </row>
    <row r="56" spans="1:11" x14ac:dyDescent="0.2">
      <c r="A56" s="160" t="s">
        <v>1645</v>
      </c>
      <c r="B56" s="161"/>
      <c r="C56" s="161"/>
      <c r="D56" s="161"/>
      <c r="E56" s="161"/>
      <c r="F56" s="161"/>
      <c r="G56" s="161"/>
      <c r="H56" s="161"/>
      <c r="I56" s="161"/>
      <c r="J56" s="161"/>
      <c r="K56" s="162"/>
    </row>
    <row r="57" spans="1:11" x14ac:dyDescent="0.2">
      <c r="A57" s="163" t="s">
        <v>1743</v>
      </c>
      <c r="B57" s="163"/>
      <c r="C57" s="163"/>
      <c r="D57" s="163"/>
      <c r="E57" s="163"/>
      <c r="F57" s="163"/>
      <c r="G57" s="163"/>
      <c r="H57" s="163"/>
      <c r="I57" s="163"/>
      <c r="J57" s="163"/>
      <c r="K57" s="164"/>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ht="12.75" customHeight="1" x14ac:dyDescent="0.2">
      <c r="A2" s="157" t="s">
        <v>1598</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22113175</v>
      </c>
      <c r="D6" s="9" t="str">
        <f>IF($B6="N/A","N/A",IF(C6&gt;15,"No",IF(C6&lt;-15,"No","Yes")))</f>
        <v>N/A</v>
      </c>
      <c r="E6" s="38">
        <v>19092833</v>
      </c>
      <c r="F6" s="9" t="str">
        <f>IF($B6="N/A","N/A",IF(E6&gt;15,"No",IF(E6&lt;-15,"No","Yes")))</f>
        <v>N/A</v>
      </c>
      <c r="G6" s="38">
        <v>12316364</v>
      </c>
      <c r="H6" s="9" t="str">
        <f>IF($B6="N/A","N/A",IF(G6&gt;15,"No",IF(G6&lt;-15,"No","Yes")))</f>
        <v>N/A</v>
      </c>
      <c r="I6" s="10">
        <v>-13.7</v>
      </c>
      <c r="J6" s="10">
        <v>-35.5</v>
      </c>
      <c r="K6" s="9" t="str">
        <f t="shared" ref="K6:K15" si="0">IF(J6="Div by 0", "N/A", IF(J6="N/A","N/A", IF(J6&gt;30, "No", IF(J6&lt;-30, "No", "Yes"))))</f>
        <v>No</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5.4673424326999998</v>
      </c>
      <c r="D9" s="9" t="str">
        <f t="shared" ref="D9:D15" si="1">IF($B9="N/A","N/A",IF(C9&gt;15,"No",IF(C9&lt;-15,"No","Yes")))</f>
        <v>N/A</v>
      </c>
      <c r="E9" s="8">
        <v>7.2325516071999996</v>
      </c>
      <c r="F9" s="9" t="str">
        <f t="shared" ref="F9:F15" si="2">IF($B9="N/A","N/A",IF(E9&gt;15,"No",IF(E9&lt;-15,"No","Yes")))</f>
        <v>N/A</v>
      </c>
      <c r="G9" s="8">
        <v>9.2928156394000005</v>
      </c>
      <c r="H9" s="9" t="str">
        <f t="shared" ref="H9:H15" si="3">IF($B9="N/A","N/A",IF(G9&gt;15,"No",IF(G9&lt;-15,"No","Yes")))</f>
        <v>N/A</v>
      </c>
      <c r="I9" s="10">
        <v>32.29</v>
      </c>
      <c r="J9" s="10">
        <v>28.49</v>
      </c>
      <c r="K9" s="9" t="str">
        <f t="shared" si="0"/>
        <v>Yes</v>
      </c>
    </row>
    <row r="10" spans="1:11" x14ac:dyDescent="0.2">
      <c r="A10" s="91" t="s">
        <v>36</v>
      </c>
      <c r="B10" s="37" t="s">
        <v>213</v>
      </c>
      <c r="C10" s="90">
        <v>8.0511915099999998E-2</v>
      </c>
      <c r="D10" s="9" t="str">
        <f t="shared" si="1"/>
        <v>N/A</v>
      </c>
      <c r="E10" s="8">
        <v>3.9029771900000003E-2</v>
      </c>
      <c r="F10" s="9" t="str">
        <f t="shared" si="2"/>
        <v>N/A</v>
      </c>
      <c r="G10" s="8">
        <v>1.5629197300000001E-2</v>
      </c>
      <c r="H10" s="9" t="str">
        <f t="shared" si="3"/>
        <v>N/A</v>
      </c>
      <c r="I10" s="10">
        <v>-51.5</v>
      </c>
      <c r="J10" s="10">
        <v>-60</v>
      </c>
      <c r="K10" s="9" t="str">
        <f t="shared" si="0"/>
        <v>No</v>
      </c>
    </row>
    <row r="11" spans="1:11" x14ac:dyDescent="0.2">
      <c r="A11" s="91" t="s">
        <v>37</v>
      </c>
      <c r="B11" s="37" t="s">
        <v>213</v>
      </c>
      <c r="C11" s="90">
        <v>9.2512031483000001</v>
      </c>
      <c r="D11" s="9" t="str">
        <f t="shared" si="1"/>
        <v>N/A</v>
      </c>
      <c r="E11" s="8">
        <v>10.032144031</v>
      </c>
      <c r="F11" s="9" t="str">
        <f t="shared" si="2"/>
        <v>N/A</v>
      </c>
      <c r="G11" s="8">
        <v>9.7829881794000002</v>
      </c>
      <c r="H11" s="9" t="str">
        <f t="shared" si="3"/>
        <v>N/A</v>
      </c>
      <c r="I11" s="10">
        <v>8.4420000000000002</v>
      </c>
      <c r="J11" s="10">
        <v>-2.48</v>
      </c>
      <c r="K11" s="9" t="str">
        <f t="shared" si="0"/>
        <v>Yes</v>
      </c>
    </row>
    <row r="12" spans="1:11" x14ac:dyDescent="0.2">
      <c r="A12" s="91" t="s">
        <v>38</v>
      </c>
      <c r="B12" s="37" t="s">
        <v>213</v>
      </c>
      <c r="C12" s="90">
        <v>5.4878963109000001</v>
      </c>
      <c r="D12" s="9" t="str">
        <f t="shared" si="1"/>
        <v>N/A</v>
      </c>
      <c r="E12" s="8">
        <v>7.3330876303999997</v>
      </c>
      <c r="F12" s="9" t="str">
        <f t="shared" si="2"/>
        <v>N/A</v>
      </c>
      <c r="G12" s="8">
        <v>9.5892661571000009</v>
      </c>
      <c r="H12" s="9" t="str">
        <f t="shared" si="3"/>
        <v>N/A</v>
      </c>
      <c r="I12" s="10">
        <v>33.619999999999997</v>
      </c>
      <c r="J12" s="10">
        <v>30.77</v>
      </c>
      <c r="K12" s="9" t="str">
        <f t="shared" si="0"/>
        <v>No</v>
      </c>
    </row>
    <row r="13" spans="1:11" x14ac:dyDescent="0.2">
      <c r="A13" s="91" t="s">
        <v>866</v>
      </c>
      <c r="B13" s="37" t="s">
        <v>213</v>
      </c>
      <c r="C13" s="90">
        <v>32.915217513000002</v>
      </c>
      <c r="D13" s="9" t="str">
        <f t="shared" si="1"/>
        <v>N/A</v>
      </c>
      <c r="E13" s="8">
        <v>36.528851756000002</v>
      </c>
      <c r="F13" s="9" t="str">
        <f t="shared" si="2"/>
        <v>N/A</v>
      </c>
      <c r="G13" s="8">
        <v>32.391440775</v>
      </c>
      <c r="H13" s="9" t="str">
        <f t="shared" si="3"/>
        <v>N/A</v>
      </c>
      <c r="I13" s="10">
        <v>10.98</v>
      </c>
      <c r="J13" s="10">
        <v>-11.3</v>
      </c>
      <c r="K13" s="9" t="str">
        <f t="shared" si="0"/>
        <v>Yes</v>
      </c>
    </row>
    <row r="14" spans="1:11" x14ac:dyDescent="0.2">
      <c r="A14" s="91" t="s">
        <v>867</v>
      </c>
      <c r="B14" s="37" t="s">
        <v>213</v>
      </c>
      <c r="C14" s="90">
        <v>8.4883385457999996</v>
      </c>
      <c r="D14" s="9" t="str">
        <f t="shared" si="1"/>
        <v>N/A</v>
      </c>
      <c r="E14" s="8">
        <v>12.610751304000001</v>
      </c>
      <c r="F14" s="9" t="str">
        <f t="shared" si="2"/>
        <v>N/A</v>
      </c>
      <c r="G14" s="8">
        <v>31.121521396999999</v>
      </c>
      <c r="H14" s="9" t="str">
        <f t="shared" si="3"/>
        <v>N/A</v>
      </c>
      <c r="I14" s="10">
        <v>48.57</v>
      </c>
      <c r="J14" s="10">
        <v>146.80000000000001</v>
      </c>
      <c r="K14" s="9" t="str">
        <f t="shared" si="0"/>
        <v>No</v>
      </c>
    </row>
    <row r="15" spans="1:11" x14ac:dyDescent="0.2">
      <c r="A15" s="91" t="s">
        <v>161</v>
      </c>
      <c r="B15" s="37" t="s">
        <v>213</v>
      </c>
      <c r="C15" s="90">
        <v>78.091445484000005</v>
      </c>
      <c r="D15" s="9" t="str">
        <f t="shared" si="1"/>
        <v>N/A</v>
      </c>
      <c r="E15" s="8">
        <v>93.029981460000002</v>
      </c>
      <c r="F15" s="9" t="str">
        <f t="shared" si="2"/>
        <v>N/A</v>
      </c>
      <c r="G15" s="8">
        <v>90.784309394999994</v>
      </c>
      <c r="H15" s="9" t="str">
        <f t="shared" si="3"/>
        <v>N/A</v>
      </c>
      <c r="I15" s="10">
        <v>19.13</v>
      </c>
      <c r="J15" s="10">
        <v>-2.41</v>
      </c>
      <c r="K15" s="9" t="str">
        <f t="shared" si="0"/>
        <v>Yes</v>
      </c>
    </row>
    <row r="16" spans="1:11" x14ac:dyDescent="0.2">
      <c r="A16" s="91" t="s">
        <v>162</v>
      </c>
      <c r="B16" s="37" t="s">
        <v>246</v>
      </c>
      <c r="C16" s="90">
        <v>89.968862454000003</v>
      </c>
      <c r="D16" s="9" t="str">
        <f>IF($B16="N/A","N/A",IF(C16&gt;95,"Yes","No"))</f>
        <v>No</v>
      </c>
      <c r="E16" s="8">
        <v>89.279898901999999</v>
      </c>
      <c r="F16" s="9" t="str">
        <f>IF($B16="N/A","N/A",IF(E16&gt;95,"Yes","No"))</f>
        <v>No</v>
      </c>
      <c r="G16" s="8">
        <v>90.418308519999997</v>
      </c>
      <c r="H16" s="9" t="str">
        <f>IF($B16="N/A","N/A",IF(G16&gt;95,"Yes","No"))</f>
        <v>No</v>
      </c>
      <c r="I16" s="10">
        <v>-0.76600000000000001</v>
      </c>
      <c r="J16" s="10">
        <v>1.2749999999999999</v>
      </c>
      <c r="K16" s="9" t="str">
        <f t="shared" ref="K16:K26" si="4">IF(J16="Div by 0", "N/A", IF(J16="N/A","N/A", IF(J16&gt;30, "No", IF(J16&lt;-30, "No", "Yes"))))</f>
        <v>Yes</v>
      </c>
    </row>
    <row r="17" spans="1:11" x14ac:dyDescent="0.2">
      <c r="A17" s="91" t="s">
        <v>868</v>
      </c>
      <c r="B17" s="62" t="s">
        <v>247</v>
      </c>
      <c r="C17" s="90">
        <v>32.657476821000003</v>
      </c>
      <c r="D17" s="9" t="str">
        <f>IF($B17="N/A","N/A",IF(C17&gt;90,"No",IF(C17&lt;50,"No","Yes")))</f>
        <v>No</v>
      </c>
      <c r="E17" s="8">
        <v>36.991121223</v>
      </c>
      <c r="F17" s="9" t="str">
        <f>IF($B17="N/A","N/A",IF(E17&gt;90,"No",IF(E17&lt;50,"No","Yes")))</f>
        <v>No</v>
      </c>
      <c r="G17" s="8">
        <v>52.264751187999998</v>
      </c>
      <c r="H17" s="9" t="str">
        <f>IF($B17="N/A","N/A",IF(G17&gt;90,"No",IF(G17&lt;50,"No","Yes")))</f>
        <v>Yes</v>
      </c>
      <c r="I17" s="10">
        <v>13.27</v>
      </c>
      <c r="J17" s="10">
        <v>41.29</v>
      </c>
      <c r="K17" s="9" t="str">
        <f t="shared" si="4"/>
        <v>No</v>
      </c>
    </row>
    <row r="18" spans="1:11" x14ac:dyDescent="0.2">
      <c r="A18" s="91" t="s">
        <v>869</v>
      </c>
      <c r="B18" s="62" t="s">
        <v>224</v>
      </c>
      <c r="C18" s="90">
        <v>40.562239478999999</v>
      </c>
      <c r="D18" s="9" t="str">
        <f t="shared" ref="D18:D23" si="5">IF($B18="N/A","N/A",IF(C18&gt;5,"No",IF(C18&lt;=0,"No","Yes")))</f>
        <v>No</v>
      </c>
      <c r="E18" s="8">
        <v>35.041897659</v>
      </c>
      <c r="F18" s="9" t="str">
        <f t="shared" ref="F18:F23" si="6">IF($B18="N/A","N/A",IF(E18&gt;5,"No",IF(E18&lt;=0,"No","Yes")))</f>
        <v>No</v>
      </c>
      <c r="G18" s="8">
        <v>15.011621935999999</v>
      </c>
      <c r="H18" s="9" t="str">
        <f t="shared" ref="H18:H23" si="7">IF($B18="N/A","N/A",IF(G18&gt;5,"No",IF(G18&lt;=0,"No","Yes")))</f>
        <v>No</v>
      </c>
      <c r="I18" s="10">
        <v>-13.6</v>
      </c>
      <c r="J18" s="10">
        <v>-57.2</v>
      </c>
      <c r="K18" s="9" t="str">
        <f t="shared" si="4"/>
        <v>No</v>
      </c>
    </row>
    <row r="19" spans="1:11" x14ac:dyDescent="0.2">
      <c r="A19" s="91" t="s">
        <v>870</v>
      </c>
      <c r="B19" s="62" t="s">
        <v>224</v>
      </c>
      <c r="C19" s="90">
        <v>2.3129062198999999</v>
      </c>
      <c r="D19" s="9" t="str">
        <f t="shared" si="5"/>
        <v>Yes</v>
      </c>
      <c r="E19" s="8">
        <v>2.4710790693</v>
      </c>
      <c r="F19" s="9" t="str">
        <f t="shared" si="6"/>
        <v>Yes</v>
      </c>
      <c r="G19" s="8">
        <v>3.2100626450999998</v>
      </c>
      <c r="H19" s="9" t="str">
        <f t="shared" si="7"/>
        <v>Yes</v>
      </c>
      <c r="I19" s="10">
        <v>6.8390000000000004</v>
      </c>
      <c r="J19" s="10">
        <v>29.91</v>
      </c>
      <c r="K19" s="9" t="str">
        <f t="shared" si="4"/>
        <v>Yes</v>
      </c>
    </row>
    <row r="20" spans="1:11" x14ac:dyDescent="0.2">
      <c r="A20" s="91" t="s">
        <v>871</v>
      </c>
      <c r="B20" s="62" t="s">
        <v>224</v>
      </c>
      <c r="C20" s="90">
        <v>0.64806614159999998</v>
      </c>
      <c r="D20" s="9" t="str">
        <f t="shared" si="5"/>
        <v>Yes</v>
      </c>
      <c r="E20" s="8">
        <v>0.73442741580000004</v>
      </c>
      <c r="F20" s="9" t="str">
        <f t="shared" si="6"/>
        <v>Yes</v>
      </c>
      <c r="G20" s="8">
        <v>0.9876291412</v>
      </c>
      <c r="H20" s="9" t="str">
        <f t="shared" si="7"/>
        <v>Yes</v>
      </c>
      <c r="I20" s="10">
        <v>13.33</v>
      </c>
      <c r="J20" s="10">
        <v>34.479999999999997</v>
      </c>
      <c r="K20" s="9" t="str">
        <f t="shared" si="4"/>
        <v>No</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0.66033032339999997</v>
      </c>
      <c r="D24" s="9" t="str">
        <f>IF($B24="N/A","N/A",IF(C24&gt;10,"No",IF(C24&lt;1,"No","Yes")))</f>
        <v>No</v>
      </c>
      <c r="E24" s="8">
        <v>0.78787679129999999</v>
      </c>
      <c r="F24" s="9" t="str">
        <f>IF($B24="N/A","N/A",IF(E24&gt;10,"No",IF(E24&lt;1,"No","Yes")))</f>
        <v>No</v>
      </c>
      <c r="G24" s="8">
        <v>1.1602531396</v>
      </c>
      <c r="H24" s="9" t="str">
        <f>IF($B24="N/A","N/A",IF(G24&gt;10,"No",IF(G24&lt;1,"No","Yes")))</f>
        <v>Yes</v>
      </c>
      <c r="I24" s="10">
        <v>19.32</v>
      </c>
      <c r="J24" s="10">
        <v>47.26</v>
      </c>
      <c r="K24" s="9" t="str">
        <f t="shared" si="4"/>
        <v>No</v>
      </c>
    </row>
    <row r="25" spans="1:11" x14ac:dyDescent="0.2">
      <c r="A25" s="91" t="s">
        <v>875</v>
      </c>
      <c r="B25" s="94" t="s">
        <v>239</v>
      </c>
      <c r="C25" s="90">
        <v>10.618113409999999</v>
      </c>
      <c r="D25" s="9" t="str">
        <f>IF($B25="N/A","N/A",IF(C25&gt;10,"No",IF(C25&lt;=0,"No","Yes")))</f>
        <v>No</v>
      </c>
      <c r="E25" s="8">
        <v>10.221971773</v>
      </c>
      <c r="F25" s="9" t="str">
        <f>IF($B25="N/A","N/A",IF(E25&gt;10,"No",IF(E25&lt;=0,"No","Yes")))</f>
        <v>No</v>
      </c>
      <c r="G25" s="8">
        <v>11.426903265</v>
      </c>
      <c r="H25" s="9" t="str">
        <f>IF($B25="N/A","N/A",IF(G25&gt;10,"No",IF(G25&lt;=0,"No","Yes")))</f>
        <v>No</v>
      </c>
      <c r="I25" s="10">
        <v>-3.73</v>
      </c>
      <c r="J25" s="10">
        <v>11.79</v>
      </c>
      <c r="K25" s="9" t="str">
        <f t="shared" si="4"/>
        <v>Yes</v>
      </c>
    </row>
    <row r="26" spans="1:11" x14ac:dyDescent="0.2">
      <c r="A26" s="91" t="s">
        <v>876</v>
      </c>
      <c r="B26" s="62" t="s">
        <v>248</v>
      </c>
      <c r="C26" s="90">
        <v>10.031137546</v>
      </c>
      <c r="D26" s="9" t="str">
        <f>IF($B26="N/A","N/A",IF(C26&gt;=5,"No",IF(C26&lt;0,"No","Yes")))</f>
        <v>No</v>
      </c>
      <c r="E26" s="8">
        <v>10.720101098000001</v>
      </c>
      <c r="F26" s="9" t="str">
        <f>IF($B26="N/A","N/A",IF(E26&gt;=5,"No",IF(E26&lt;0,"No","Yes")))</f>
        <v>No</v>
      </c>
      <c r="G26" s="8">
        <v>9.5816914796999999</v>
      </c>
      <c r="H26" s="9" t="str">
        <f>IF($B26="N/A","N/A",IF(G26&gt;=5,"No",IF(G26&lt;0,"No","Yes")))</f>
        <v>No</v>
      </c>
      <c r="I26" s="10">
        <v>6.8680000000000003</v>
      </c>
      <c r="J26" s="10">
        <v>-10.6</v>
      </c>
      <c r="K26" s="9" t="str">
        <f t="shared" si="4"/>
        <v>Yes</v>
      </c>
    </row>
    <row r="27" spans="1:11" x14ac:dyDescent="0.2">
      <c r="A27" s="91" t="s">
        <v>14</v>
      </c>
      <c r="B27" s="62" t="s">
        <v>249</v>
      </c>
      <c r="C27" s="90">
        <v>0.16594179710000001</v>
      </c>
      <c r="D27" s="9" t="str">
        <f>IF($B27="N/A","N/A",IF(C27&gt;15,"No",IF(C27&lt;=0,"No","Yes")))</f>
        <v>Yes</v>
      </c>
      <c r="E27" s="8">
        <v>0.47184721089999998</v>
      </c>
      <c r="F27" s="9" t="str">
        <f>IF($B27="N/A","N/A",IF(E27&gt;15,"No",IF(E27&lt;=0,"No","Yes")))</f>
        <v>Yes</v>
      </c>
      <c r="G27" s="8">
        <v>0.54466561719999995</v>
      </c>
      <c r="H27" s="9" t="str">
        <f>IF($B27="N/A","N/A",IF(G27&gt;15,"No",IF(G27&lt;=0,"No","Yes")))</f>
        <v>Yes</v>
      </c>
      <c r="I27" s="10">
        <v>184.3</v>
      </c>
      <c r="J27" s="10">
        <v>15.43</v>
      </c>
      <c r="K27" s="9" t="str">
        <f>IF(J27="Div by 0", "N/A", IF(J27="N/A","N/A", IF(J27&gt;30, "No", IF(J27&lt;-30, "No", "Yes"))))</f>
        <v>Yes</v>
      </c>
    </row>
    <row r="28" spans="1:11" x14ac:dyDescent="0.2">
      <c r="A28" s="91" t="s">
        <v>877</v>
      </c>
      <c r="B28" s="37" t="s">
        <v>213</v>
      </c>
      <c r="C28" s="93">
        <v>287.33029023</v>
      </c>
      <c r="D28" s="9" t="str">
        <f>IF($B28="N/A","N/A",IF(C28&gt;15,"No",IF(C28&lt;-15,"No","Yes")))</f>
        <v>N/A</v>
      </c>
      <c r="E28" s="39">
        <v>201.27296340000001</v>
      </c>
      <c r="F28" s="9" t="str">
        <f>IF($B28="N/A","N/A",IF(E28&gt;15,"No",IF(E28&lt;-15,"No","Yes")))</f>
        <v>N/A</v>
      </c>
      <c r="G28" s="39">
        <v>250.45965446</v>
      </c>
      <c r="H28" s="9" t="str">
        <f>IF($B28="N/A","N/A",IF(G28&gt;15,"No",IF(G28&lt;-15,"No","Yes")))</f>
        <v>N/A</v>
      </c>
      <c r="I28" s="10">
        <v>-30</v>
      </c>
      <c r="J28" s="10">
        <v>24.44</v>
      </c>
      <c r="K28" s="9" t="str">
        <f>IF(J28="Div by 0", "N/A", IF(J28="N/A","N/A", IF(J28&gt;30, "No", IF(J28&lt;-30, "No", "Yes"))))</f>
        <v>Yes</v>
      </c>
    </row>
    <row r="29" spans="1:11" x14ac:dyDescent="0.2">
      <c r="A29" s="91" t="s">
        <v>378</v>
      </c>
      <c r="B29" s="37" t="s">
        <v>250</v>
      </c>
      <c r="C29" s="90">
        <v>4.2445058205999997</v>
      </c>
      <c r="D29" s="9" t="str">
        <f>IF($B29="N/A","N/A",IF(C29&gt;35,"No",IF(C29&lt;10,"No","Yes")))</f>
        <v>No</v>
      </c>
      <c r="E29" s="8">
        <v>4.4494811220999999</v>
      </c>
      <c r="F29" s="9" t="str">
        <f>IF($B29="N/A","N/A",IF(E29&gt;35,"No",IF(E29&lt;10,"No","Yes")))</f>
        <v>No</v>
      </c>
      <c r="G29" s="8">
        <v>6.3270621102</v>
      </c>
      <c r="H29" s="9" t="str">
        <f>IF($B29="N/A","N/A",IF(G29&gt;35,"No",IF(G29&lt;10,"No","Yes")))</f>
        <v>No</v>
      </c>
      <c r="I29" s="10">
        <v>4.8289999999999997</v>
      </c>
      <c r="J29" s="10">
        <v>42.2</v>
      </c>
      <c r="K29" s="9" t="str">
        <f t="shared" ref="K29:K54" si="8">IF(J29="Div by 0", "N/A", IF(J29="N/A","N/A", IF(J29&gt;30, "No", IF(J29&lt;-30, "No", "Yes"))))</f>
        <v>No</v>
      </c>
    </row>
    <row r="30" spans="1:11" x14ac:dyDescent="0.2">
      <c r="A30" s="91" t="s">
        <v>379</v>
      </c>
      <c r="B30" s="37" t="s">
        <v>251</v>
      </c>
      <c r="C30" s="90">
        <v>2.3198251720999998</v>
      </c>
      <c r="D30" s="9" t="str">
        <f>IF($B30="N/A","N/A",IF(C30&gt;20,"No",IF(C30&lt;2,"No","Yes")))</f>
        <v>Yes</v>
      </c>
      <c r="E30" s="8">
        <v>2.5262149415000001</v>
      </c>
      <c r="F30" s="9" t="str">
        <f>IF($B30="N/A","N/A",IF(E30&gt;20,"No",IF(E30&lt;2,"No","Yes")))</f>
        <v>Yes</v>
      </c>
      <c r="G30" s="8">
        <v>2.4041998108999998</v>
      </c>
      <c r="H30" s="9" t="str">
        <f>IF($B30="N/A","N/A",IF(G30&gt;20,"No",IF(G30&lt;2,"No","Yes")))</f>
        <v>Yes</v>
      </c>
      <c r="I30" s="10">
        <v>8.8970000000000002</v>
      </c>
      <c r="J30" s="10">
        <v>-4.83</v>
      </c>
      <c r="K30" s="9" t="str">
        <f t="shared" si="8"/>
        <v>Yes</v>
      </c>
    </row>
    <row r="31" spans="1:11" x14ac:dyDescent="0.2">
      <c r="A31" s="91" t="s">
        <v>380</v>
      </c>
      <c r="B31" s="37" t="s">
        <v>252</v>
      </c>
      <c r="C31" s="90">
        <v>0.30157134829999999</v>
      </c>
      <c r="D31" s="9" t="str">
        <f>IF($B31="N/A","N/A",IF(C31&gt;8,"No",IF(C31&lt;0.5,"No","Yes")))</f>
        <v>No</v>
      </c>
      <c r="E31" s="8">
        <v>0.2877414787</v>
      </c>
      <c r="F31" s="9" t="str">
        <f>IF($B31="N/A","N/A",IF(E31&gt;8,"No",IF(E31&lt;0.5,"No","Yes")))</f>
        <v>No</v>
      </c>
      <c r="G31" s="8">
        <v>0.37051519430000002</v>
      </c>
      <c r="H31" s="9" t="str">
        <f>IF($B31="N/A","N/A",IF(G31&gt;8,"No",IF(G31&lt;0.5,"No","Yes")))</f>
        <v>No</v>
      </c>
      <c r="I31" s="10">
        <v>-4.59</v>
      </c>
      <c r="J31" s="10">
        <v>28.77</v>
      </c>
      <c r="K31" s="9" t="str">
        <f t="shared" si="8"/>
        <v>Yes</v>
      </c>
    </row>
    <row r="32" spans="1:11" x14ac:dyDescent="0.2">
      <c r="A32" s="91" t="s">
        <v>381</v>
      </c>
      <c r="B32" s="37" t="s">
        <v>253</v>
      </c>
      <c r="C32" s="90">
        <v>4.6282408563999997</v>
      </c>
      <c r="D32" s="9" t="str">
        <f>IF($B32="N/A","N/A",IF(C32&gt;25,"No",IF(C32&lt;3,"No","Yes")))</f>
        <v>Yes</v>
      </c>
      <c r="E32" s="8">
        <v>4.0258247688999997</v>
      </c>
      <c r="F32" s="9" t="str">
        <f>IF($B32="N/A","N/A",IF(E32&gt;25,"No",IF(E32&lt;3,"No","Yes")))</f>
        <v>Yes</v>
      </c>
      <c r="G32" s="8">
        <v>3.3247637046</v>
      </c>
      <c r="H32" s="9" t="str">
        <f>IF($B32="N/A","N/A",IF(G32&gt;25,"No",IF(G32&lt;3,"No","Yes")))</f>
        <v>Yes</v>
      </c>
      <c r="I32" s="10">
        <v>-13</v>
      </c>
      <c r="J32" s="10">
        <v>-17.399999999999999</v>
      </c>
      <c r="K32" s="9" t="str">
        <f t="shared" si="8"/>
        <v>Yes</v>
      </c>
    </row>
    <row r="33" spans="1:11" x14ac:dyDescent="0.2">
      <c r="A33" s="91" t="s">
        <v>382</v>
      </c>
      <c r="B33" s="37" t="s">
        <v>254</v>
      </c>
      <c r="C33" s="90">
        <v>4.7198468786000003</v>
      </c>
      <c r="D33" s="9" t="str">
        <f>IF($B33="N/A","N/A",IF(C33&gt;25,"No",IF(C33&lt;2,"No","Yes")))</f>
        <v>Yes</v>
      </c>
      <c r="E33" s="8">
        <v>5.1944674736999996</v>
      </c>
      <c r="F33" s="9" t="str">
        <f>IF($B33="N/A","N/A",IF(E33&gt;25,"No",IF(E33&lt;2,"No","Yes")))</f>
        <v>Yes</v>
      </c>
      <c r="G33" s="8">
        <v>7.2368760779999999</v>
      </c>
      <c r="H33" s="9" t="str">
        <f>IF($B33="N/A","N/A",IF(G33&gt;25,"No",IF(G33&lt;2,"No","Yes")))</f>
        <v>Yes</v>
      </c>
      <c r="I33" s="10">
        <v>10.06</v>
      </c>
      <c r="J33" s="10">
        <v>39.32</v>
      </c>
      <c r="K33" s="9" t="str">
        <f t="shared" si="8"/>
        <v>No</v>
      </c>
    </row>
    <row r="34" spans="1:11" x14ac:dyDescent="0.2">
      <c r="A34" s="91" t="s">
        <v>383</v>
      </c>
      <c r="B34" s="37" t="s">
        <v>255</v>
      </c>
      <c r="C34" s="90">
        <v>6.1040171753000001</v>
      </c>
      <c r="D34" s="9" t="str">
        <f>IF($B34="N/A","N/A",IF(C34&gt;25,"No",IF(C34&lt;=0,"No","Yes")))</f>
        <v>Yes</v>
      </c>
      <c r="E34" s="8">
        <v>7.1547213554000004</v>
      </c>
      <c r="F34" s="9" t="str">
        <f>IF($B34="N/A","N/A",IF(E34&gt;25,"No",IF(E34&lt;=0,"No","Yes")))</f>
        <v>Yes</v>
      </c>
      <c r="G34" s="8">
        <v>11.279197334999999</v>
      </c>
      <c r="H34" s="9" t="str">
        <f>IF($B34="N/A","N/A",IF(G34&gt;25,"No",IF(G34&lt;=0,"No","Yes")))</f>
        <v>Yes</v>
      </c>
      <c r="I34" s="10">
        <v>17.21</v>
      </c>
      <c r="J34" s="10">
        <v>57.65</v>
      </c>
      <c r="K34" s="9" t="str">
        <f t="shared" si="8"/>
        <v>No</v>
      </c>
    </row>
    <row r="35" spans="1:11" x14ac:dyDescent="0.2">
      <c r="A35" s="91" t="s">
        <v>384</v>
      </c>
      <c r="B35" s="37" t="s">
        <v>256</v>
      </c>
      <c r="C35" s="90">
        <v>7.4624019391000003</v>
      </c>
      <c r="D35" s="9" t="str">
        <f>IF($B35="N/A","N/A",IF(C35&gt;20,"No",IF(C35&lt;4,"No","Yes")))</f>
        <v>Yes</v>
      </c>
      <c r="E35" s="8">
        <v>8.0894595369999998</v>
      </c>
      <c r="F35" s="9" t="str">
        <f>IF($B35="N/A","N/A",IF(E35&gt;20,"No",IF(E35&lt;4,"No","Yes")))</f>
        <v>Yes</v>
      </c>
      <c r="G35" s="8">
        <v>12.26305913</v>
      </c>
      <c r="H35" s="9" t="str">
        <f>IF($B35="N/A","N/A",IF(G35&gt;20,"No",IF(G35&lt;4,"No","Yes")))</f>
        <v>Yes</v>
      </c>
      <c r="I35" s="10">
        <v>8.4030000000000005</v>
      </c>
      <c r="J35" s="10">
        <v>51.59</v>
      </c>
      <c r="K35" s="9" t="str">
        <f t="shared" si="8"/>
        <v>No</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3.9290513461000001</v>
      </c>
      <c r="D37" s="9" t="str">
        <f>IF($B37="N/A","N/A",IF(C37&gt;=25,"No",IF(C37&lt;0,"No","Yes")))</f>
        <v>Yes</v>
      </c>
      <c r="E37" s="8">
        <v>5.7604756717000001</v>
      </c>
      <c r="F37" s="9" t="str">
        <f>IF($B37="N/A","N/A",IF(E37&gt;=25,"No",IF(E37&lt;0,"No","Yes")))</f>
        <v>Yes</v>
      </c>
      <c r="G37" s="8">
        <v>7.6197894119000003</v>
      </c>
      <c r="H37" s="9" t="str">
        <f>IF($B37="N/A","N/A",IF(G37&gt;=25,"No",IF(G37&lt;0,"No","Yes")))</f>
        <v>Yes</v>
      </c>
      <c r="I37" s="10">
        <v>46.61</v>
      </c>
      <c r="J37" s="10">
        <v>32.28</v>
      </c>
      <c r="K37" s="9" t="str">
        <f t="shared" si="8"/>
        <v>No</v>
      </c>
    </row>
    <row r="38" spans="1:11" x14ac:dyDescent="0.2">
      <c r="A38" s="91" t="s">
        <v>387</v>
      </c>
      <c r="B38" s="37" t="s">
        <v>221</v>
      </c>
      <c r="C38" s="90">
        <v>2.5327977551999998</v>
      </c>
      <c r="D38" s="9" t="str">
        <f>IF($B38="N/A","N/A",IF(C38&gt;3,"Yes","No"))</f>
        <v>No</v>
      </c>
      <c r="E38" s="8">
        <v>2.3965222971000002</v>
      </c>
      <c r="F38" s="9" t="str">
        <f>IF($B38="N/A","N/A",IF(E38&gt;3,"Yes","No"))</f>
        <v>No</v>
      </c>
      <c r="G38" s="8">
        <v>1.5317670053000001</v>
      </c>
      <c r="H38" s="9" t="str">
        <f>IF($B38="N/A","N/A",IF(G38&gt;3,"Yes","No"))</f>
        <v>No</v>
      </c>
      <c r="I38" s="10">
        <v>-5.38</v>
      </c>
      <c r="J38" s="10">
        <v>-36.1</v>
      </c>
      <c r="K38" s="9" t="str">
        <f t="shared" si="8"/>
        <v>No</v>
      </c>
    </row>
    <row r="39" spans="1:11" x14ac:dyDescent="0.2">
      <c r="A39" s="91" t="s">
        <v>388</v>
      </c>
      <c r="B39" s="37" t="s">
        <v>220</v>
      </c>
      <c r="C39" s="90">
        <v>0.20938196349999999</v>
      </c>
      <c r="D39" s="9" t="str">
        <f>IF($B39="N/A","N/A",IF(C39&gt;1,"Yes","No"))</f>
        <v>No</v>
      </c>
      <c r="E39" s="8">
        <v>0.24210655380000001</v>
      </c>
      <c r="F39" s="9" t="str">
        <f>IF($B39="N/A","N/A",IF(E39&gt;1,"Yes","No"))</f>
        <v>No</v>
      </c>
      <c r="G39" s="8">
        <v>0.35996013110000002</v>
      </c>
      <c r="H39" s="9" t="str">
        <f>IF($B39="N/A","N/A",IF(G39&gt;1,"Yes","No"))</f>
        <v>No</v>
      </c>
      <c r="I39" s="10">
        <v>15.63</v>
      </c>
      <c r="J39" s="10">
        <v>48.68</v>
      </c>
      <c r="K39" s="9" t="str">
        <f t="shared" si="8"/>
        <v>No</v>
      </c>
    </row>
    <row r="40" spans="1:11" x14ac:dyDescent="0.2">
      <c r="A40" s="91" t="s">
        <v>389</v>
      </c>
      <c r="B40" s="37" t="s">
        <v>213</v>
      </c>
      <c r="C40" s="90">
        <v>7.5972810000000002E-4</v>
      </c>
      <c r="D40" s="9" t="str">
        <f>IF($B40="N/A","N/A",IF(C40&gt;15,"No",IF(C40&lt;-15,"No","Yes")))</f>
        <v>N/A</v>
      </c>
      <c r="E40" s="8">
        <v>9.4799969999999996E-4</v>
      </c>
      <c r="F40" s="9" t="str">
        <f>IF($B40="N/A","N/A",IF(E40&gt;15,"No",IF(E40&lt;-15,"No","Yes")))</f>
        <v>N/A</v>
      </c>
      <c r="G40" s="8">
        <v>7.5509299999999998E-4</v>
      </c>
      <c r="H40" s="9" t="str">
        <f>IF($B40="N/A","N/A",IF(G40&gt;15,"No",IF(G40&lt;-15,"No","Yes")))</f>
        <v>N/A</v>
      </c>
      <c r="I40" s="10">
        <v>24.78</v>
      </c>
      <c r="J40" s="10">
        <v>-20.3</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30.551334216000001</v>
      </c>
      <c r="D42" s="9" t="str">
        <f>IF($B42="N/A","N/A",IF(C42&gt;0,"Yes","No"))</f>
        <v>Yes</v>
      </c>
      <c r="E42" s="8">
        <v>24.231495661</v>
      </c>
      <c r="F42" s="9" t="str">
        <f>IF($B42="N/A","N/A",IF(E42&gt;0,"Yes","No"))</f>
        <v>Yes</v>
      </c>
      <c r="G42" s="8">
        <v>1.3414510971</v>
      </c>
      <c r="H42" s="9" t="str">
        <f>IF($B42="N/A","N/A",IF(G42&gt;0,"Yes","No"))</f>
        <v>Yes</v>
      </c>
      <c r="I42" s="10">
        <v>-20.7</v>
      </c>
      <c r="J42" s="10">
        <v>-94.5</v>
      </c>
      <c r="K42" s="9" t="str">
        <f t="shared" si="8"/>
        <v>No</v>
      </c>
    </row>
    <row r="43" spans="1:11" x14ac:dyDescent="0.2">
      <c r="A43" s="91" t="s">
        <v>392</v>
      </c>
      <c r="B43" s="37" t="s">
        <v>259</v>
      </c>
      <c r="C43" s="90">
        <v>0.2373607589</v>
      </c>
      <c r="D43" s="9" t="str">
        <f>IF($B43="N/A","N/A",IF(C43&gt;0,"Yes","No"))</f>
        <v>Yes</v>
      </c>
      <c r="E43" s="8">
        <v>0.26825772790000002</v>
      </c>
      <c r="F43" s="9" t="str">
        <f>IF($B43="N/A","N/A",IF(E43&gt;0,"Yes","No"))</f>
        <v>Yes</v>
      </c>
      <c r="G43" s="8">
        <v>0.1055262738</v>
      </c>
      <c r="H43" s="9" t="str">
        <f>IF($B43="N/A","N/A",IF(G43&gt;0,"Yes","No"))</f>
        <v>Yes</v>
      </c>
      <c r="I43" s="10">
        <v>13.02</v>
      </c>
      <c r="J43" s="10">
        <v>-60.7</v>
      </c>
      <c r="K43" s="9" t="str">
        <f t="shared" si="8"/>
        <v>No</v>
      </c>
    </row>
    <row r="44" spans="1:11" x14ac:dyDescent="0.2">
      <c r="A44" s="91" t="s">
        <v>393</v>
      </c>
      <c r="B44" s="37" t="s">
        <v>259</v>
      </c>
      <c r="C44" s="90">
        <v>5.1629085375999999</v>
      </c>
      <c r="D44" s="9" t="str">
        <f>IF($B44="N/A","N/A",IF(C44&gt;0,"Yes","No"))</f>
        <v>Yes</v>
      </c>
      <c r="E44" s="8">
        <v>6.1510882120000003</v>
      </c>
      <c r="F44" s="9" t="str">
        <f>IF($B44="N/A","N/A",IF(E44&gt;0,"Yes","No"))</f>
        <v>Yes</v>
      </c>
      <c r="G44" s="8">
        <v>10.685174618</v>
      </c>
      <c r="H44" s="9" t="str">
        <f>IF($B44="N/A","N/A",IF(G44&gt;0,"Yes","No"))</f>
        <v>Yes</v>
      </c>
      <c r="I44" s="10">
        <v>19.14</v>
      </c>
      <c r="J44" s="10">
        <v>73.709999999999994</v>
      </c>
      <c r="K44" s="9" t="str">
        <f t="shared" si="8"/>
        <v>No</v>
      </c>
    </row>
    <row r="45" spans="1:11" x14ac:dyDescent="0.2">
      <c r="A45" s="91" t="s">
        <v>394</v>
      </c>
      <c r="B45" s="37" t="s">
        <v>220</v>
      </c>
      <c r="C45" s="90">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91" t="s">
        <v>395</v>
      </c>
      <c r="B46" s="37" t="s">
        <v>259</v>
      </c>
      <c r="C46" s="90">
        <v>0.19689619420000001</v>
      </c>
      <c r="D46" s="9" t="str">
        <f>IF($B46="N/A","N/A",IF(C46&gt;0,"Yes","No"))</f>
        <v>Yes</v>
      </c>
      <c r="E46" s="8">
        <v>0.2081356915</v>
      </c>
      <c r="F46" s="9" t="str">
        <f>IF($B46="N/A","N/A",IF(E46&gt;0,"Yes","No"))</f>
        <v>Yes</v>
      </c>
      <c r="G46" s="8">
        <v>0.26083996869999998</v>
      </c>
      <c r="H46" s="9" t="str">
        <f>IF($B46="N/A","N/A",IF(G46&gt;0,"Yes","No"))</f>
        <v>Yes</v>
      </c>
      <c r="I46" s="10">
        <v>5.7080000000000002</v>
      </c>
      <c r="J46" s="10">
        <v>25.32</v>
      </c>
      <c r="K46" s="9" t="str">
        <f t="shared" si="8"/>
        <v>Yes</v>
      </c>
    </row>
    <row r="47" spans="1:11" x14ac:dyDescent="0.2">
      <c r="A47" s="91" t="s">
        <v>396</v>
      </c>
      <c r="B47" s="37" t="s">
        <v>213</v>
      </c>
      <c r="C47" s="90">
        <v>6.0552137000000001E-3</v>
      </c>
      <c r="D47" s="9" t="str">
        <f>IF($B47="N/A","N/A",IF(C47&gt;15,"No",IF(C47&lt;-15,"No","Yes")))</f>
        <v>N/A</v>
      </c>
      <c r="E47" s="8">
        <v>8.4377211000000001E-3</v>
      </c>
      <c r="F47" s="9" t="str">
        <f>IF($B47="N/A","N/A",IF(E47&gt;15,"No",IF(E47&lt;-15,"No","Yes")))</f>
        <v>N/A</v>
      </c>
      <c r="G47" s="8">
        <v>1.5978741800000001E-2</v>
      </c>
      <c r="H47" s="9" t="str">
        <f>IF($B47="N/A","N/A",IF(G47&gt;15,"No",IF(G47&lt;-15,"No","Yes")))</f>
        <v>N/A</v>
      </c>
      <c r="I47" s="10">
        <v>39.35</v>
      </c>
      <c r="J47" s="10">
        <v>89.37</v>
      </c>
      <c r="K47" s="9" t="str">
        <f t="shared" si="8"/>
        <v>No</v>
      </c>
    </row>
    <row r="48" spans="1:11" x14ac:dyDescent="0.2">
      <c r="A48" s="91" t="s">
        <v>397</v>
      </c>
      <c r="B48" s="37" t="s">
        <v>213</v>
      </c>
      <c r="C48" s="90">
        <v>7.27891856E-2</v>
      </c>
      <c r="D48" s="9" t="str">
        <f>IF($B48="N/A","N/A",IF(C48&gt;15,"No",IF(C48&lt;-15,"No","Yes")))</f>
        <v>N/A</v>
      </c>
      <c r="E48" s="8">
        <v>0.10125789089999999</v>
      </c>
      <c r="F48" s="9" t="str">
        <f>IF($B48="N/A","N/A",IF(E48&gt;15,"No",IF(E48&lt;-15,"No","Yes")))</f>
        <v>N/A</v>
      </c>
      <c r="G48" s="8">
        <v>0.1723479429</v>
      </c>
      <c r="H48" s="9" t="str">
        <f>IF($B48="N/A","N/A",IF(G48&gt;15,"No",IF(G48&lt;-15,"No","Yes")))</f>
        <v>N/A</v>
      </c>
      <c r="I48" s="10">
        <v>39.11</v>
      </c>
      <c r="J48" s="10">
        <v>70.209999999999994</v>
      </c>
      <c r="K48" s="9" t="str">
        <f t="shared" si="8"/>
        <v>No</v>
      </c>
    </row>
    <row r="49" spans="1:11" x14ac:dyDescent="0.2">
      <c r="A49" s="91" t="s">
        <v>398</v>
      </c>
      <c r="B49" s="37" t="s">
        <v>213</v>
      </c>
      <c r="C49" s="90">
        <v>0.52675384700000005</v>
      </c>
      <c r="D49" s="9" t="str">
        <f>IF($B49="N/A","N/A",IF(C49&gt;15,"No",IF(C49&lt;-15,"No","Yes")))</f>
        <v>N/A</v>
      </c>
      <c r="E49" s="8">
        <v>0.3730981149</v>
      </c>
      <c r="F49" s="9" t="str">
        <f>IF($B49="N/A","N/A",IF(E49&gt;15,"No",IF(E49&lt;-15,"No","Yes")))</f>
        <v>N/A</v>
      </c>
      <c r="G49" s="8">
        <v>1.5662089899999999E-2</v>
      </c>
      <c r="H49" s="9" t="str">
        <f>IF($B49="N/A","N/A",IF(G49&gt;15,"No",IF(G49&lt;-15,"No","Yes")))</f>
        <v>N/A</v>
      </c>
      <c r="I49" s="10">
        <v>-29.2</v>
      </c>
      <c r="J49" s="10">
        <v>-95.8</v>
      </c>
      <c r="K49" s="9" t="str">
        <f t="shared" si="8"/>
        <v>No</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0.91431013409999995</v>
      </c>
      <c r="D51" s="9" t="str">
        <f>IF($B51="N/A","N/A",IF(C51&gt;15,"No",IF(C51&lt;-15,"No","Yes")))</f>
        <v>N/A</v>
      </c>
      <c r="E51" s="8">
        <v>1.0654573892000001</v>
      </c>
      <c r="F51" s="9" t="str">
        <f>IF($B51="N/A","N/A",IF(E51&gt;15,"No",IF(E51&lt;-15,"No","Yes")))</f>
        <v>N/A</v>
      </c>
      <c r="G51" s="8">
        <v>1.7308517350999999</v>
      </c>
      <c r="H51" s="9" t="str">
        <f>IF($B51="N/A","N/A",IF(G51&gt;15,"No",IF(G51&lt;-15,"No","Yes")))</f>
        <v>N/A</v>
      </c>
      <c r="I51" s="10">
        <v>16.53</v>
      </c>
      <c r="J51" s="10">
        <v>62.45</v>
      </c>
      <c r="K51" s="9" t="str">
        <f t="shared" si="8"/>
        <v>No</v>
      </c>
    </row>
    <row r="52" spans="1:11" x14ac:dyDescent="0.2">
      <c r="A52" s="91" t="s">
        <v>401</v>
      </c>
      <c r="B52" s="37" t="s">
        <v>220</v>
      </c>
      <c r="C52" s="90">
        <v>14.969302237000001</v>
      </c>
      <c r="D52" s="9" t="str">
        <f>IF($B52="N/A","N/A",IF(C52&gt;1,"Yes","No"))</f>
        <v>Yes</v>
      </c>
      <c r="E52" s="8">
        <v>18.480578550000001</v>
      </c>
      <c r="F52" s="9" t="str">
        <f>IF($B52="N/A","N/A",IF(E52&gt;1,"Yes","No"))</f>
        <v>Yes</v>
      </c>
      <c r="G52" s="8">
        <v>32.351203650999999</v>
      </c>
      <c r="H52" s="9" t="str">
        <f>IF($B52="N/A","N/A",IF(G52&gt;1,"Yes","No"))</f>
        <v>Yes</v>
      </c>
      <c r="I52" s="10">
        <v>23.46</v>
      </c>
      <c r="J52" s="10">
        <v>75.06</v>
      </c>
      <c r="K52" s="9" t="str">
        <f t="shared" si="8"/>
        <v>No</v>
      </c>
    </row>
    <row r="53" spans="1:11" x14ac:dyDescent="0.2">
      <c r="A53" s="91" t="s">
        <v>402</v>
      </c>
      <c r="B53" s="37" t="s">
        <v>259</v>
      </c>
      <c r="C53" s="90">
        <v>10.909889692</v>
      </c>
      <c r="D53" s="9" t="str">
        <f>IF($B53="N/A","N/A",IF(C53&gt;0,"Yes","No"))</f>
        <v>Yes</v>
      </c>
      <c r="E53" s="8">
        <v>8.9842298415999995</v>
      </c>
      <c r="F53" s="9" t="str">
        <f>IF($B53="N/A","N/A",IF(E53&gt;0,"Yes","No"))</f>
        <v>Yes</v>
      </c>
      <c r="G53" s="8">
        <v>0.60301887799999998</v>
      </c>
      <c r="H53" s="9" t="str">
        <f>IF($B53="N/A","N/A",IF(G53&gt;0,"Yes","No"))</f>
        <v>Yes</v>
      </c>
      <c r="I53" s="10">
        <v>-17.7</v>
      </c>
      <c r="J53" s="10">
        <v>-93.3</v>
      </c>
      <c r="K53" s="9" t="str">
        <f t="shared" si="8"/>
        <v>No</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108.52057391</v>
      </c>
      <c r="D55" s="9" t="str">
        <f>IF($B55="N/A","N/A",IF(C55&gt;15,"No",IF(C55&lt;-15,"No","Yes")))</f>
        <v>N/A</v>
      </c>
      <c r="E55" s="39">
        <v>133.55177506000001</v>
      </c>
      <c r="F55" s="9" t="str">
        <f>IF($B55="N/A","N/A",IF(E55&gt;15,"No",IF(E55&lt;-15,"No","Yes")))</f>
        <v>N/A</v>
      </c>
      <c r="G55" s="39">
        <v>149.00943183999999</v>
      </c>
      <c r="H55" s="9" t="str">
        <f>IF($B55="N/A","N/A",IF(G55&gt;15,"No",IF(G55&lt;-15,"No","Yes")))</f>
        <v>N/A</v>
      </c>
      <c r="I55" s="10">
        <v>23.07</v>
      </c>
      <c r="J55" s="10">
        <v>11.57</v>
      </c>
      <c r="K55" s="9" t="str">
        <f t="shared" ref="K55:K74" si="9">IF(J55="Div by 0", "N/A", IF(J55="N/A","N/A", IF(J55&gt;30, "No", IF(J55&lt;-30, "No", "Yes"))))</f>
        <v>Yes</v>
      </c>
    </row>
    <row r="56" spans="1:11" x14ac:dyDescent="0.2">
      <c r="A56" s="91" t="s">
        <v>879</v>
      </c>
      <c r="B56" s="37" t="s">
        <v>261</v>
      </c>
      <c r="C56" s="93">
        <v>60.122407428000002</v>
      </c>
      <c r="D56" s="9" t="str">
        <f>IF($B56="N/A","N/A",IF(C56&gt;90,"No",IF(C56&lt;20,"No","Yes")))</f>
        <v>Yes</v>
      </c>
      <c r="E56" s="39">
        <v>60.254571929000001</v>
      </c>
      <c r="F56" s="9" t="str">
        <f>IF($B56="N/A","N/A",IF(E56&gt;90,"No",IF(E56&lt;20,"No","Yes")))</f>
        <v>Yes</v>
      </c>
      <c r="G56" s="39">
        <v>57.986687437999997</v>
      </c>
      <c r="H56" s="9" t="str">
        <f>IF($B56="N/A","N/A",IF(G56&gt;90,"No",IF(G56&lt;20,"No","Yes")))</f>
        <v>Yes</v>
      </c>
      <c r="I56" s="10">
        <v>0.2198</v>
      </c>
      <c r="J56" s="10">
        <v>-3.76</v>
      </c>
      <c r="K56" s="9" t="str">
        <f t="shared" si="9"/>
        <v>Yes</v>
      </c>
    </row>
    <row r="57" spans="1:11" x14ac:dyDescent="0.2">
      <c r="A57" s="91" t="s">
        <v>880</v>
      </c>
      <c r="B57" s="37" t="s">
        <v>262</v>
      </c>
      <c r="C57" s="93">
        <v>42.750362095</v>
      </c>
      <c r="D57" s="9" t="str">
        <f>IF($B57="N/A","N/A",IF(C57&gt;60,"No",IF(C57&lt;10,"No","Yes")))</f>
        <v>Yes</v>
      </c>
      <c r="E57" s="39">
        <v>41.332405883</v>
      </c>
      <c r="F57" s="9" t="str">
        <f>IF($B57="N/A","N/A",IF(E57&gt;60,"No",IF(E57&lt;10,"No","Yes")))</f>
        <v>Yes</v>
      </c>
      <c r="G57" s="39">
        <v>42.514123130000002</v>
      </c>
      <c r="H57" s="9" t="str">
        <f>IF($B57="N/A","N/A",IF(G57&gt;60,"No",IF(G57&lt;10,"No","Yes")))</f>
        <v>Yes</v>
      </c>
      <c r="I57" s="10">
        <v>-3.32</v>
      </c>
      <c r="J57" s="10">
        <v>2.859</v>
      </c>
      <c r="K57" s="9" t="str">
        <f t="shared" si="9"/>
        <v>Yes</v>
      </c>
    </row>
    <row r="58" spans="1:11" ht="25.5" x14ac:dyDescent="0.2">
      <c r="A58" s="91" t="s">
        <v>881</v>
      </c>
      <c r="B58" s="37" t="s">
        <v>263</v>
      </c>
      <c r="C58" s="93">
        <v>34.678093181999998</v>
      </c>
      <c r="D58" s="9" t="str">
        <f>IF($B58="N/A","N/A",IF(C58&gt;100,"No",IF(C58&lt;10,"No","Yes")))</f>
        <v>Yes</v>
      </c>
      <c r="E58" s="39">
        <v>34.854981979999998</v>
      </c>
      <c r="F58" s="9" t="str">
        <f>IF($B58="N/A","N/A",IF(E58&gt;100,"No",IF(E58&lt;10,"No","Yes")))</f>
        <v>Yes</v>
      </c>
      <c r="G58" s="39">
        <v>28.692641452</v>
      </c>
      <c r="H58" s="9" t="str">
        <f>IF($B58="N/A","N/A",IF(G58&gt;100,"No",IF(G58&lt;10,"No","Yes")))</f>
        <v>Yes</v>
      </c>
      <c r="I58" s="10">
        <v>0.5101</v>
      </c>
      <c r="J58" s="10">
        <v>-17.7</v>
      </c>
      <c r="K58" s="9" t="str">
        <f t="shared" si="9"/>
        <v>Yes</v>
      </c>
    </row>
    <row r="59" spans="1:11" x14ac:dyDescent="0.2">
      <c r="A59" s="91" t="s">
        <v>882</v>
      </c>
      <c r="B59" s="37" t="s">
        <v>264</v>
      </c>
      <c r="C59" s="93">
        <v>120.01421465</v>
      </c>
      <c r="D59" s="9" t="str">
        <f>IF($B59="N/A","N/A",IF(C59&gt;100,"No",IF(C59&lt;20,"No","Yes")))</f>
        <v>No</v>
      </c>
      <c r="E59" s="39">
        <v>123.08550511999999</v>
      </c>
      <c r="F59" s="9" t="str">
        <f>IF($B59="N/A","N/A",IF(E59&gt;100,"No",IF(E59&lt;20,"No","Yes")))</f>
        <v>No</v>
      </c>
      <c r="G59" s="39">
        <v>138.93918532999999</v>
      </c>
      <c r="H59" s="9" t="str">
        <f>IF($B59="N/A","N/A",IF(G59&gt;100,"No",IF(G59&lt;20,"No","Yes")))</f>
        <v>No</v>
      </c>
      <c r="I59" s="10">
        <v>2.5590000000000002</v>
      </c>
      <c r="J59" s="10">
        <v>12.88</v>
      </c>
      <c r="K59" s="9" t="str">
        <f t="shared" si="9"/>
        <v>Yes</v>
      </c>
    </row>
    <row r="60" spans="1:11" x14ac:dyDescent="0.2">
      <c r="A60" s="91" t="s">
        <v>883</v>
      </c>
      <c r="B60" s="37" t="s">
        <v>264</v>
      </c>
      <c r="C60" s="93">
        <v>34.735432707000001</v>
      </c>
      <c r="D60" s="9" t="str">
        <f>IF($B60="N/A","N/A",IF(C60&gt;100,"No",IF(C60&lt;20,"No","Yes")))</f>
        <v>Yes</v>
      </c>
      <c r="E60" s="39">
        <v>36.603878315000003</v>
      </c>
      <c r="F60" s="9" t="str">
        <f>IF($B60="N/A","N/A",IF(E60&gt;100,"No",IF(E60&lt;20,"No","Yes")))</f>
        <v>Yes</v>
      </c>
      <c r="G60" s="39">
        <v>38.420462909000001</v>
      </c>
      <c r="H60" s="9" t="str">
        <f>IF($B60="N/A","N/A",IF(G60&gt;100,"No",IF(G60&lt;20,"No","Yes")))</f>
        <v>Yes</v>
      </c>
      <c r="I60" s="10">
        <v>5.3789999999999996</v>
      </c>
      <c r="J60" s="10">
        <v>4.9630000000000001</v>
      </c>
      <c r="K60" s="9" t="str">
        <f t="shared" si="9"/>
        <v>Yes</v>
      </c>
    </row>
    <row r="61" spans="1:11" ht="25.5" x14ac:dyDescent="0.2">
      <c r="A61" s="91" t="s">
        <v>884</v>
      </c>
      <c r="B61" s="37" t="s">
        <v>213</v>
      </c>
      <c r="C61" s="93">
        <v>99.078879560999994</v>
      </c>
      <c r="D61" s="9" t="str">
        <f>IF($B61="N/A","N/A",IF(C61&gt;15,"No",IF(C61&lt;-15,"No","Yes")))</f>
        <v>N/A</v>
      </c>
      <c r="E61" s="39">
        <v>99.217875917000001</v>
      </c>
      <c r="F61" s="9" t="str">
        <f>IF($B61="N/A","N/A",IF(E61&gt;15,"No",IF(E61&lt;-15,"No","Yes")))</f>
        <v>N/A</v>
      </c>
      <c r="G61" s="39">
        <v>91.303318415999996</v>
      </c>
      <c r="H61" s="9" t="str">
        <f>IF($B61="N/A","N/A",IF(G61&gt;15,"No",IF(G61&lt;-15,"No","Yes")))</f>
        <v>N/A</v>
      </c>
      <c r="I61" s="10">
        <v>0.14030000000000001</v>
      </c>
      <c r="J61" s="10">
        <v>-7.98</v>
      </c>
      <c r="K61" s="9" t="str">
        <f t="shared" si="9"/>
        <v>Yes</v>
      </c>
    </row>
    <row r="62" spans="1:11" x14ac:dyDescent="0.2">
      <c r="A62" s="91" t="s">
        <v>885</v>
      </c>
      <c r="B62" s="37" t="s">
        <v>265</v>
      </c>
      <c r="C62" s="93">
        <v>40.188186821999999</v>
      </c>
      <c r="D62" s="9" t="str">
        <f>IF($B62="N/A","N/A",IF(C62&gt;60,"No",IF(C62&lt;10,"No","Yes")))</f>
        <v>Yes</v>
      </c>
      <c r="E62" s="39">
        <v>36.488513163</v>
      </c>
      <c r="F62" s="9" t="str">
        <f>IF($B62="N/A","N/A",IF(E62&gt;60,"No",IF(E62&lt;10,"No","Yes")))</f>
        <v>Yes</v>
      </c>
      <c r="G62" s="39">
        <v>31.020904246000001</v>
      </c>
      <c r="H62" s="9" t="str">
        <f>IF($B62="N/A","N/A",IF(G62&gt;60,"No",IF(G62&lt;10,"No","Yes")))</f>
        <v>Yes</v>
      </c>
      <c r="I62" s="10">
        <v>-9.2100000000000009</v>
      </c>
      <c r="J62" s="10">
        <v>-15</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273.66880132</v>
      </c>
      <c r="D64" s="9" t="str">
        <f t="shared" ref="D64:D74" si="10">IF($B64="N/A","N/A",IF(C64&gt;15,"No",IF(C64&lt;-15,"No","Yes")))</f>
        <v>N/A</v>
      </c>
      <c r="E64" s="39">
        <v>509.90758275000002</v>
      </c>
      <c r="F64" s="9" t="str">
        <f>IF($B64="N/A","N/A",IF(E64&gt;15,"No",IF(E64&lt;-15,"No","Yes")))</f>
        <v>N/A</v>
      </c>
      <c r="G64" s="39">
        <v>232.24163408999999</v>
      </c>
      <c r="H64" s="9" t="str">
        <f>IF($B64="N/A","N/A",IF(G64&gt;15,"No",IF(G64&lt;-15,"No","Yes")))</f>
        <v>N/A</v>
      </c>
      <c r="I64" s="10">
        <v>86.32</v>
      </c>
      <c r="J64" s="10">
        <v>-54.5</v>
      </c>
      <c r="K64" s="9" t="str">
        <f t="shared" si="9"/>
        <v>No</v>
      </c>
    </row>
    <row r="65" spans="1:11" ht="24.95" customHeight="1" x14ac:dyDescent="0.2">
      <c r="A65" s="91" t="s">
        <v>888</v>
      </c>
      <c r="B65" s="37" t="s">
        <v>213</v>
      </c>
      <c r="C65" s="93">
        <v>90.922502418999997</v>
      </c>
      <c r="D65" s="9" t="str">
        <f t="shared" si="10"/>
        <v>N/A</v>
      </c>
      <c r="E65" s="39">
        <v>84.835258018999994</v>
      </c>
      <c r="F65" s="9" t="str">
        <f t="shared" ref="F65:F73" si="11">IF($B65="N/A","N/A",IF(E65&gt;15,"No",IF(E65&lt;-15,"No","Yes")))</f>
        <v>N/A</v>
      </c>
      <c r="G65" s="39">
        <v>75.556620976000005</v>
      </c>
      <c r="H65" s="9" t="str">
        <f t="shared" ref="H65:H86" si="12">IF($B65="N/A","N/A",IF(G65&gt;15,"No",IF(G65&lt;-15,"No","Yes")))</f>
        <v>N/A</v>
      </c>
      <c r="I65" s="10">
        <v>-6.69</v>
      </c>
      <c r="J65" s="10">
        <v>-10.9</v>
      </c>
      <c r="K65" s="9" t="str">
        <f t="shared" si="9"/>
        <v>Yes</v>
      </c>
    </row>
    <row r="66" spans="1:11" ht="25.5" x14ac:dyDescent="0.2">
      <c r="A66" s="91" t="s">
        <v>889</v>
      </c>
      <c r="B66" s="37" t="s">
        <v>213</v>
      </c>
      <c r="C66" s="93">
        <v>70.559469558000004</v>
      </c>
      <c r="D66" s="9" t="str">
        <f t="shared" si="10"/>
        <v>N/A</v>
      </c>
      <c r="E66" s="39">
        <v>62.437230935999999</v>
      </c>
      <c r="F66" s="9" t="str">
        <f t="shared" si="11"/>
        <v>N/A</v>
      </c>
      <c r="G66" s="39">
        <v>45.153313484000002</v>
      </c>
      <c r="H66" s="9" t="str">
        <f t="shared" si="12"/>
        <v>N/A</v>
      </c>
      <c r="I66" s="10">
        <v>-11.5</v>
      </c>
      <c r="J66" s="10">
        <v>-27.7</v>
      </c>
      <c r="K66" s="9" t="str">
        <f t="shared" si="9"/>
        <v>Yes</v>
      </c>
    </row>
    <row r="67" spans="1:11" ht="25.5" x14ac:dyDescent="0.2">
      <c r="A67" s="91" t="s">
        <v>890</v>
      </c>
      <c r="B67" s="37" t="s">
        <v>213</v>
      </c>
      <c r="C67" s="93">
        <v>45.151358004000002</v>
      </c>
      <c r="D67" s="9" t="str">
        <f t="shared" si="10"/>
        <v>N/A</v>
      </c>
      <c r="E67" s="39">
        <v>46.721508516999997</v>
      </c>
      <c r="F67" s="9" t="str">
        <f t="shared" si="11"/>
        <v>N/A</v>
      </c>
      <c r="G67" s="39">
        <v>243.52933093999999</v>
      </c>
      <c r="H67" s="9" t="str">
        <f t="shared" si="12"/>
        <v>N/A</v>
      </c>
      <c r="I67" s="10">
        <v>3.4780000000000002</v>
      </c>
      <c r="J67" s="10">
        <v>421.2</v>
      </c>
      <c r="K67" s="9" t="str">
        <f t="shared" si="9"/>
        <v>No</v>
      </c>
    </row>
    <row r="68" spans="1:11" ht="25.5" x14ac:dyDescent="0.2">
      <c r="A68" s="91" t="s">
        <v>891</v>
      </c>
      <c r="B68" s="37" t="s">
        <v>213</v>
      </c>
      <c r="C68" s="93">
        <v>84.360272824000006</v>
      </c>
      <c r="D68" s="9" t="str">
        <f t="shared" si="10"/>
        <v>N/A</v>
      </c>
      <c r="E68" s="39">
        <v>73.802413213999998</v>
      </c>
      <c r="F68" s="9" t="str">
        <f t="shared" si="11"/>
        <v>N/A</v>
      </c>
      <c r="G68" s="39">
        <v>57.031853505000001</v>
      </c>
      <c r="H68" s="9" t="str">
        <f t="shared" si="12"/>
        <v>N/A</v>
      </c>
      <c r="I68" s="10">
        <v>-12.5</v>
      </c>
      <c r="J68" s="10">
        <v>-22.7</v>
      </c>
      <c r="K68" s="9" t="str">
        <f t="shared" si="9"/>
        <v>Yes</v>
      </c>
    </row>
    <row r="69" spans="1:11" ht="25.5" x14ac:dyDescent="0.2">
      <c r="A69" s="91" t="s">
        <v>892</v>
      </c>
      <c r="B69" s="37" t="s">
        <v>213</v>
      </c>
      <c r="C69" s="93">
        <v>193.233846</v>
      </c>
      <c r="D69" s="9" t="str">
        <f t="shared" si="10"/>
        <v>N/A</v>
      </c>
      <c r="E69" s="39">
        <v>193.90344060000001</v>
      </c>
      <c r="F69" s="9" t="str">
        <f t="shared" si="11"/>
        <v>N/A</v>
      </c>
      <c r="G69" s="39">
        <v>180.10344180000001</v>
      </c>
      <c r="H69" s="9" t="str">
        <f t="shared" si="12"/>
        <v>N/A</v>
      </c>
      <c r="I69" s="10">
        <v>0.34649999999999997</v>
      </c>
      <c r="J69" s="10">
        <v>-7.12</v>
      </c>
      <c r="K69" s="9" t="str">
        <f t="shared" si="9"/>
        <v>Yes</v>
      </c>
    </row>
    <row r="70" spans="1:11" ht="25.5" x14ac:dyDescent="0.2">
      <c r="A70" s="91" t="s">
        <v>893</v>
      </c>
      <c r="B70" s="37" t="s">
        <v>213</v>
      </c>
      <c r="C70" s="93" t="s">
        <v>1747</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v>1879.0169040000001</v>
      </c>
      <c r="D71" s="9" t="str">
        <f t="shared" si="10"/>
        <v>N/A</v>
      </c>
      <c r="E71" s="39">
        <v>2154.0648984999998</v>
      </c>
      <c r="F71" s="9" t="str">
        <f t="shared" si="11"/>
        <v>N/A</v>
      </c>
      <c r="G71" s="39">
        <v>2166.0066301000002</v>
      </c>
      <c r="H71" s="9" t="str">
        <f t="shared" si="12"/>
        <v>N/A</v>
      </c>
      <c r="I71" s="10">
        <v>14.64</v>
      </c>
      <c r="J71" s="10">
        <v>0.5544</v>
      </c>
      <c r="K71" s="9" t="str">
        <f t="shared" si="9"/>
        <v>Yes</v>
      </c>
    </row>
    <row r="72" spans="1:11" ht="25.5" x14ac:dyDescent="0.2">
      <c r="A72" s="91" t="s">
        <v>895</v>
      </c>
      <c r="B72" s="37" t="s">
        <v>213</v>
      </c>
      <c r="C72" s="93">
        <v>2307.084562</v>
      </c>
      <c r="D72" s="9" t="str">
        <f t="shared" si="10"/>
        <v>N/A</v>
      </c>
      <c r="E72" s="39">
        <v>2377.4792504000002</v>
      </c>
      <c r="F72" s="9" t="str">
        <f t="shared" si="11"/>
        <v>N/A</v>
      </c>
      <c r="G72" s="39">
        <v>2463.1738266000002</v>
      </c>
      <c r="H72" s="9" t="str">
        <f t="shared" si="12"/>
        <v>N/A</v>
      </c>
      <c r="I72" s="10">
        <v>3.0510000000000002</v>
      </c>
      <c r="J72" s="10">
        <v>3.6040000000000001</v>
      </c>
      <c r="K72" s="9" t="str">
        <f t="shared" si="9"/>
        <v>Yes</v>
      </c>
    </row>
    <row r="73" spans="1:11" x14ac:dyDescent="0.2">
      <c r="A73" s="91" t="s">
        <v>896</v>
      </c>
      <c r="B73" s="37" t="s">
        <v>213</v>
      </c>
      <c r="C73" s="93">
        <v>106.65498454999999</v>
      </c>
      <c r="D73" s="9" t="str">
        <f t="shared" si="10"/>
        <v>N/A</v>
      </c>
      <c r="E73" s="39">
        <v>105.14810005</v>
      </c>
      <c r="F73" s="9" t="str">
        <f t="shared" si="11"/>
        <v>N/A</v>
      </c>
      <c r="G73" s="39">
        <v>99.821141064000003</v>
      </c>
      <c r="H73" s="9" t="str">
        <f t="shared" si="12"/>
        <v>N/A</v>
      </c>
      <c r="I73" s="10">
        <v>-1.41</v>
      </c>
      <c r="J73" s="10">
        <v>-5.07</v>
      </c>
      <c r="K73" s="9" t="str">
        <f t="shared" si="9"/>
        <v>Yes</v>
      </c>
    </row>
    <row r="74" spans="1:11" x14ac:dyDescent="0.2">
      <c r="A74" s="91" t="s">
        <v>897</v>
      </c>
      <c r="B74" s="37" t="s">
        <v>213</v>
      </c>
      <c r="C74" s="93">
        <v>78.959847843999995</v>
      </c>
      <c r="D74" s="9" t="str">
        <f t="shared" si="10"/>
        <v>N/A</v>
      </c>
      <c r="E74" s="39">
        <v>78.88313248</v>
      </c>
      <c r="F74" s="9" t="str">
        <f>IF($B74="N/A","N/A",IF(E74&gt;15,"No",IF(E74&lt;-15,"No","Yes")))</f>
        <v>N/A</v>
      </c>
      <c r="G74" s="39">
        <v>67.822472060999999</v>
      </c>
      <c r="H74" s="9" t="str">
        <f t="shared" si="12"/>
        <v>N/A</v>
      </c>
      <c r="I74" s="10">
        <v>-9.7000000000000003E-2</v>
      </c>
      <c r="J74" s="10">
        <v>-14</v>
      </c>
      <c r="K74" s="9" t="str">
        <f t="shared" si="9"/>
        <v>Yes</v>
      </c>
    </row>
    <row r="75" spans="1:11" x14ac:dyDescent="0.2">
      <c r="A75" s="91" t="s">
        <v>898</v>
      </c>
      <c r="B75" s="37" t="s">
        <v>213</v>
      </c>
      <c r="C75" s="90">
        <v>0.33368342629999997</v>
      </c>
      <c r="D75" s="9" t="str">
        <f t="shared" ref="D75:D80" si="13">IF($B75="N/A","N/A",IF(C75&gt;15,"No",IF(C75&lt;-15,"No","Yes")))</f>
        <v>N/A</v>
      </c>
      <c r="E75" s="8">
        <v>0.3795036598</v>
      </c>
      <c r="F75" s="9" t="str">
        <f>IF($B75="N/A","N/A",IF(E75&gt;15,"No",IF(E75&lt;-15,"No","Yes")))</f>
        <v>N/A</v>
      </c>
      <c r="G75" s="8">
        <v>0.58722687959999997</v>
      </c>
      <c r="H75" s="9" t="str">
        <f t="shared" si="12"/>
        <v>N/A</v>
      </c>
      <c r="I75" s="10">
        <v>13.73</v>
      </c>
      <c r="J75" s="10">
        <v>54.74</v>
      </c>
      <c r="K75" s="9" t="str">
        <f t="shared" ref="K75:K80" si="14">IF(J75="Div by 0", "N/A", IF(J75="N/A","N/A", IF(J75&gt;30, "No", IF(J75&lt;-30, "No", "Yes"))))</f>
        <v>No</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0.51321892940000002</v>
      </c>
      <c r="D77" s="9" t="str">
        <f t="shared" si="13"/>
        <v>N/A</v>
      </c>
      <c r="E77" s="8">
        <v>0.73578394570000005</v>
      </c>
      <c r="F77" s="9" t="str">
        <f t="shared" si="15"/>
        <v>N/A</v>
      </c>
      <c r="G77" s="8">
        <v>1.3388529277000001</v>
      </c>
      <c r="H77" s="9" t="str">
        <f t="shared" si="12"/>
        <v>N/A</v>
      </c>
      <c r="I77" s="10">
        <v>43.37</v>
      </c>
      <c r="J77" s="10">
        <v>81.96</v>
      </c>
      <c r="K77" s="9" t="str">
        <f t="shared" si="14"/>
        <v>No</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10.122359182</v>
      </c>
      <c r="D79" s="9" t="str">
        <f t="shared" si="13"/>
        <v>N/A</v>
      </c>
      <c r="E79" s="8">
        <v>13.888693207999999</v>
      </c>
      <c r="F79" s="9" t="str">
        <f t="shared" si="15"/>
        <v>N/A</v>
      </c>
      <c r="G79" s="8">
        <v>22.434007308999998</v>
      </c>
      <c r="H79" s="9" t="str">
        <f t="shared" si="12"/>
        <v>N/A</v>
      </c>
      <c r="I79" s="10">
        <v>37.21</v>
      </c>
      <c r="J79" s="10">
        <v>61.53</v>
      </c>
      <c r="K79" s="9" t="str">
        <f t="shared" si="14"/>
        <v>No</v>
      </c>
    </row>
    <row r="80" spans="1:11" ht="25.5" x14ac:dyDescent="0.2">
      <c r="A80" s="91" t="s">
        <v>903</v>
      </c>
      <c r="B80" s="37" t="s">
        <v>213</v>
      </c>
      <c r="C80" s="95">
        <v>10.050913087</v>
      </c>
      <c r="D80" s="9" t="str">
        <f t="shared" si="13"/>
        <v>N/A</v>
      </c>
      <c r="E80" s="95">
        <v>12.444402566999999</v>
      </c>
      <c r="F80" s="9" t="str">
        <f t="shared" si="15"/>
        <v>N/A</v>
      </c>
      <c r="G80" s="95">
        <v>21.098150396000001</v>
      </c>
      <c r="H80" s="9" t="str">
        <f t="shared" si="12"/>
        <v>N/A</v>
      </c>
      <c r="I80" s="10">
        <v>23.81</v>
      </c>
      <c r="J80" s="96">
        <v>69.540000000000006</v>
      </c>
      <c r="K80" s="9" t="str">
        <f t="shared" si="14"/>
        <v>No</v>
      </c>
    </row>
    <row r="81" spans="1:11" x14ac:dyDescent="0.2">
      <c r="A81" s="91" t="s">
        <v>904</v>
      </c>
      <c r="B81" s="37" t="s">
        <v>213</v>
      </c>
      <c r="C81" s="97">
        <v>43.235851357999998</v>
      </c>
      <c r="D81" s="9" t="str">
        <f t="shared" ref="D81:D86" si="16">IF($B81="N/A","N/A",IF(C81&gt;15,"No",IF(C81&lt;-15,"No","Yes")))</f>
        <v>N/A</v>
      </c>
      <c r="E81" s="98">
        <v>45.154834524999998</v>
      </c>
      <c r="F81" s="9" t="str">
        <f t="shared" si="15"/>
        <v>N/A</v>
      </c>
      <c r="G81" s="98">
        <v>45.577656412000003</v>
      </c>
      <c r="H81" s="9" t="str">
        <f>IF($B81="N/A","N/A",IF(G81&gt;15,"No",IF(G81&lt;-15,"No","Yes")))</f>
        <v>N/A</v>
      </c>
      <c r="I81" s="10">
        <v>4.4379999999999997</v>
      </c>
      <c r="J81" s="10">
        <v>0.93640000000000001</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140.81393790999999</v>
      </c>
      <c r="D83" s="9" t="str">
        <f t="shared" si="16"/>
        <v>N/A</v>
      </c>
      <c r="E83" s="98">
        <v>140.81483037000001</v>
      </c>
      <c r="F83" s="9" t="str">
        <f t="shared" si="15"/>
        <v>N/A</v>
      </c>
      <c r="G83" s="98">
        <v>139.69635775</v>
      </c>
      <c r="H83" s="9" t="str">
        <f t="shared" si="12"/>
        <v>N/A</v>
      </c>
      <c r="I83" s="10">
        <v>5.9999999999999995E-4</v>
      </c>
      <c r="J83" s="10">
        <v>-0.79400000000000004</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354.30202043999998</v>
      </c>
      <c r="D85" s="9" t="str">
        <f t="shared" si="16"/>
        <v>N/A</v>
      </c>
      <c r="E85" s="98">
        <v>438.61520168999999</v>
      </c>
      <c r="F85" s="9" t="str">
        <f t="shared" si="15"/>
        <v>N/A</v>
      </c>
      <c r="G85" s="98">
        <v>322.17633387000001</v>
      </c>
      <c r="H85" s="9" t="str">
        <f t="shared" si="12"/>
        <v>N/A</v>
      </c>
      <c r="I85" s="10">
        <v>23.8</v>
      </c>
      <c r="J85" s="10">
        <v>-26.5</v>
      </c>
      <c r="K85" s="9" t="str">
        <f t="shared" si="17"/>
        <v>Yes</v>
      </c>
    </row>
    <row r="86" spans="1:11" ht="25.5" x14ac:dyDescent="0.2">
      <c r="A86" s="91" t="s">
        <v>909</v>
      </c>
      <c r="B86" s="37" t="s">
        <v>213</v>
      </c>
      <c r="C86" s="99">
        <v>354.28314891999997</v>
      </c>
      <c r="D86" s="9" t="str">
        <f t="shared" si="16"/>
        <v>N/A</v>
      </c>
      <c r="E86" s="99">
        <v>344.37645880999997</v>
      </c>
      <c r="F86" s="9" t="str">
        <f t="shared" si="15"/>
        <v>N/A</v>
      </c>
      <c r="G86" s="99">
        <v>340.13752340000002</v>
      </c>
      <c r="H86" s="9" t="str">
        <f t="shared" si="12"/>
        <v>N/A</v>
      </c>
      <c r="I86" s="10">
        <v>-2.8</v>
      </c>
      <c r="J86" s="10">
        <v>-1.23</v>
      </c>
      <c r="K86" s="9" t="str">
        <f t="shared" si="17"/>
        <v>Yes</v>
      </c>
    </row>
    <row r="87" spans="1:11" x14ac:dyDescent="0.2">
      <c r="A87" s="91" t="s">
        <v>32</v>
      </c>
      <c r="B87" s="37" t="s">
        <v>266</v>
      </c>
      <c r="C87" s="90">
        <v>97.388787453999996</v>
      </c>
      <c r="D87" s="9" t="str">
        <f>IF($B87="N/A","N/A",IF(C87&gt;60,"Yes","No"))</f>
        <v>Yes</v>
      </c>
      <c r="E87" s="8">
        <v>97.111376819</v>
      </c>
      <c r="F87" s="9" t="str">
        <f>IF($B87="N/A","N/A",IF(E87&gt;60,"Yes","No"))</f>
        <v>Yes</v>
      </c>
      <c r="G87" s="8">
        <v>97.057735546000004</v>
      </c>
      <c r="H87" s="9" t="str">
        <f>IF($B87="N/A","N/A",IF(G87&gt;60,"Yes","No"))</f>
        <v>Yes</v>
      </c>
      <c r="I87" s="10">
        <v>-0.28499999999999998</v>
      </c>
      <c r="J87" s="10">
        <v>-5.5E-2</v>
      </c>
      <c r="K87" s="9" t="str">
        <f t="shared" ref="K87:K105" si="18">IF(J87="Div by 0", "N/A", IF(J87="N/A","N/A", IF(J87&gt;30, "No", IF(J87&lt;-30, "No", "Yes"))))</f>
        <v>Yes</v>
      </c>
    </row>
    <row r="88" spans="1:11" x14ac:dyDescent="0.2">
      <c r="A88" s="91" t="s">
        <v>39</v>
      </c>
      <c r="B88" s="37" t="s">
        <v>267</v>
      </c>
      <c r="C88" s="90">
        <v>99.396690480999993</v>
      </c>
      <c r="D88" s="9" t="str">
        <f>IF($B88="N/A","N/A",IF(C88&gt;100,"No",IF(C88&lt;85,"No","Yes")))</f>
        <v>Yes</v>
      </c>
      <c r="E88" s="8">
        <v>99.119943814999999</v>
      </c>
      <c r="F88" s="9" t="str">
        <f>IF($B88="N/A","N/A",IF(E88&gt;100,"No",IF(E88&lt;85,"No","Yes")))</f>
        <v>Yes</v>
      </c>
      <c r="G88" s="8">
        <v>98.945422133999998</v>
      </c>
      <c r="H88" s="9" t="str">
        <f>IF($B88="N/A","N/A",IF(G88&gt;100,"No",IF(G88&lt;85,"No","Yes")))</f>
        <v>Yes</v>
      </c>
      <c r="I88" s="10">
        <v>-0.27800000000000002</v>
      </c>
      <c r="J88" s="10">
        <v>-0.17599999999999999</v>
      </c>
      <c r="K88" s="9" t="str">
        <f t="shared" si="18"/>
        <v>Yes</v>
      </c>
    </row>
    <row r="89" spans="1:11" x14ac:dyDescent="0.2">
      <c r="A89" s="91" t="s">
        <v>910</v>
      </c>
      <c r="B89" s="37" t="s">
        <v>213</v>
      </c>
      <c r="C89" s="90">
        <v>29.251078428</v>
      </c>
      <c r="D89" s="9" t="str">
        <f>IF($B89="N/A","N/A",IF(C89&gt;15,"No",IF(C89&lt;-15,"No","Yes")))</f>
        <v>N/A</v>
      </c>
      <c r="E89" s="8">
        <v>30.398569939000001</v>
      </c>
      <c r="F89" s="9" t="str">
        <f>IF($B89="N/A","N/A",IF(E89&gt;15,"No",IF(E89&lt;-15,"No","Yes")))</f>
        <v>N/A</v>
      </c>
      <c r="G89" s="8">
        <v>30.261936104</v>
      </c>
      <c r="H89" s="9" t="str">
        <f>IF($B89="N/A","N/A",IF(G89&gt;15,"No",IF(G89&lt;-15,"No","Yes")))</f>
        <v>N/A</v>
      </c>
      <c r="I89" s="10">
        <v>3.923</v>
      </c>
      <c r="J89" s="10">
        <v>-0.44900000000000001</v>
      </c>
      <c r="K89" s="9" t="str">
        <f t="shared" si="18"/>
        <v>Yes</v>
      </c>
    </row>
    <row r="90" spans="1:11" x14ac:dyDescent="0.2">
      <c r="A90" s="91" t="s">
        <v>851</v>
      </c>
      <c r="B90" s="37" t="s">
        <v>268</v>
      </c>
      <c r="C90" s="90">
        <v>10.865679969</v>
      </c>
      <c r="D90" s="9" t="str">
        <f>IF($B90="N/A","N/A",IF(C90&gt;25,"No",IF(C90&lt;5,"No","Yes")))</f>
        <v>Yes</v>
      </c>
      <c r="E90" s="8">
        <v>13.044955337999999</v>
      </c>
      <c r="F90" s="9" t="str">
        <f>IF($B90="N/A","N/A",IF(E90&gt;25,"No",IF(E90&lt;5,"No","Yes")))</f>
        <v>Yes</v>
      </c>
      <c r="G90" s="8">
        <v>15.457181472</v>
      </c>
      <c r="H90" s="9" t="str">
        <f>IF($B90="N/A","N/A",IF(G90&gt;25,"No",IF(G90&lt;5,"No","Yes")))</f>
        <v>Yes</v>
      </c>
      <c r="I90" s="10">
        <v>20.059999999999999</v>
      </c>
      <c r="J90" s="10">
        <v>18.489999999999998</v>
      </c>
      <c r="K90" s="9" t="str">
        <f t="shared" si="18"/>
        <v>Yes</v>
      </c>
    </row>
    <row r="91" spans="1:11" x14ac:dyDescent="0.2">
      <c r="A91" s="91" t="s">
        <v>852</v>
      </c>
      <c r="B91" s="37" t="s">
        <v>269</v>
      </c>
      <c r="C91" s="90">
        <v>47.533736109000003</v>
      </c>
      <c r="D91" s="9" t="str">
        <f>IF($B91="N/A","N/A",IF(C91&gt;70,"No",IF(C91&lt;40,"No","Yes")))</f>
        <v>Yes</v>
      </c>
      <c r="E91" s="8">
        <v>44.299575763999997</v>
      </c>
      <c r="F91" s="9" t="str">
        <f>IF($B91="N/A","N/A",IF(E91&gt;70,"No",IF(E91&lt;40,"No","Yes")))</f>
        <v>Yes</v>
      </c>
      <c r="G91" s="8">
        <v>33.205122242000002</v>
      </c>
      <c r="H91" s="9" t="str">
        <f>IF($B91="N/A","N/A",IF(G91&gt;70,"No",IF(G91&lt;40,"No","Yes")))</f>
        <v>No</v>
      </c>
      <c r="I91" s="10">
        <v>-6.8</v>
      </c>
      <c r="J91" s="10">
        <v>-25</v>
      </c>
      <c r="K91" s="9" t="str">
        <f t="shared" si="18"/>
        <v>Yes</v>
      </c>
    </row>
    <row r="92" spans="1:11" x14ac:dyDescent="0.2">
      <c r="A92" s="91" t="s">
        <v>853</v>
      </c>
      <c r="B92" s="37" t="s">
        <v>270</v>
      </c>
      <c r="C92" s="90">
        <v>41.600583921999998</v>
      </c>
      <c r="D92" s="9" t="str">
        <f>IF($B92="N/A","N/A",IF(C92&gt;55,"No",IF(C92&lt;20,"No","Yes")))</f>
        <v>Yes</v>
      </c>
      <c r="E92" s="8">
        <v>42.655468898000002</v>
      </c>
      <c r="F92" s="9" t="str">
        <f>IF($B92="N/A","N/A",IF(E92&gt;55,"No",IF(E92&lt;20,"No","Yes")))</f>
        <v>Yes</v>
      </c>
      <c r="G92" s="8">
        <v>51.337696286000003</v>
      </c>
      <c r="H92" s="9" t="str">
        <f>IF($B92="N/A","N/A",IF(G92&gt;55,"No",IF(G92&lt;20,"No","Yes")))</f>
        <v>Yes</v>
      </c>
      <c r="I92" s="10">
        <v>2.536</v>
      </c>
      <c r="J92" s="10">
        <v>20.350000000000001</v>
      </c>
      <c r="K92" s="9" t="str">
        <f t="shared" si="18"/>
        <v>Yes</v>
      </c>
    </row>
    <row r="93" spans="1:11" x14ac:dyDescent="0.2">
      <c r="A93" s="91" t="s">
        <v>163</v>
      </c>
      <c r="B93" s="37" t="s">
        <v>246</v>
      </c>
      <c r="C93" s="90">
        <v>97.117532874000005</v>
      </c>
      <c r="D93" s="9" t="str">
        <f>IF($B93="N/A","N/A",IF(C93&gt;95,"Yes","No"))</f>
        <v>Yes</v>
      </c>
      <c r="E93" s="8">
        <v>96.285092946000006</v>
      </c>
      <c r="F93" s="9" t="str">
        <f>IF($B93="N/A","N/A",IF(E93&gt;95,"Yes","No"))</f>
        <v>Yes</v>
      </c>
      <c r="G93" s="8">
        <v>97.511091747999998</v>
      </c>
      <c r="H93" s="9" t="str">
        <f>IF($B93="N/A","N/A",IF(G93&gt;95,"Yes","No"))</f>
        <v>Yes</v>
      </c>
      <c r="I93" s="10">
        <v>-0.85699999999999998</v>
      </c>
      <c r="J93" s="10">
        <v>1.2729999999999999</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99.565890433999996</v>
      </c>
      <c r="D96" s="9" t="str">
        <f>IF($B96="N/A","N/A",IF(C96&gt;15,"No",IF(C96&lt;-15,"No","Yes")))</f>
        <v>N/A</v>
      </c>
      <c r="E96" s="8">
        <v>89.838012328000005</v>
      </c>
      <c r="F96" s="9" t="str">
        <f>IF($B96="N/A","N/A",IF(E96&gt;15,"No",IF(E96&lt;-15,"No","Yes")))</f>
        <v>N/A</v>
      </c>
      <c r="G96" s="8">
        <v>94.250673348999996</v>
      </c>
      <c r="H96" s="9" t="str">
        <f>IF($B96="N/A","N/A",IF(G96&gt;15,"No",IF(G96&lt;-15,"No","Yes")))</f>
        <v>N/A</v>
      </c>
      <c r="I96" s="10">
        <v>-9.77</v>
      </c>
      <c r="J96" s="10">
        <v>4.9119999999999999</v>
      </c>
      <c r="K96" s="9" t="str">
        <f t="shared" si="18"/>
        <v>Yes</v>
      </c>
    </row>
    <row r="97" spans="1:11" x14ac:dyDescent="0.2">
      <c r="A97" s="91" t="s">
        <v>912</v>
      </c>
      <c r="B97" s="37" t="s">
        <v>213</v>
      </c>
      <c r="C97" s="90">
        <v>97.970800179999998</v>
      </c>
      <c r="D97" s="9" t="str">
        <f>IF($B97="N/A","N/A",IF(C97&gt;15,"No",IF(C97&lt;-15,"No","Yes")))</f>
        <v>N/A</v>
      </c>
      <c r="E97" s="8">
        <v>95.443891984000004</v>
      </c>
      <c r="F97" s="9" t="str">
        <f>IF($B97="N/A","N/A",IF(E97&gt;15,"No",IF(E97&lt;-15,"No","Yes")))</f>
        <v>N/A</v>
      </c>
      <c r="G97" s="8">
        <v>93.989831913000003</v>
      </c>
      <c r="H97" s="9" t="str">
        <f>IF($B97="N/A","N/A",IF(G97&gt;15,"No",IF(G97&lt;-15,"No","Yes")))</f>
        <v>N/A</v>
      </c>
      <c r="I97" s="10">
        <v>-2.58</v>
      </c>
      <c r="J97" s="10">
        <v>-1.52</v>
      </c>
      <c r="K97" s="9" t="str">
        <f t="shared" si="18"/>
        <v>Yes</v>
      </c>
    </row>
    <row r="98" spans="1:11" x14ac:dyDescent="0.2">
      <c r="A98" s="91" t="s">
        <v>43</v>
      </c>
      <c r="B98" s="37" t="s">
        <v>223</v>
      </c>
      <c r="C98" s="90">
        <v>98.458226705000001</v>
      </c>
      <c r="D98" s="9" t="str">
        <f>IF($B98="N/A","N/A",IF(C98&gt;100,"No",IF(C98&lt;98,"No","Yes")))</f>
        <v>Yes</v>
      </c>
      <c r="E98" s="8">
        <v>97.377154937</v>
      </c>
      <c r="F98" s="9" t="str">
        <f>IF($B98="N/A","N/A",IF(E98&gt;100,"No",IF(E98&lt;98,"No","Yes")))</f>
        <v>No</v>
      </c>
      <c r="G98" s="8">
        <v>98.073797024000001</v>
      </c>
      <c r="H98" s="9" t="str">
        <f>IF($B98="N/A","N/A",IF(G98&gt;100,"No",IF(G98&lt;98,"No","Yes")))</f>
        <v>Yes</v>
      </c>
      <c r="I98" s="10">
        <v>-1.1000000000000001</v>
      </c>
      <c r="J98" s="10">
        <v>0.71540000000000004</v>
      </c>
      <c r="K98" s="9" t="str">
        <f t="shared" si="18"/>
        <v>Yes</v>
      </c>
    </row>
    <row r="99" spans="1:11" x14ac:dyDescent="0.2">
      <c r="A99" s="91" t="s">
        <v>44</v>
      </c>
      <c r="B99" s="37" t="s">
        <v>213</v>
      </c>
      <c r="C99" s="90">
        <v>18.095816821</v>
      </c>
      <c r="D99" s="9" t="str">
        <f>IF($B99="N/A","N/A",IF(C99&gt;15,"No",IF(C99&lt;-15,"No","Yes")))</f>
        <v>N/A</v>
      </c>
      <c r="E99" s="8">
        <v>19.387967025999998</v>
      </c>
      <c r="F99" s="9" t="str">
        <f>IF($B99="N/A","N/A",IF(E99&gt;15,"No",IF(E99&lt;-15,"No","Yes")))</f>
        <v>N/A</v>
      </c>
      <c r="G99" s="8">
        <v>27.372173156999999</v>
      </c>
      <c r="H99" s="9" t="str">
        <f>IF($B99="N/A","N/A",IF(G99&gt;15,"No",IF(G99&lt;-15,"No","Yes")))</f>
        <v>N/A</v>
      </c>
      <c r="I99" s="10">
        <v>7.141</v>
      </c>
      <c r="J99" s="10">
        <v>41.18</v>
      </c>
      <c r="K99" s="9" t="str">
        <f t="shared" si="18"/>
        <v>No</v>
      </c>
    </row>
    <row r="100" spans="1:11" x14ac:dyDescent="0.2">
      <c r="A100" s="91" t="s">
        <v>45</v>
      </c>
      <c r="B100" s="37" t="s">
        <v>213</v>
      </c>
      <c r="C100" s="90">
        <v>81.904145928000005</v>
      </c>
      <c r="D100" s="9" t="str">
        <f>IF($B100="N/A","N/A",IF(C100&gt;15,"No",IF(C100&lt;-15,"No","Yes")))</f>
        <v>N/A</v>
      </c>
      <c r="E100" s="8">
        <v>80.612022095</v>
      </c>
      <c r="F100" s="9" t="str">
        <f>IF($B100="N/A","N/A",IF(E100&gt;15,"No",IF(E100&lt;-15,"No","Yes")))</f>
        <v>N/A</v>
      </c>
      <c r="G100" s="8">
        <v>72.627818516000005</v>
      </c>
      <c r="H100" s="9" t="str">
        <f>IF($B100="N/A","N/A",IF(G100&gt;15,"No",IF(G100&lt;-15,"No","Yes")))</f>
        <v>N/A</v>
      </c>
      <c r="I100" s="10">
        <v>-1.58</v>
      </c>
      <c r="J100" s="10">
        <v>-9.9</v>
      </c>
      <c r="K100" s="9" t="str">
        <f t="shared" si="18"/>
        <v>Yes</v>
      </c>
    </row>
    <row r="101" spans="1:11" x14ac:dyDescent="0.2">
      <c r="A101" s="91" t="s">
        <v>355</v>
      </c>
      <c r="B101" s="37" t="s">
        <v>213</v>
      </c>
      <c r="C101" s="90">
        <v>99.999962749000005</v>
      </c>
      <c r="D101" s="9" t="str">
        <f>IF($B101="N/A","N/A",IF(C101&gt;15,"No",IF(C101&lt;-15,"No","Yes")))</f>
        <v>N/A</v>
      </c>
      <c r="E101" s="8">
        <v>99.999989120999999</v>
      </c>
      <c r="F101" s="9" t="str">
        <f>IF($B101="N/A","N/A",IF(E101&gt;15,"No",IF(E101&lt;-15,"No","Yes")))</f>
        <v>N/A</v>
      </c>
      <c r="G101" s="8">
        <v>99.999991672999997</v>
      </c>
      <c r="H101" s="9" t="str">
        <f>IF($B101="N/A","N/A",IF(G101&gt;15,"No",IF(G101&lt;-15,"No","Yes")))</f>
        <v>N/A</v>
      </c>
      <c r="I101" s="10">
        <v>0</v>
      </c>
      <c r="J101" s="10">
        <v>0</v>
      </c>
      <c r="K101" s="9" t="str">
        <f t="shared" si="18"/>
        <v>Yes</v>
      </c>
    </row>
    <row r="102" spans="1:11" x14ac:dyDescent="0.2">
      <c r="A102" s="91" t="s">
        <v>46</v>
      </c>
      <c r="B102" s="37" t="s">
        <v>213</v>
      </c>
      <c r="C102" s="90">
        <v>0</v>
      </c>
      <c r="D102" s="9" t="str">
        <f>IF($B102="N/A","N/A",IF(C102&gt;15,"No",IF(C102&lt;-15,"No","Yes")))</f>
        <v>N/A</v>
      </c>
      <c r="E102" s="8">
        <v>1.0879299999999999E-5</v>
      </c>
      <c r="F102" s="9" t="str">
        <f>IF($B102="N/A","N/A",IF(E102&gt;15,"No",IF(E102&lt;-15,"No","Yes")))</f>
        <v>N/A</v>
      </c>
      <c r="G102" s="8">
        <v>0</v>
      </c>
      <c r="H102" s="9" t="str">
        <f>IF($B102="N/A","N/A",IF(G102&gt;15,"No",IF(G102&lt;-15,"No","Yes")))</f>
        <v>N/A</v>
      </c>
      <c r="I102" s="10" t="s">
        <v>1747</v>
      </c>
      <c r="J102" s="10">
        <v>-100</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42.637730673999997</v>
      </c>
      <c r="D107" s="9" t="str">
        <f t="shared" ref="D107:D130" si="19">IF($B107="N/A","N/A",IF(C107&gt;15,"No",IF(C107&lt;-15,"No","Yes")))</f>
        <v>N/A</v>
      </c>
      <c r="E107" s="9">
        <v>47.331797225000003</v>
      </c>
      <c r="F107" s="9" t="str">
        <f t="shared" ref="F107:F130" si="20">IF($B107="N/A","N/A",IF(E107&gt;15,"No",IF(E107&lt;-15,"No","Yes")))</f>
        <v>N/A</v>
      </c>
      <c r="G107" s="8">
        <v>70.412647758999995</v>
      </c>
      <c r="H107" s="9" t="str">
        <f t="shared" ref="H107:H130" si="21">IF($B107="N/A","N/A",IF(G107&gt;15,"No",IF(G107&lt;-15,"No","Yes")))</f>
        <v>N/A</v>
      </c>
      <c r="I107" s="10">
        <v>11.01</v>
      </c>
      <c r="J107" s="10">
        <v>48.76</v>
      </c>
      <c r="K107" s="9" t="str">
        <f t="shared" ref="K107:K130" si="22">IF(J107="Div by 0", "N/A", IF(J107="N/A","N/A", IF(J107&gt;30, "No", IF(J107&lt;-30, "No", "Yes"))))</f>
        <v>No</v>
      </c>
    </row>
    <row r="108" spans="1:11" x14ac:dyDescent="0.2">
      <c r="A108" s="91" t="s">
        <v>914</v>
      </c>
      <c r="B108" s="37" t="s">
        <v>213</v>
      </c>
      <c r="C108" s="100">
        <v>47.260481591000001</v>
      </c>
      <c r="D108" s="37" t="s">
        <v>213</v>
      </c>
      <c r="E108" s="9">
        <v>38.793451972</v>
      </c>
      <c r="F108" s="37" t="s">
        <v>213</v>
      </c>
      <c r="G108" s="8">
        <v>7.1705253271</v>
      </c>
      <c r="H108" s="37" t="s">
        <v>213</v>
      </c>
      <c r="I108" s="10">
        <v>-17.899999999999999</v>
      </c>
      <c r="J108" s="10">
        <v>-81.5</v>
      </c>
      <c r="K108" s="9" t="str">
        <f t="shared" si="22"/>
        <v>No</v>
      </c>
    </row>
    <row r="109" spans="1:11" x14ac:dyDescent="0.2">
      <c r="A109" s="91" t="s">
        <v>915</v>
      </c>
      <c r="B109" s="37" t="s">
        <v>213</v>
      </c>
      <c r="C109" s="100">
        <v>30.310726524</v>
      </c>
      <c r="D109" s="9" t="str">
        <f t="shared" si="19"/>
        <v>N/A</v>
      </c>
      <c r="E109" s="9">
        <v>24.075657079999999</v>
      </c>
      <c r="F109" s="9" t="str">
        <f t="shared" si="20"/>
        <v>N/A</v>
      </c>
      <c r="G109" s="8">
        <v>1.3364496210000001</v>
      </c>
      <c r="H109" s="9" t="str">
        <f t="shared" si="21"/>
        <v>N/A</v>
      </c>
      <c r="I109" s="10">
        <v>-20.6</v>
      </c>
      <c r="J109" s="10">
        <v>-94.4</v>
      </c>
      <c r="K109" s="9" t="str">
        <f t="shared" si="22"/>
        <v>No</v>
      </c>
    </row>
    <row r="110" spans="1:11" x14ac:dyDescent="0.2">
      <c r="A110" s="91" t="s">
        <v>916</v>
      </c>
      <c r="B110" s="37" t="s">
        <v>213</v>
      </c>
      <c r="C110" s="100">
        <v>0.5253881453</v>
      </c>
      <c r="D110" s="9" t="str">
        <f t="shared" si="19"/>
        <v>N/A</v>
      </c>
      <c r="E110" s="9">
        <v>0.37214487759999998</v>
      </c>
      <c r="F110" s="9" t="str">
        <f t="shared" si="20"/>
        <v>N/A</v>
      </c>
      <c r="G110" s="8">
        <v>1.5662089899999999E-2</v>
      </c>
      <c r="H110" s="9" t="str">
        <f t="shared" si="21"/>
        <v>N/A</v>
      </c>
      <c r="I110" s="10">
        <v>-29.2</v>
      </c>
      <c r="J110" s="10">
        <v>-95.8</v>
      </c>
      <c r="K110" s="9" t="str">
        <f t="shared" si="22"/>
        <v>No</v>
      </c>
    </row>
    <row r="111" spans="1:11" x14ac:dyDescent="0.2">
      <c r="A111" s="91" t="s">
        <v>917</v>
      </c>
      <c r="B111" s="37" t="s">
        <v>213</v>
      </c>
      <c r="C111" s="100">
        <v>10.650949038</v>
      </c>
      <c r="D111" s="9" t="str">
        <f t="shared" si="19"/>
        <v>N/A</v>
      </c>
      <c r="E111" s="9">
        <v>8.6997723177000008</v>
      </c>
      <c r="F111" s="9" t="str">
        <f t="shared" si="20"/>
        <v>N/A</v>
      </c>
      <c r="G111" s="8">
        <v>0.20463831699999999</v>
      </c>
      <c r="H111" s="9" t="str">
        <f t="shared" si="21"/>
        <v>N/A</v>
      </c>
      <c r="I111" s="10">
        <v>-18.3</v>
      </c>
      <c r="J111" s="10">
        <v>-97.6</v>
      </c>
      <c r="K111" s="9" t="str">
        <f t="shared" si="22"/>
        <v>No</v>
      </c>
    </row>
    <row r="112" spans="1:11" x14ac:dyDescent="0.2">
      <c r="A112" s="91" t="s">
        <v>918</v>
      </c>
      <c r="B112" s="37" t="s">
        <v>213</v>
      </c>
      <c r="C112" s="100">
        <v>0.96763128769999995</v>
      </c>
      <c r="D112" s="9" t="str">
        <f t="shared" si="19"/>
        <v>N/A</v>
      </c>
      <c r="E112" s="9">
        <v>0.73056732859999995</v>
      </c>
      <c r="F112" s="9" t="str">
        <f t="shared" si="20"/>
        <v>N/A</v>
      </c>
      <c r="G112" s="8">
        <v>0.15560598889999999</v>
      </c>
      <c r="H112" s="9" t="str">
        <f t="shared" si="21"/>
        <v>N/A</v>
      </c>
      <c r="I112" s="10">
        <v>-24.5</v>
      </c>
      <c r="J112" s="10">
        <v>-78.7</v>
      </c>
      <c r="K112" s="9" t="str">
        <f t="shared" si="22"/>
        <v>No</v>
      </c>
    </row>
    <row r="113" spans="1:11" x14ac:dyDescent="0.2">
      <c r="A113" s="91" t="s">
        <v>919</v>
      </c>
      <c r="B113" s="37" t="s">
        <v>213</v>
      </c>
      <c r="C113" s="100">
        <v>6.3310699999999997E-5</v>
      </c>
      <c r="D113" s="9" t="str">
        <f t="shared" si="19"/>
        <v>N/A</v>
      </c>
      <c r="E113" s="9">
        <v>3.6662999999999998E-5</v>
      </c>
      <c r="F113" s="9" t="str">
        <f t="shared" si="20"/>
        <v>N/A</v>
      </c>
      <c r="G113" s="8">
        <v>7.3073500000000004E-5</v>
      </c>
      <c r="H113" s="9" t="str">
        <f t="shared" si="21"/>
        <v>N/A</v>
      </c>
      <c r="I113" s="10">
        <v>-42.1</v>
      </c>
      <c r="J113" s="10">
        <v>99.31</v>
      </c>
      <c r="K113" s="9" t="str">
        <f t="shared" si="22"/>
        <v>No</v>
      </c>
    </row>
    <row r="114" spans="1:11" x14ac:dyDescent="0.2">
      <c r="A114" s="91" t="s">
        <v>920</v>
      </c>
      <c r="B114" s="37" t="s">
        <v>213</v>
      </c>
      <c r="C114" s="100">
        <v>2.2291235881000002</v>
      </c>
      <c r="D114" s="9" t="str">
        <f t="shared" si="19"/>
        <v>N/A</v>
      </c>
      <c r="E114" s="9">
        <v>2.6377437019999999</v>
      </c>
      <c r="F114" s="9" t="str">
        <f t="shared" si="20"/>
        <v>N/A</v>
      </c>
      <c r="G114" s="8">
        <v>4.4125035603000002</v>
      </c>
      <c r="H114" s="9" t="str">
        <f t="shared" si="21"/>
        <v>N/A</v>
      </c>
      <c r="I114" s="10">
        <v>18.329999999999998</v>
      </c>
      <c r="J114" s="10">
        <v>67.28</v>
      </c>
      <c r="K114" s="9" t="str">
        <f t="shared" si="22"/>
        <v>No</v>
      </c>
    </row>
    <row r="115" spans="1:11" x14ac:dyDescent="0.2">
      <c r="A115" s="91" t="s">
        <v>921</v>
      </c>
      <c r="B115" s="37" t="s">
        <v>213</v>
      </c>
      <c r="C115" s="100">
        <v>6.4608542199999994E-2</v>
      </c>
      <c r="D115" s="9" t="str">
        <f t="shared" si="19"/>
        <v>N/A</v>
      </c>
      <c r="E115" s="9">
        <v>5.91164234E-2</v>
      </c>
      <c r="F115" s="9" t="str">
        <f t="shared" si="20"/>
        <v>N/A</v>
      </c>
      <c r="G115" s="8">
        <v>5.6420872300000001E-2</v>
      </c>
      <c r="H115" s="9" t="str">
        <f t="shared" si="21"/>
        <v>N/A</v>
      </c>
      <c r="I115" s="10">
        <v>-8.5</v>
      </c>
      <c r="J115" s="10">
        <v>-4.5599999999999996</v>
      </c>
      <c r="K115" s="9" t="str">
        <f t="shared" si="22"/>
        <v>Yes</v>
      </c>
    </row>
    <row r="116" spans="1:11" x14ac:dyDescent="0.2">
      <c r="A116" s="91" t="s">
        <v>922</v>
      </c>
      <c r="B116" s="37" t="s">
        <v>213</v>
      </c>
      <c r="C116" s="100">
        <v>0.1713593819</v>
      </c>
      <c r="D116" s="9" t="str">
        <f t="shared" si="19"/>
        <v>N/A</v>
      </c>
      <c r="E116" s="9">
        <v>0.1576874422</v>
      </c>
      <c r="F116" s="9" t="str">
        <f t="shared" si="20"/>
        <v>N/A</v>
      </c>
      <c r="G116" s="8">
        <v>0.1511485045</v>
      </c>
      <c r="H116" s="9" t="str">
        <f t="shared" si="21"/>
        <v>N/A</v>
      </c>
      <c r="I116" s="10">
        <v>-7.98</v>
      </c>
      <c r="J116" s="10">
        <v>-4.1500000000000004</v>
      </c>
      <c r="K116" s="9" t="str">
        <f t="shared" si="22"/>
        <v>Yes</v>
      </c>
    </row>
    <row r="117" spans="1:11" x14ac:dyDescent="0.2">
      <c r="A117" s="91" t="s">
        <v>923</v>
      </c>
      <c r="B117" s="37" t="s">
        <v>213</v>
      </c>
      <c r="C117" s="100">
        <v>0.19677409509999999</v>
      </c>
      <c r="D117" s="9" t="str">
        <f t="shared" si="19"/>
        <v>N/A</v>
      </c>
      <c r="E117" s="9">
        <v>0.20785286289999999</v>
      </c>
      <c r="F117" s="9" t="str">
        <f t="shared" si="20"/>
        <v>N/A</v>
      </c>
      <c r="G117" s="8">
        <v>0.2599549672</v>
      </c>
      <c r="H117" s="9" t="str">
        <f t="shared" si="21"/>
        <v>N/A</v>
      </c>
      <c r="I117" s="10">
        <v>5.63</v>
      </c>
      <c r="J117" s="10">
        <v>25.07</v>
      </c>
      <c r="K117" s="9" t="str">
        <f t="shared" si="22"/>
        <v>Yes</v>
      </c>
    </row>
    <row r="118" spans="1:11" x14ac:dyDescent="0.2">
      <c r="A118" s="91" t="s">
        <v>924</v>
      </c>
      <c r="B118" s="37" t="s">
        <v>213</v>
      </c>
      <c r="C118" s="100">
        <v>2.1438576775999998</v>
      </c>
      <c r="D118" s="9" t="str">
        <f t="shared" si="19"/>
        <v>N/A</v>
      </c>
      <c r="E118" s="9">
        <v>1.8528732745000001</v>
      </c>
      <c r="F118" s="9" t="str">
        <f t="shared" si="20"/>
        <v>N/A</v>
      </c>
      <c r="G118" s="8">
        <v>0.5780683325</v>
      </c>
      <c r="H118" s="9" t="str">
        <f t="shared" si="21"/>
        <v>N/A</v>
      </c>
      <c r="I118" s="10">
        <v>-13.6</v>
      </c>
      <c r="J118" s="10">
        <v>-68.8</v>
      </c>
      <c r="K118" s="9" t="str">
        <f t="shared" si="22"/>
        <v>No</v>
      </c>
    </row>
    <row r="119" spans="1:11" x14ac:dyDescent="0.2">
      <c r="A119" s="91" t="s">
        <v>925</v>
      </c>
      <c r="B119" s="37" t="s">
        <v>213</v>
      </c>
      <c r="C119" s="100">
        <v>10.101787735</v>
      </c>
      <c r="D119" s="9" t="str">
        <f t="shared" si="19"/>
        <v>N/A</v>
      </c>
      <c r="E119" s="9">
        <v>13.874750803</v>
      </c>
      <c r="F119" s="9" t="str">
        <f t="shared" si="20"/>
        <v>N/A</v>
      </c>
      <c r="G119" s="8">
        <v>22.416826914000001</v>
      </c>
      <c r="H119" s="9" t="str">
        <f t="shared" si="21"/>
        <v>N/A</v>
      </c>
      <c r="I119" s="10">
        <v>37.35</v>
      </c>
      <c r="J119" s="10">
        <v>61.57</v>
      </c>
      <c r="K119" s="9" t="str">
        <f t="shared" si="22"/>
        <v>No</v>
      </c>
    </row>
    <row r="120" spans="1:11" x14ac:dyDescent="0.2">
      <c r="A120" s="91" t="s">
        <v>926</v>
      </c>
      <c r="B120" s="37" t="s">
        <v>213</v>
      </c>
      <c r="C120" s="100">
        <v>3.6885793198000001</v>
      </c>
      <c r="D120" s="9" t="str">
        <f t="shared" si="19"/>
        <v>N/A</v>
      </c>
      <c r="E120" s="9">
        <v>5.9053834494000004</v>
      </c>
      <c r="F120" s="9" t="str">
        <f t="shared" si="20"/>
        <v>N/A</v>
      </c>
      <c r="G120" s="8">
        <v>8.7505533289000006</v>
      </c>
      <c r="H120" s="9" t="str">
        <f t="shared" si="21"/>
        <v>N/A</v>
      </c>
      <c r="I120" s="10">
        <v>60.1</v>
      </c>
      <c r="J120" s="10">
        <v>48.18</v>
      </c>
      <c r="K120" s="9" t="str">
        <f t="shared" si="22"/>
        <v>No</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0.19351359539999999</v>
      </c>
      <c r="D123" s="9" t="str">
        <f t="shared" si="19"/>
        <v>N/A</v>
      </c>
      <c r="E123" s="9">
        <v>0.23542341780000001</v>
      </c>
      <c r="F123" s="9" t="str">
        <f t="shared" si="20"/>
        <v>N/A</v>
      </c>
      <c r="G123" s="8">
        <v>0.39823441399999998</v>
      </c>
      <c r="H123" s="9" t="str">
        <f t="shared" si="21"/>
        <v>N/A</v>
      </c>
      <c r="I123" s="10">
        <v>21.66</v>
      </c>
      <c r="J123" s="10">
        <v>69.16</v>
      </c>
      <c r="K123" s="9" t="str">
        <f t="shared" si="22"/>
        <v>No</v>
      </c>
    </row>
    <row r="124" spans="1:11" x14ac:dyDescent="0.2">
      <c r="A124" s="91" t="s">
        <v>930</v>
      </c>
      <c r="B124" s="37" t="s">
        <v>213</v>
      </c>
      <c r="C124" s="100">
        <v>5.1283499543</v>
      </c>
      <c r="D124" s="9" t="str">
        <f t="shared" si="19"/>
        <v>N/A</v>
      </c>
      <c r="E124" s="9">
        <v>6.4192150007000004</v>
      </c>
      <c r="F124" s="9" t="str">
        <f t="shared" si="20"/>
        <v>N/A</v>
      </c>
      <c r="G124" s="8">
        <v>11.119604778999999</v>
      </c>
      <c r="H124" s="9" t="str">
        <f t="shared" si="21"/>
        <v>N/A</v>
      </c>
      <c r="I124" s="10">
        <v>25.17</v>
      </c>
      <c r="J124" s="10">
        <v>73.22</v>
      </c>
      <c r="K124" s="9" t="str">
        <f t="shared" si="22"/>
        <v>No</v>
      </c>
    </row>
    <row r="125" spans="1:11" x14ac:dyDescent="0.2">
      <c r="A125" s="91" t="s">
        <v>931</v>
      </c>
      <c r="B125" s="37" t="s">
        <v>213</v>
      </c>
      <c r="C125" s="100">
        <v>0.91057480440000005</v>
      </c>
      <c r="D125" s="9" t="str">
        <f t="shared" si="19"/>
        <v>N/A</v>
      </c>
      <c r="E125" s="9">
        <v>1.0644832016000001</v>
      </c>
      <c r="F125" s="9" t="str">
        <f t="shared" si="20"/>
        <v>N/A</v>
      </c>
      <c r="G125" s="8">
        <v>1.7283753549</v>
      </c>
      <c r="H125" s="9" t="str">
        <f t="shared" si="21"/>
        <v>N/A</v>
      </c>
      <c r="I125" s="10">
        <v>16.899999999999999</v>
      </c>
      <c r="J125" s="10">
        <v>62.37</v>
      </c>
      <c r="K125" s="9" t="str">
        <f t="shared" si="22"/>
        <v>No</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0.18077006130000001</v>
      </c>
      <c r="D130" s="9" t="str">
        <f t="shared" si="19"/>
        <v>N/A</v>
      </c>
      <c r="E130" s="9">
        <v>0.25024573360000002</v>
      </c>
      <c r="F130" s="9" t="str">
        <f t="shared" si="20"/>
        <v>N/A</v>
      </c>
      <c r="G130" s="8">
        <v>0.42005903690000002</v>
      </c>
      <c r="H130" s="9" t="str">
        <f t="shared" si="21"/>
        <v>N/A</v>
      </c>
      <c r="I130" s="10">
        <v>38.43</v>
      </c>
      <c r="J130" s="10">
        <v>67.86</v>
      </c>
      <c r="K130" s="9" t="str">
        <f t="shared" si="22"/>
        <v>No</v>
      </c>
    </row>
    <row r="131" spans="1:11" ht="12" customHeight="1" x14ac:dyDescent="0.2">
      <c r="A131" s="167" t="s">
        <v>1647</v>
      </c>
      <c r="B131" s="168"/>
      <c r="C131" s="168"/>
      <c r="D131" s="168"/>
      <c r="E131" s="168"/>
      <c r="F131" s="168"/>
      <c r="G131" s="168"/>
      <c r="H131" s="168"/>
      <c r="I131" s="168"/>
      <c r="J131" s="168"/>
      <c r="K131" s="169"/>
    </row>
    <row r="132" spans="1:11" x14ac:dyDescent="0.2">
      <c r="A132" s="160" t="s">
        <v>1645</v>
      </c>
      <c r="B132" s="161"/>
      <c r="C132" s="161"/>
      <c r="D132" s="161"/>
      <c r="E132" s="161"/>
      <c r="F132" s="161"/>
      <c r="G132" s="161"/>
      <c r="H132" s="161"/>
      <c r="I132" s="161"/>
      <c r="J132" s="161"/>
      <c r="K132" s="162"/>
    </row>
    <row r="133" spans="1:11" x14ac:dyDescent="0.2">
      <c r="A133" s="163" t="s">
        <v>1743</v>
      </c>
      <c r="B133" s="163"/>
      <c r="C133" s="163"/>
      <c r="D133" s="163"/>
      <c r="E133" s="163"/>
      <c r="F133" s="163"/>
      <c r="G133" s="163"/>
      <c r="H133" s="163"/>
      <c r="I133" s="163"/>
      <c r="J133" s="163"/>
      <c r="K133" s="164"/>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1599</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ht="13.5" customHeight="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89">
        <v>1123620</v>
      </c>
      <c r="D6" s="9" t="str">
        <f>IF($B6="N/A","N/A",IF(C6&gt;15,"No",IF(C6&lt;-15,"No","Yes")))</f>
        <v>N/A</v>
      </c>
      <c r="E6" s="38">
        <v>787069</v>
      </c>
      <c r="F6" s="9" t="str">
        <f>IF($B6="N/A","N/A",IF(E6&gt;15,"No",IF(E6&lt;-15,"No","Yes")))</f>
        <v>N/A</v>
      </c>
      <c r="G6" s="38">
        <v>180650</v>
      </c>
      <c r="H6" s="9" t="str">
        <f>IF($B6="N/A","N/A",IF(G6&gt;15,"No",IF(G6&lt;-15,"No","Yes")))</f>
        <v>N/A</v>
      </c>
      <c r="I6" s="10">
        <v>-30</v>
      </c>
      <c r="J6" s="10">
        <v>-77</v>
      </c>
      <c r="K6" s="9" t="str">
        <f t="shared" ref="K6:K13" si="0">IF(J6="Div by 0", "N/A", IF(J6="N/A","N/A", IF(J6&gt;30, "No", IF(J6&lt;-30, "No", "Yes"))))</f>
        <v>No</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64.979017816999999</v>
      </c>
      <c r="D9" s="9" t="str">
        <f t="shared" ref="D9:D17" si="1">IF($B9="N/A","N/A",IF(C9&gt;15,"No",IF(C9&lt;-15,"No","Yes")))</f>
        <v>N/A</v>
      </c>
      <c r="E9" s="39">
        <v>73.849968680999993</v>
      </c>
      <c r="F9" s="9" t="str">
        <f>IF($B9="N/A","N/A",IF(E9&gt;15,"No",IF(E9&lt;-15,"No","Yes")))</f>
        <v>N/A</v>
      </c>
      <c r="G9" s="39">
        <v>82.597127040999993</v>
      </c>
      <c r="H9" s="9" t="str">
        <f>IF($B9="N/A","N/A",IF(G9&gt;15,"No",IF(G9&lt;-15,"No","Yes")))</f>
        <v>N/A</v>
      </c>
      <c r="I9" s="10">
        <v>13.65</v>
      </c>
      <c r="J9" s="10">
        <v>11.84</v>
      </c>
      <c r="K9" s="9" t="str">
        <f t="shared" si="0"/>
        <v>Yes</v>
      </c>
    </row>
    <row r="10" spans="1:11" x14ac:dyDescent="0.2">
      <c r="A10" s="91" t="s">
        <v>16</v>
      </c>
      <c r="B10" s="37" t="s">
        <v>213</v>
      </c>
      <c r="C10" s="90">
        <v>15.521439633</v>
      </c>
      <c r="D10" s="9" t="str">
        <f t="shared" si="1"/>
        <v>N/A</v>
      </c>
      <c r="E10" s="8">
        <v>20.524884095000001</v>
      </c>
      <c r="F10" s="9" t="str">
        <f>IF($B10="N/A","N/A",IF(E10&gt;15,"No",IF(E10&lt;-15,"No","Yes")))</f>
        <v>N/A</v>
      </c>
      <c r="G10" s="8">
        <v>26.528092998000002</v>
      </c>
      <c r="H10" s="9" t="str">
        <f>IF($B10="N/A","N/A",IF(G10&gt;15,"No",IF(G10&lt;-15,"No","Yes")))</f>
        <v>N/A</v>
      </c>
      <c r="I10" s="10">
        <v>32.24</v>
      </c>
      <c r="J10" s="10">
        <v>29.25</v>
      </c>
      <c r="K10" s="9" t="str">
        <f t="shared" si="0"/>
        <v>Yes</v>
      </c>
    </row>
    <row r="11" spans="1:11" x14ac:dyDescent="0.2">
      <c r="A11" s="91" t="s">
        <v>36</v>
      </c>
      <c r="B11" s="37" t="s">
        <v>213</v>
      </c>
      <c r="C11" s="90">
        <v>18.771050899999999</v>
      </c>
      <c r="D11" s="9" t="str">
        <f t="shared" si="1"/>
        <v>N/A</v>
      </c>
      <c r="E11" s="8">
        <v>18.833950594000001</v>
      </c>
      <c r="F11" s="9" t="str">
        <f>IF($B11="N/A","N/A",IF(E11&gt;15,"No",IF(E11&lt;-15,"No","Yes")))</f>
        <v>N/A</v>
      </c>
      <c r="G11" s="8">
        <v>21.187557664</v>
      </c>
      <c r="H11" s="9" t="str">
        <f>IF($B11="N/A","N/A",IF(G11&gt;15,"No",IF(G11&lt;-15,"No","Yes")))</f>
        <v>N/A</v>
      </c>
      <c r="I11" s="10">
        <v>0.33510000000000001</v>
      </c>
      <c r="J11" s="10">
        <v>12.5</v>
      </c>
      <c r="K11" s="9" t="str">
        <f t="shared" si="0"/>
        <v>Yes</v>
      </c>
    </row>
    <row r="12" spans="1:11" x14ac:dyDescent="0.2">
      <c r="A12" s="91" t="s">
        <v>37</v>
      </c>
      <c r="B12" s="37" t="s">
        <v>213</v>
      </c>
      <c r="C12" s="90">
        <v>0</v>
      </c>
      <c r="D12" s="9" t="str">
        <f t="shared" si="1"/>
        <v>N/A</v>
      </c>
      <c r="E12" s="8" t="s">
        <v>1747</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15.007426969999999</v>
      </c>
      <c r="D13" s="9" t="str">
        <f t="shared" si="1"/>
        <v>N/A</v>
      </c>
      <c r="E13" s="8">
        <v>20.862380623</v>
      </c>
      <c r="F13" s="9" t="str">
        <f>IF($B13="N/A","N/A",IF(E13&gt;15,"No",IF(E13&lt;-15,"No","Yes")))</f>
        <v>N/A</v>
      </c>
      <c r="G13" s="8">
        <v>27.613951724</v>
      </c>
      <c r="H13" s="9" t="str">
        <f>IF($B13="N/A","N/A",IF(G13&gt;15,"No",IF(G13&lt;-15,"No","Yes")))</f>
        <v>N/A</v>
      </c>
      <c r="I13" s="10">
        <v>39.01</v>
      </c>
      <c r="J13" s="10">
        <v>32.36</v>
      </c>
      <c r="K13" s="9" t="str">
        <f t="shared" si="0"/>
        <v>No</v>
      </c>
    </row>
    <row r="14" spans="1:11" x14ac:dyDescent="0.2">
      <c r="A14" s="91" t="s">
        <v>676</v>
      </c>
      <c r="B14" s="37" t="s">
        <v>213</v>
      </c>
      <c r="C14" s="90">
        <v>20.727559139</v>
      </c>
      <c r="D14" s="9" t="str">
        <f t="shared" si="1"/>
        <v>N/A</v>
      </c>
      <c r="E14" s="8">
        <v>24.282496198</v>
      </c>
      <c r="F14" s="9" t="str">
        <f t="shared" ref="F14:F33" si="2">IF($B14="N/A","N/A",IF(E14&gt;15,"No",IF(E14&lt;-15,"No","Yes")))</f>
        <v>N/A</v>
      </c>
      <c r="G14" s="8">
        <v>18.390257404</v>
      </c>
      <c r="H14" s="9" t="str">
        <f t="shared" ref="H14:H33" si="3">IF($B14="N/A","N/A",IF(G14&gt;15,"No",IF(G14&lt;-15,"No","Yes")))</f>
        <v>N/A</v>
      </c>
      <c r="I14" s="10">
        <v>17.149999999999999</v>
      </c>
      <c r="J14" s="10">
        <v>-24.3</v>
      </c>
      <c r="K14" s="9" t="str">
        <f t="shared" ref="K14:K30" si="4">IF(J14="Div by 0", "N/A", IF(J14="N/A","N/A", IF(J14&gt;30, "No", IF(J14&lt;-30, "No", "Yes"))))</f>
        <v>Yes</v>
      </c>
    </row>
    <row r="15" spans="1:11" x14ac:dyDescent="0.2">
      <c r="A15" s="91" t="s">
        <v>677</v>
      </c>
      <c r="B15" s="37" t="s">
        <v>213</v>
      </c>
      <c r="C15" s="90">
        <v>1.719175522</v>
      </c>
      <c r="D15" s="9" t="str">
        <f t="shared" si="1"/>
        <v>N/A</v>
      </c>
      <c r="E15" s="8">
        <v>2.2853142482000002</v>
      </c>
      <c r="F15" s="9" t="str">
        <f t="shared" si="2"/>
        <v>N/A</v>
      </c>
      <c r="G15" s="8">
        <v>4.0343205092999996</v>
      </c>
      <c r="H15" s="9" t="str">
        <f t="shared" si="3"/>
        <v>N/A</v>
      </c>
      <c r="I15" s="10">
        <v>32.93</v>
      </c>
      <c r="J15" s="10">
        <v>76.53</v>
      </c>
      <c r="K15" s="9" t="str">
        <f t="shared" si="4"/>
        <v>No</v>
      </c>
    </row>
    <row r="16" spans="1:11" x14ac:dyDescent="0.2">
      <c r="A16" s="91" t="s">
        <v>381</v>
      </c>
      <c r="B16" s="37" t="s">
        <v>213</v>
      </c>
      <c r="C16" s="90">
        <v>13.660935192</v>
      </c>
      <c r="D16" s="9" t="str">
        <f t="shared" si="1"/>
        <v>N/A</v>
      </c>
      <c r="E16" s="8">
        <v>16.638312524</v>
      </c>
      <c r="F16" s="9" t="str">
        <f t="shared" si="2"/>
        <v>N/A</v>
      </c>
      <c r="G16" s="8">
        <v>16.799335731999999</v>
      </c>
      <c r="H16" s="9" t="str">
        <f t="shared" si="3"/>
        <v>N/A</v>
      </c>
      <c r="I16" s="10">
        <v>21.79</v>
      </c>
      <c r="J16" s="10">
        <v>0.96779999999999999</v>
      </c>
      <c r="K16" s="9" t="str">
        <f t="shared" si="4"/>
        <v>Yes</v>
      </c>
    </row>
    <row r="17" spans="1:11" x14ac:dyDescent="0.2">
      <c r="A17" s="91" t="s">
        <v>382</v>
      </c>
      <c r="B17" s="37" t="s">
        <v>213</v>
      </c>
      <c r="C17" s="90">
        <v>0.64950784070000001</v>
      </c>
      <c r="D17" s="9" t="str">
        <f t="shared" si="1"/>
        <v>N/A</v>
      </c>
      <c r="E17" s="8">
        <v>1.1570777149</v>
      </c>
      <c r="F17" s="9" t="str">
        <f t="shared" si="2"/>
        <v>N/A</v>
      </c>
      <c r="G17" s="8">
        <v>1.7525601993</v>
      </c>
      <c r="H17" s="9" t="str">
        <f t="shared" si="3"/>
        <v>N/A</v>
      </c>
      <c r="I17" s="10">
        <v>78.150000000000006</v>
      </c>
      <c r="J17" s="10">
        <v>51.46</v>
      </c>
      <c r="K17" s="9" t="str">
        <f t="shared" si="4"/>
        <v>No</v>
      </c>
    </row>
    <row r="18" spans="1:11" x14ac:dyDescent="0.2">
      <c r="A18" s="91" t="s">
        <v>383</v>
      </c>
      <c r="B18" s="37" t="s">
        <v>213</v>
      </c>
      <c r="C18" s="90">
        <v>8.8998059999999995E-4</v>
      </c>
      <c r="D18" s="9" t="str">
        <f t="shared" ref="D18:D33" si="5">IF($B18="N/A","N/A",IF(C18&gt;15,"No",IF(C18&lt;-15,"No","Yes")))</f>
        <v>N/A</v>
      </c>
      <c r="E18" s="8">
        <v>0</v>
      </c>
      <c r="F18" s="9" t="str">
        <f t="shared" si="2"/>
        <v>N/A</v>
      </c>
      <c r="G18" s="8">
        <v>2.26958206E-2</v>
      </c>
      <c r="H18" s="9" t="str">
        <f t="shared" si="3"/>
        <v>N/A</v>
      </c>
      <c r="I18" s="10">
        <v>-100</v>
      </c>
      <c r="J18" s="10" t="s">
        <v>1747</v>
      </c>
      <c r="K18" s="9" t="str">
        <f t="shared" si="4"/>
        <v>N/A</v>
      </c>
    </row>
    <row r="19" spans="1:11" x14ac:dyDescent="0.2">
      <c r="A19" s="91" t="s">
        <v>384</v>
      </c>
      <c r="B19" s="37" t="s">
        <v>213</v>
      </c>
      <c r="C19" s="90">
        <v>13.243178299</v>
      </c>
      <c r="D19" s="9" t="str">
        <f t="shared" si="5"/>
        <v>N/A</v>
      </c>
      <c r="E19" s="8">
        <v>16.354855799999999</v>
      </c>
      <c r="F19" s="9" t="str">
        <f t="shared" si="2"/>
        <v>N/A</v>
      </c>
      <c r="G19" s="8">
        <v>17.422640465000001</v>
      </c>
      <c r="H19" s="9" t="str">
        <f t="shared" si="3"/>
        <v>N/A</v>
      </c>
      <c r="I19" s="10">
        <v>23.5</v>
      </c>
      <c r="J19" s="10">
        <v>6.5289999999999999</v>
      </c>
      <c r="K19" s="9" t="str">
        <f t="shared" si="4"/>
        <v>Yes</v>
      </c>
    </row>
    <row r="20" spans="1:11" x14ac:dyDescent="0.2">
      <c r="A20" s="91" t="s">
        <v>386</v>
      </c>
      <c r="B20" s="37" t="s">
        <v>213</v>
      </c>
      <c r="C20" s="90">
        <v>24.292376426000001</v>
      </c>
      <c r="D20" s="9" t="str">
        <f t="shared" si="5"/>
        <v>N/A</v>
      </c>
      <c r="E20" s="8">
        <v>29.771595629</v>
      </c>
      <c r="F20" s="9" t="str">
        <f t="shared" si="2"/>
        <v>N/A</v>
      </c>
      <c r="G20" s="8">
        <v>21.158593966000002</v>
      </c>
      <c r="H20" s="9" t="str">
        <f t="shared" si="3"/>
        <v>N/A</v>
      </c>
      <c r="I20" s="10">
        <v>22.56</v>
      </c>
      <c r="J20" s="10">
        <v>-28.9</v>
      </c>
      <c r="K20" s="9" t="str">
        <f t="shared" si="4"/>
        <v>Yes</v>
      </c>
    </row>
    <row r="21" spans="1:11" x14ac:dyDescent="0.2">
      <c r="A21" s="91" t="s">
        <v>387</v>
      </c>
      <c r="B21" s="37" t="s">
        <v>213</v>
      </c>
      <c r="C21" s="90">
        <v>4.0540396219000003</v>
      </c>
      <c r="D21" s="9" t="str">
        <f t="shared" si="5"/>
        <v>N/A</v>
      </c>
      <c r="E21" s="8">
        <v>5.1432593584999999</v>
      </c>
      <c r="F21" s="9" t="str">
        <f t="shared" si="2"/>
        <v>N/A</v>
      </c>
      <c r="G21" s="8">
        <v>6.3448657624999996</v>
      </c>
      <c r="H21" s="9" t="str">
        <f t="shared" si="3"/>
        <v>N/A</v>
      </c>
      <c r="I21" s="10">
        <v>26.87</v>
      </c>
      <c r="J21" s="10">
        <v>23.36</v>
      </c>
      <c r="K21" s="9" t="str">
        <f t="shared" si="4"/>
        <v>Yes</v>
      </c>
    </row>
    <row r="22" spans="1:11" x14ac:dyDescent="0.2">
      <c r="A22" s="91" t="s">
        <v>388</v>
      </c>
      <c r="B22" s="37" t="s">
        <v>213</v>
      </c>
      <c r="C22" s="90">
        <v>18.597568573</v>
      </c>
      <c r="D22" s="9" t="str">
        <f t="shared" si="5"/>
        <v>N/A</v>
      </c>
      <c r="E22" s="8">
        <v>5.0186197100000003E-2</v>
      </c>
      <c r="F22" s="9" t="str">
        <f t="shared" si="2"/>
        <v>N/A</v>
      </c>
      <c r="G22" s="8">
        <v>0.44505950729999999</v>
      </c>
      <c r="H22" s="9" t="str">
        <f t="shared" si="3"/>
        <v>N/A</v>
      </c>
      <c r="I22" s="10">
        <v>-99.7</v>
      </c>
      <c r="J22" s="10">
        <v>786.8</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v>
      </c>
      <c r="D26" s="9" t="str">
        <f t="shared" si="5"/>
        <v>N/A</v>
      </c>
      <c r="E26" s="8">
        <v>0</v>
      </c>
      <c r="F26" s="9" t="str">
        <f t="shared" si="2"/>
        <v>N/A</v>
      </c>
      <c r="G26" s="8">
        <v>0</v>
      </c>
      <c r="H26" s="9" t="str">
        <f t="shared" si="3"/>
        <v>N/A</v>
      </c>
      <c r="I26" s="10" t="s">
        <v>1747</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2.7051850270000002</v>
      </c>
      <c r="D29" s="9" t="str">
        <f t="shared" si="5"/>
        <v>N/A</v>
      </c>
      <c r="E29" s="8">
        <v>3.8747555805</v>
      </c>
      <c r="F29" s="9" t="str">
        <f t="shared" si="2"/>
        <v>N/A</v>
      </c>
      <c r="G29" s="8">
        <v>13.394962635000001</v>
      </c>
      <c r="H29" s="9" t="str">
        <f t="shared" si="3"/>
        <v>N/A</v>
      </c>
      <c r="I29" s="10">
        <v>43.23</v>
      </c>
      <c r="J29" s="10">
        <v>245.7</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81.402075435</v>
      </c>
      <c r="D31" s="9" t="str">
        <f t="shared" si="5"/>
        <v>N/A</v>
      </c>
      <c r="E31" s="8">
        <v>99.949813802999998</v>
      </c>
      <c r="F31" s="9" t="str">
        <f t="shared" si="2"/>
        <v>N/A</v>
      </c>
      <c r="G31" s="8">
        <v>99.554940493000004</v>
      </c>
      <c r="H31" s="9" t="str">
        <f t="shared" si="3"/>
        <v>N/A</v>
      </c>
      <c r="I31" s="10">
        <v>22.79</v>
      </c>
      <c r="J31" s="10">
        <v>-0.39500000000000002</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45.838080140000002</v>
      </c>
      <c r="D33" s="9" t="str">
        <f t="shared" si="5"/>
        <v>N/A</v>
      </c>
      <c r="E33" s="8">
        <v>43.019726087000002</v>
      </c>
      <c r="F33" s="9" t="str">
        <f t="shared" si="2"/>
        <v>N/A</v>
      </c>
      <c r="G33" s="8">
        <v>48.586568509000003</v>
      </c>
      <c r="H33" s="9" t="str">
        <f t="shared" si="3"/>
        <v>N/A</v>
      </c>
      <c r="I33" s="10">
        <v>-6.15</v>
      </c>
      <c r="J33" s="10">
        <v>12.94</v>
      </c>
      <c r="K33" s="9" t="str">
        <f t="shared" si="6"/>
        <v>Yes</v>
      </c>
    </row>
    <row r="34" spans="1:11" x14ac:dyDescent="0.2">
      <c r="A34" s="91" t="s">
        <v>851</v>
      </c>
      <c r="B34" s="37" t="s">
        <v>268</v>
      </c>
      <c r="C34" s="90">
        <v>9.3948504892999996</v>
      </c>
      <c r="D34" s="9" t="str">
        <f>IF($B34="N/A","N/A",IF(C34&gt;25,"No",IF(C34&lt;5,"No","Yes")))</f>
        <v>Yes</v>
      </c>
      <c r="E34" s="8">
        <v>8.5635218655000003</v>
      </c>
      <c r="F34" s="9" t="str">
        <f>IF($B34="N/A","N/A",IF(E34&gt;25,"No",IF(E34&lt;5,"No","Yes")))</f>
        <v>Yes</v>
      </c>
      <c r="G34" s="8">
        <v>5.3317838594999998</v>
      </c>
      <c r="H34" s="9" t="str">
        <f>IF($B34="N/A","N/A",IF(G34&gt;25,"No",IF(G34&lt;5,"No","Yes")))</f>
        <v>Yes</v>
      </c>
      <c r="I34" s="10">
        <v>-8.85</v>
      </c>
      <c r="J34" s="10">
        <v>-37.700000000000003</v>
      </c>
      <c r="K34" s="9" t="str">
        <f t="shared" si="6"/>
        <v>No</v>
      </c>
    </row>
    <row r="35" spans="1:11" x14ac:dyDescent="0.2">
      <c r="A35" s="91" t="s">
        <v>852</v>
      </c>
      <c r="B35" s="37" t="s">
        <v>269</v>
      </c>
      <c r="C35" s="90">
        <v>36.933909145999998</v>
      </c>
      <c r="D35" s="9" t="str">
        <f>IF($B35="N/A","N/A",IF(C35&gt;70,"No",IF(C35&lt;40,"No","Yes")))</f>
        <v>No</v>
      </c>
      <c r="E35" s="8">
        <v>36.479278583000003</v>
      </c>
      <c r="F35" s="9" t="str">
        <f>IF($B35="N/A","N/A",IF(E35&gt;70,"No",IF(E35&lt;40,"No","Yes")))</f>
        <v>No</v>
      </c>
      <c r="G35" s="8">
        <v>33.856188072000002</v>
      </c>
      <c r="H35" s="9" t="str">
        <f>IF($B35="N/A","N/A",IF(G35&gt;70,"No",IF(G35&lt;40,"No","Yes")))</f>
        <v>No</v>
      </c>
      <c r="I35" s="10">
        <v>-1.23</v>
      </c>
      <c r="J35" s="10">
        <v>-7.19</v>
      </c>
      <c r="K35" s="9" t="str">
        <f t="shared" si="6"/>
        <v>Yes</v>
      </c>
    </row>
    <row r="36" spans="1:11" x14ac:dyDescent="0.2">
      <c r="A36" s="91" t="s">
        <v>853</v>
      </c>
      <c r="B36" s="37" t="s">
        <v>270</v>
      </c>
      <c r="C36" s="90">
        <v>53.671240365000003</v>
      </c>
      <c r="D36" s="9" t="str">
        <f>IF($B36="N/A","N/A",IF(C36&gt;55,"No",IF(C36&lt;20,"No","Yes")))</f>
        <v>Yes</v>
      </c>
      <c r="E36" s="8">
        <v>54.957199551999999</v>
      </c>
      <c r="F36" s="9" t="str">
        <f>IF($B36="N/A","N/A",IF(E36&gt;55,"No",IF(E36&lt;20,"No","Yes")))</f>
        <v>Yes</v>
      </c>
      <c r="G36" s="8">
        <v>60.812028067999996</v>
      </c>
      <c r="H36" s="9" t="str">
        <f>IF($B36="N/A","N/A",IF(G36&gt;55,"No",IF(G36&lt;20,"No","Yes")))</f>
        <v>No</v>
      </c>
      <c r="I36" s="10">
        <v>2.3959999999999999</v>
      </c>
      <c r="J36" s="10">
        <v>10.65</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100</v>
      </c>
      <c r="D39" s="9" t="str">
        <f t="shared" si="7"/>
        <v>N/A</v>
      </c>
      <c r="E39" s="8" t="s">
        <v>1747</v>
      </c>
      <c r="F39" s="9" t="str">
        <f>IF($B39="N/A","N/A",IF(E39&gt;15,"No",IF(E39&lt;-15,"No","Yes")))</f>
        <v>N/A</v>
      </c>
      <c r="G39" s="8">
        <v>100</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77.446200673000007</v>
      </c>
      <c r="D44" s="9" t="str">
        <f t="shared" si="7"/>
        <v>N/A</v>
      </c>
      <c r="E44" s="8">
        <v>94.842510630999996</v>
      </c>
      <c r="F44" s="9" t="str">
        <f t="shared" si="8"/>
        <v>N/A</v>
      </c>
      <c r="G44" s="8">
        <v>93.221145862</v>
      </c>
      <c r="H44" s="9" t="str">
        <f t="shared" si="9"/>
        <v>N/A</v>
      </c>
      <c r="I44" s="10">
        <v>22.46</v>
      </c>
      <c r="J44" s="10">
        <v>-1.71</v>
      </c>
      <c r="K44" s="9" t="str">
        <f>IF(J44="Div by 0", "N/A", IF(J44="N/A","N/A", IF(J44&gt;30, "No", IF(J44&lt;-30, "No", "Yes"))))</f>
        <v>Yes</v>
      </c>
    </row>
    <row r="45" spans="1:11" x14ac:dyDescent="0.2">
      <c r="A45" s="91" t="s">
        <v>914</v>
      </c>
      <c r="B45" s="37" t="s">
        <v>213</v>
      </c>
      <c r="C45" s="90">
        <v>22.553265338999999</v>
      </c>
      <c r="D45" s="9" t="str">
        <f t="shared" si="7"/>
        <v>N/A</v>
      </c>
      <c r="E45" s="8">
        <v>5.1574893688000003</v>
      </c>
      <c r="F45" s="9" t="str">
        <f t="shared" si="8"/>
        <v>N/A</v>
      </c>
      <c r="G45" s="8">
        <v>6.7240520342999996</v>
      </c>
      <c r="H45" s="9" t="str">
        <f t="shared" si="9"/>
        <v>N/A</v>
      </c>
      <c r="I45" s="10">
        <v>-77.099999999999994</v>
      </c>
      <c r="J45" s="10">
        <v>30.37</v>
      </c>
      <c r="K45" s="9" t="str">
        <f>IF(J45="Div by 0", "N/A", IF(J45="N/A","N/A", IF(J45&gt;30, "No", IF(J45&lt;-30, "No", "Yes"))))</f>
        <v>No</v>
      </c>
    </row>
    <row r="46" spans="1:11" x14ac:dyDescent="0.2">
      <c r="A46" s="91" t="s">
        <v>937</v>
      </c>
      <c r="B46" s="37" t="s">
        <v>213</v>
      </c>
      <c r="C46" s="90">
        <v>3.5599219999999998E-4</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5.3398840000000003E-4</v>
      </c>
      <c r="D47" s="9" t="str">
        <f t="shared" si="7"/>
        <v>N/A</v>
      </c>
      <c r="E47" s="8">
        <v>0</v>
      </c>
      <c r="F47" s="9" t="str">
        <f t="shared" si="8"/>
        <v>N/A</v>
      </c>
      <c r="G47" s="8">
        <v>5.4802103499999998E-2</v>
      </c>
      <c r="H47" s="9" t="str">
        <f t="shared" si="9"/>
        <v>N/A</v>
      </c>
      <c r="I47" s="10">
        <v>-100</v>
      </c>
      <c r="J47" s="10" t="s">
        <v>1747</v>
      </c>
      <c r="K47" s="9" t="str">
        <f>IF(J47="Div by 0", "N/A", IF(J47="N/A","N/A", IF(J47&gt;30, "No", IF(J47&lt;-30, "No", "Yes"))))</f>
        <v>N/A</v>
      </c>
    </row>
    <row r="48" spans="1:11" ht="12" customHeight="1" x14ac:dyDescent="0.2">
      <c r="A48" s="167" t="s">
        <v>1647</v>
      </c>
      <c r="B48" s="168"/>
      <c r="C48" s="168"/>
      <c r="D48" s="168"/>
      <c r="E48" s="168"/>
      <c r="F48" s="168"/>
      <c r="G48" s="168"/>
      <c r="H48" s="168"/>
      <c r="I48" s="168"/>
      <c r="J48" s="168"/>
      <c r="K48" s="169"/>
    </row>
    <row r="49" spans="1:11" x14ac:dyDescent="0.2">
      <c r="A49" s="160" t="s">
        <v>1645</v>
      </c>
      <c r="B49" s="161"/>
      <c r="C49" s="161"/>
      <c r="D49" s="161"/>
      <c r="E49" s="161"/>
      <c r="F49" s="161"/>
      <c r="G49" s="161"/>
      <c r="H49" s="161"/>
      <c r="I49" s="161"/>
      <c r="J49" s="161"/>
      <c r="K49" s="162"/>
    </row>
    <row r="50" spans="1:11" x14ac:dyDescent="0.2">
      <c r="A50" s="163" t="s">
        <v>1743</v>
      </c>
      <c r="B50" s="163"/>
      <c r="C50" s="163"/>
      <c r="D50" s="163"/>
      <c r="E50" s="163"/>
      <c r="F50" s="163"/>
      <c r="G50" s="163"/>
      <c r="H50" s="163"/>
      <c r="I50" s="163"/>
      <c r="J50" s="163"/>
      <c r="K50" s="164"/>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1711</v>
      </c>
      <c r="B1" s="152"/>
      <c r="C1" s="152"/>
      <c r="D1" s="152"/>
      <c r="E1" s="152"/>
      <c r="F1" s="152"/>
      <c r="G1" s="152"/>
      <c r="H1" s="152"/>
      <c r="I1" s="152"/>
      <c r="J1" s="152"/>
      <c r="K1" s="153"/>
    </row>
    <row r="2" spans="1:11" x14ac:dyDescent="0.2">
      <c r="A2" s="157" t="s">
        <v>1600</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88" t="s">
        <v>12</v>
      </c>
      <c r="B6" s="5" t="s">
        <v>213</v>
      </c>
      <c r="C6" s="89">
        <v>20175430</v>
      </c>
      <c r="D6" s="9" t="str">
        <f t="shared" ref="D6:D15" si="0">IF($B6="N/A","N/A",IF(C6&lt;0,"No","Yes"))</f>
        <v>N/A</v>
      </c>
      <c r="E6" s="89">
        <v>27247270</v>
      </c>
      <c r="F6" s="9" t="str">
        <f t="shared" ref="F6:F15" si="1">IF($B6="N/A","N/A",IF(E6&lt;0,"No","Yes"))</f>
        <v>N/A</v>
      </c>
      <c r="G6" s="89">
        <v>42532323</v>
      </c>
      <c r="H6" s="9" t="str">
        <f t="shared" ref="H6:H15" si="2">IF($B6="N/A","N/A",IF(G6&lt;0,"No","Yes"))</f>
        <v>N/A</v>
      </c>
      <c r="I6" s="10">
        <v>35.049999999999997</v>
      </c>
      <c r="J6" s="10">
        <v>56.1</v>
      </c>
      <c r="K6" s="9" t="str">
        <f t="shared" ref="K6:K15" si="3">IF(J6="Div by 0", "N/A", IF(J6="N/A","N/A", IF(J6&gt;30, "No", IF(J6&lt;-30, "No", "Yes"))))</f>
        <v>No</v>
      </c>
    </row>
    <row r="7" spans="1:11" x14ac:dyDescent="0.2">
      <c r="A7" s="88" t="s">
        <v>445</v>
      </c>
      <c r="B7" s="5" t="s">
        <v>213</v>
      </c>
      <c r="C7" s="90">
        <v>2.0947707186</v>
      </c>
      <c r="D7" s="9" t="str">
        <f t="shared" si="0"/>
        <v>N/A</v>
      </c>
      <c r="E7" s="90">
        <v>7.7699527329000002</v>
      </c>
      <c r="F7" s="9" t="str">
        <f t="shared" si="1"/>
        <v>N/A</v>
      </c>
      <c r="G7" s="90">
        <v>20.336932924999999</v>
      </c>
      <c r="H7" s="9" t="str">
        <f t="shared" si="2"/>
        <v>N/A</v>
      </c>
      <c r="I7" s="10">
        <v>270.89999999999998</v>
      </c>
      <c r="J7" s="10">
        <v>161.69999999999999</v>
      </c>
      <c r="K7" s="9" t="str">
        <f t="shared" si="3"/>
        <v>No</v>
      </c>
    </row>
    <row r="8" spans="1:11" x14ac:dyDescent="0.2">
      <c r="A8" s="88" t="s">
        <v>446</v>
      </c>
      <c r="B8" s="5" t="s">
        <v>213</v>
      </c>
      <c r="C8" s="90">
        <v>20.910448997</v>
      </c>
      <c r="D8" s="9" t="str">
        <f t="shared" si="0"/>
        <v>N/A</v>
      </c>
      <c r="E8" s="90">
        <v>26.685455093000002</v>
      </c>
      <c r="F8" s="9" t="str">
        <f t="shared" si="1"/>
        <v>N/A</v>
      </c>
      <c r="G8" s="90">
        <v>36.140779332000001</v>
      </c>
      <c r="H8" s="9" t="str">
        <f t="shared" si="2"/>
        <v>N/A</v>
      </c>
      <c r="I8" s="10">
        <v>27.62</v>
      </c>
      <c r="J8" s="10">
        <v>35.43</v>
      </c>
      <c r="K8" s="9" t="str">
        <f t="shared" si="3"/>
        <v>No</v>
      </c>
    </row>
    <row r="9" spans="1:11" x14ac:dyDescent="0.2">
      <c r="A9" s="88" t="s">
        <v>447</v>
      </c>
      <c r="B9" s="5" t="s">
        <v>213</v>
      </c>
      <c r="C9" s="90">
        <v>48.515134498000002</v>
      </c>
      <c r="D9" s="9" t="str">
        <f t="shared" si="0"/>
        <v>N/A</v>
      </c>
      <c r="E9" s="90">
        <v>41.145336761999999</v>
      </c>
      <c r="F9" s="9" t="str">
        <f t="shared" si="1"/>
        <v>N/A</v>
      </c>
      <c r="G9" s="90">
        <v>26.571887455999999</v>
      </c>
      <c r="H9" s="9" t="str">
        <f t="shared" si="2"/>
        <v>N/A</v>
      </c>
      <c r="I9" s="10">
        <v>-15.2</v>
      </c>
      <c r="J9" s="10">
        <v>-35.4</v>
      </c>
      <c r="K9" s="9" t="str">
        <f t="shared" si="3"/>
        <v>No</v>
      </c>
    </row>
    <row r="10" spans="1:11" x14ac:dyDescent="0.2">
      <c r="A10" s="88" t="s">
        <v>448</v>
      </c>
      <c r="B10" s="5" t="s">
        <v>213</v>
      </c>
      <c r="C10" s="90">
        <v>27.427945774000001</v>
      </c>
      <c r="D10" s="9" t="str">
        <f t="shared" si="0"/>
        <v>N/A</v>
      </c>
      <c r="E10" s="90">
        <v>23.102057563999999</v>
      </c>
      <c r="F10" s="9" t="str">
        <f t="shared" si="1"/>
        <v>N/A</v>
      </c>
      <c r="G10" s="90">
        <v>16.095064922999999</v>
      </c>
      <c r="H10" s="9" t="str">
        <f t="shared" si="2"/>
        <v>N/A</v>
      </c>
      <c r="I10" s="10">
        <v>-15.8</v>
      </c>
      <c r="J10" s="10">
        <v>-30.3</v>
      </c>
      <c r="K10" s="9" t="str">
        <f t="shared" si="3"/>
        <v>No</v>
      </c>
    </row>
    <row r="11" spans="1:11" x14ac:dyDescent="0.2">
      <c r="A11" s="88" t="s">
        <v>1642</v>
      </c>
      <c r="B11" s="5" t="s">
        <v>213</v>
      </c>
      <c r="C11" s="90">
        <v>98.814047582000001</v>
      </c>
      <c r="D11" s="9" t="str">
        <f t="shared" si="0"/>
        <v>N/A</v>
      </c>
      <c r="E11" s="90">
        <v>92.010528027000007</v>
      </c>
      <c r="F11" s="9" t="str">
        <f t="shared" si="1"/>
        <v>N/A</v>
      </c>
      <c r="G11" s="90">
        <v>72.581445880999993</v>
      </c>
      <c r="H11" s="9" t="str">
        <f t="shared" si="2"/>
        <v>N/A</v>
      </c>
      <c r="I11" s="10">
        <v>-6.89</v>
      </c>
      <c r="J11" s="10">
        <v>-21.1</v>
      </c>
      <c r="K11" s="9" t="str">
        <f t="shared" si="3"/>
        <v>Yes</v>
      </c>
    </row>
    <row r="12" spans="1:11" x14ac:dyDescent="0.2">
      <c r="A12" s="88" t="s">
        <v>16</v>
      </c>
      <c r="B12" s="5" t="s">
        <v>213</v>
      </c>
      <c r="C12" s="90">
        <v>0.17196163850000001</v>
      </c>
      <c r="D12" s="9" t="str">
        <f t="shared" si="0"/>
        <v>N/A</v>
      </c>
      <c r="E12" s="90">
        <v>0.26974812520000002</v>
      </c>
      <c r="F12" s="9" t="str">
        <f t="shared" si="1"/>
        <v>N/A</v>
      </c>
      <c r="G12" s="90">
        <v>0.46791942209999998</v>
      </c>
      <c r="H12" s="9" t="str">
        <f t="shared" si="2"/>
        <v>N/A</v>
      </c>
      <c r="I12" s="10">
        <v>56.87</v>
      </c>
      <c r="J12" s="10">
        <v>73.47</v>
      </c>
      <c r="K12" s="9" t="str">
        <f t="shared" si="3"/>
        <v>No</v>
      </c>
    </row>
    <row r="13" spans="1:11" x14ac:dyDescent="0.2">
      <c r="A13" s="88" t="s">
        <v>36</v>
      </c>
      <c r="B13" s="5" t="s">
        <v>213</v>
      </c>
      <c r="C13" s="90">
        <v>0.2872608505</v>
      </c>
      <c r="D13" s="9" t="str">
        <f t="shared" si="0"/>
        <v>N/A</v>
      </c>
      <c r="E13" s="90">
        <v>0.2126366147</v>
      </c>
      <c r="F13" s="9" t="str">
        <f t="shared" si="1"/>
        <v>N/A</v>
      </c>
      <c r="G13" s="90">
        <v>0.1510315136</v>
      </c>
      <c r="H13" s="9" t="str">
        <f t="shared" si="2"/>
        <v>N/A</v>
      </c>
      <c r="I13" s="10">
        <v>-26</v>
      </c>
      <c r="J13" s="10">
        <v>-29</v>
      </c>
      <c r="K13" s="9" t="str">
        <f t="shared" si="3"/>
        <v>Yes</v>
      </c>
    </row>
    <row r="14" spans="1:11" x14ac:dyDescent="0.2">
      <c r="A14" s="88" t="s">
        <v>37</v>
      </c>
      <c r="B14" s="5" t="s">
        <v>213</v>
      </c>
      <c r="C14" s="90">
        <v>4.4766514600000001E-2</v>
      </c>
      <c r="D14" s="9" t="str">
        <f t="shared" si="0"/>
        <v>N/A</v>
      </c>
      <c r="E14" s="90">
        <v>1.3521384844</v>
      </c>
      <c r="F14" s="9" t="str">
        <f t="shared" si="1"/>
        <v>N/A</v>
      </c>
      <c r="G14" s="90">
        <v>1.1129807789999999</v>
      </c>
      <c r="H14" s="9" t="str">
        <f t="shared" si="2"/>
        <v>N/A</v>
      </c>
      <c r="I14" s="10">
        <v>2920</v>
      </c>
      <c r="J14" s="10">
        <v>-17.7</v>
      </c>
      <c r="K14" s="9" t="str">
        <f t="shared" si="3"/>
        <v>Yes</v>
      </c>
    </row>
    <row r="15" spans="1:11" x14ac:dyDescent="0.2">
      <c r="A15" s="88" t="s">
        <v>38</v>
      </c>
      <c r="B15" s="5" t="s">
        <v>213</v>
      </c>
      <c r="C15" s="90">
        <v>0.1608108187</v>
      </c>
      <c r="D15" s="9" t="str">
        <f t="shared" si="0"/>
        <v>N/A</v>
      </c>
      <c r="E15" s="90">
        <v>0.17384551370000001</v>
      </c>
      <c r="F15" s="9" t="str">
        <f t="shared" si="1"/>
        <v>N/A</v>
      </c>
      <c r="G15" s="90">
        <v>0.35795799290000002</v>
      </c>
      <c r="H15" s="9" t="str">
        <f t="shared" si="2"/>
        <v>N/A</v>
      </c>
      <c r="I15" s="10">
        <v>8.1059999999999999</v>
      </c>
      <c r="J15" s="10">
        <v>105.9</v>
      </c>
      <c r="K15" s="9" t="str">
        <f t="shared" si="3"/>
        <v>No</v>
      </c>
    </row>
    <row r="16" spans="1:11" x14ac:dyDescent="0.2">
      <c r="A16" s="88" t="s">
        <v>378</v>
      </c>
      <c r="B16" s="5" t="s">
        <v>213</v>
      </c>
      <c r="C16" s="8">
        <v>34.310049401999997</v>
      </c>
      <c r="D16" s="9" t="str">
        <f t="shared" ref="D16:D41" si="4">IF($B16="N/A","N/A",IF(C16&lt;0,"No","Yes"))</f>
        <v>N/A</v>
      </c>
      <c r="E16" s="8">
        <v>28.790418269</v>
      </c>
      <c r="F16" s="9" t="str">
        <f t="shared" ref="F16:F41" si="5">IF($B16="N/A","N/A",IF(E16&lt;0,"No","Yes"))</f>
        <v>N/A</v>
      </c>
      <c r="G16" s="8">
        <v>23.101131814999999</v>
      </c>
      <c r="H16" s="9" t="str">
        <f t="shared" ref="H16:H41" si="6">IF($B16="N/A","N/A",IF(G16&lt;0,"No","Yes"))</f>
        <v>N/A</v>
      </c>
      <c r="I16" s="10">
        <v>-16.100000000000001</v>
      </c>
      <c r="J16" s="10">
        <v>-19.8</v>
      </c>
      <c r="K16" s="9" t="str">
        <f t="shared" ref="K16:K41" si="7">IF(J16="Div by 0", "N/A", IF(J16="N/A","N/A", IF(J16&gt;30, "No", IF(J16&lt;-30, "No", "Yes"))))</f>
        <v>Yes</v>
      </c>
    </row>
    <row r="17" spans="1:11" x14ac:dyDescent="0.2">
      <c r="A17" s="88" t="s">
        <v>379</v>
      </c>
      <c r="B17" s="5" t="s">
        <v>213</v>
      </c>
      <c r="C17" s="8">
        <v>14.240430068</v>
      </c>
      <c r="D17" s="9" t="str">
        <f t="shared" si="4"/>
        <v>N/A</v>
      </c>
      <c r="E17" s="8">
        <v>12.898628008999999</v>
      </c>
      <c r="F17" s="9" t="str">
        <f t="shared" si="5"/>
        <v>N/A</v>
      </c>
      <c r="G17" s="8">
        <v>8.5619847286000006</v>
      </c>
      <c r="H17" s="9" t="str">
        <f t="shared" si="6"/>
        <v>N/A</v>
      </c>
      <c r="I17" s="10">
        <v>-9.42</v>
      </c>
      <c r="J17" s="10">
        <v>-33.6</v>
      </c>
      <c r="K17" s="9" t="str">
        <f t="shared" si="7"/>
        <v>No</v>
      </c>
    </row>
    <row r="18" spans="1:11" x14ac:dyDescent="0.2">
      <c r="A18" s="88" t="s">
        <v>380</v>
      </c>
      <c r="B18" s="5" t="s">
        <v>213</v>
      </c>
      <c r="C18" s="8">
        <v>0.5846665969</v>
      </c>
      <c r="D18" s="9" t="str">
        <f t="shared" si="4"/>
        <v>N/A</v>
      </c>
      <c r="E18" s="8">
        <v>0.62664259580000004</v>
      </c>
      <c r="F18" s="9" t="str">
        <f t="shared" si="5"/>
        <v>N/A</v>
      </c>
      <c r="G18" s="8">
        <v>1.1933512308000001</v>
      </c>
      <c r="H18" s="9" t="str">
        <f t="shared" si="6"/>
        <v>N/A</v>
      </c>
      <c r="I18" s="10">
        <v>7.1790000000000003</v>
      </c>
      <c r="J18" s="10">
        <v>90.44</v>
      </c>
      <c r="K18" s="9" t="str">
        <f t="shared" si="7"/>
        <v>No</v>
      </c>
    </row>
    <row r="19" spans="1:11" x14ac:dyDescent="0.2">
      <c r="A19" s="88" t="s">
        <v>381</v>
      </c>
      <c r="B19" s="5" t="s">
        <v>213</v>
      </c>
      <c r="C19" s="8">
        <v>8.9809337396999993</v>
      </c>
      <c r="D19" s="9" t="str">
        <f t="shared" si="4"/>
        <v>N/A</v>
      </c>
      <c r="E19" s="8">
        <v>9.7138869324999995</v>
      </c>
      <c r="F19" s="9" t="str">
        <f t="shared" si="5"/>
        <v>N/A</v>
      </c>
      <c r="G19" s="8">
        <v>10.179458103</v>
      </c>
      <c r="H19" s="9" t="str">
        <f t="shared" si="6"/>
        <v>N/A</v>
      </c>
      <c r="I19" s="10">
        <v>8.1609999999999996</v>
      </c>
      <c r="J19" s="10">
        <v>4.7930000000000001</v>
      </c>
      <c r="K19" s="9" t="str">
        <f t="shared" si="7"/>
        <v>Yes</v>
      </c>
    </row>
    <row r="20" spans="1:11" x14ac:dyDescent="0.2">
      <c r="A20" s="88" t="s">
        <v>382</v>
      </c>
      <c r="B20" s="5" t="s">
        <v>213</v>
      </c>
      <c r="C20" s="8">
        <v>0</v>
      </c>
      <c r="D20" s="9" t="str">
        <f t="shared" si="4"/>
        <v>N/A</v>
      </c>
      <c r="E20" s="8">
        <v>0</v>
      </c>
      <c r="F20" s="9" t="str">
        <f t="shared" si="5"/>
        <v>N/A</v>
      </c>
      <c r="G20" s="8">
        <v>0</v>
      </c>
      <c r="H20" s="9" t="str">
        <f t="shared" si="6"/>
        <v>N/A</v>
      </c>
      <c r="I20" s="10" t="s">
        <v>1747</v>
      </c>
      <c r="J20" s="10" t="s">
        <v>1747</v>
      </c>
      <c r="K20" s="9" t="str">
        <f t="shared" si="7"/>
        <v>N/A</v>
      </c>
    </row>
    <row r="21" spans="1:11" x14ac:dyDescent="0.2">
      <c r="A21" s="88" t="s">
        <v>383</v>
      </c>
      <c r="B21" s="5" t="s">
        <v>213</v>
      </c>
      <c r="C21" s="8">
        <v>0.177151119</v>
      </c>
      <c r="D21" s="9" t="str">
        <f t="shared" si="4"/>
        <v>N/A</v>
      </c>
      <c r="E21" s="8">
        <v>7.8193191464999998</v>
      </c>
      <c r="F21" s="9" t="str">
        <f t="shared" si="5"/>
        <v>N/A</v>
      </c>
      <c r="G21" s="8">
        <v>17.353836987000001</v>
      </c>
      <c r="H21" s="9" t="str">
        <f t="shared" si="6"/>
        <v>N/A</v>
      </c>
      <c r="I21" s="10">
        <v>4314</v>
      </c>
      <c r="J21" s="10">
        <v>121.9</v>
      </c>
      <c r="K21" s="9" t="str">
        <f t="shared" si="7"/>
        <v>No</v>
      </c>
    </row>
    <row r="22" spans="1:11" x14ac:dyDescent="0.2">
      <c r="A22" s="88" t="s">
        <v>384</v>
      </c>
      <c r="B22" s="5" t="s">
        <v>213</v>
      </c>
      <c r="C22" s="8">
        <v>32.343667519999997</v>
      </c>
      <c r="D22" s="9" t="str">
        <f t="shared" si="4"/>
        <v>N/A</v>
      </c>
      <c r="E22" s="8">
        <v>28.261102855000001</v>
      </c>
      <c r="F22" s="9" t="str">
        <f t="shared" si="5"/>
        <v>N/A</v>
      </c>
      <c r="G22" s="8">
        <v>23.545476225000002</v>
      </c>
      <c r="H22" s="9" t="str">
        <f t="shared" si="6"/>
        <v>N/A</v>
      </c>
      <c r="I22" s="10">
        <v>-12.6</v>
      </c>
      <c r="J22" s="10">
        <v>-16.7</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2.6879873191999999</v>
      </c>
      <c r="D24" s="9" t="str">
        <f t="shared" si="4"/>
        <v>N/A</v>
      </c>
      <c r="E24" s="8">
        <v>2.9015750936</v>
      </c>
      <c r="F24" s="9" t="str">
        <f t="shared" si="5"/>
        <v>N/A</v>
      </c>
      <c r="G24" s="8">
        <v>3.457826651</v>
      </c>
      <c r="H24" s="9" t="str">
        <f t="shared" si="6"/>
        <v>N/A</v>
      </c>
      <c r="I24" s="10">
        <v>7.9459999999999997</v>
      </c>
      <c r="J24" s="10">
        <v>19.170000000000002</v>
      </c>
      <c r="K24" s="9" t="str">
        <f t="shared" si="7"/>
        <v>Yes</v>
      </c>
    </row>
    <row r="25" spans="1:11" x14ac:dyDescent="0.2">
      <c r="A25" s="88" t="s">
        <v>387</v>
      </c>
      <c r="B25" s="5" t="s">
        <v>213</v>
      </c>
      <c r="C25" s="8">
        <v>4.2896334799</v>
      </c>
      <c r="D25" s="9" t="str">
        <f t="shared" si="4"/>
        <v>N/A</v>
      </c>
      <c r="E25" s="8">
        <v>4.3303274053000003</v>
      </c>
      <c r="F25" s="9" t="str">
        <f t="shared" si="5"/>
        <v>N/A</v>
      </c>
      <c r="G25" s="8">
        <v>4.8205290833000003</v>
      </c>
      <c r="H25" s="9" t="str">
        <f t="shared" si="6"/>
        <v>N/A</v>
      </c>
      <c r="I25" s="10">
        <v>0.94869999999999999</v>
      </c>
      <c r="J25" s="10">
        <v>11.32</v>
      </c>
      <c r="K25" s="9" t="str">
        <f t="shared" si="7"/>
        <v>Yes</v>
      </c>
    </row>
    <row r="26" spans="1:11" x14ac:dyDescent="0.2">
      <c r="A26" s="88" t="s">
        <v>388</v>
      </c>
      <c r="B26" s="5" t="s">
        <v>213</v>
      </c>
      <c r="C26" s="8">
        <v>1.4390127000999999</v>
      </c>
      <c r="D26" s="9" t="str">
        <f t="shared" si="4"/>
        <v>N/A</v>
      </c>
      <c r="E26" s="8">
        <v>0.80415762749999997</v>
      </c>
      <c r="F26" s="9" t="str">
        <f t="shared" si="5"/>
        <v>N/A</v>
      </c>
      <c r="G26" s="8">
        <v>0.59897034069999999</v>
      </c>
      <c r="H26" s="9" t="str">
        <f t="shared" si="6"/>
        <v>N/A</v>
      </c>
      <c r="I26" s="10">
        <v>-44.1</v>
      </c>
      <c r="J26" s="10">
        <v>-25.5</v>
      </c>
      <c r="K26" s="9" t="str">
        <f t="shared" si="7"/>
        <v>Yes</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2.33055751E-2</v>
      </c>
      <c r="D32" s="9" t="str">
        <f t="shared" si="4"/>
        <v>N/A</v>
      </c>
      <c r="E32" s="8">
        <v>2.0152477700000001E-2</v>
      </c>
      <c r="F32" s="9" t="str">
        <f t="shared" si="5"/>
        <v>N/A</v>
      </c>
      <c r="G32" s="8">
        <v>1.4447835399999999E-2</v>
      </c>
      <c r="H32" s="9" t="str">
        <f t="shared" si="6"/>
        <v>N/A</v>
      </c>
      <c r="I32" s="10">
        <v>-13.5</v>
      </c>
      <c r="J32" s="10">
        <v>-28.3</v>
      </c>
      <c r="K32" s="9" t="str">
        <f t="shared" si="7"/>
        <v>Yes</v>
      </c>
    </row>
    <row r="33" spans="1:11" x14ac:dyDescent="0.2">
      <c r="A33" s="88" t="s">
        <v>395</v>
      </c>
      <c r="B33" s="5" t="s">
        <v>213</v>
      </c>
      <c r="C33" s="8">
        <v>2.379131E-4</v>
      </c>
      <c r="D33" s="9" t="str">
        <f t="shared" si="4"/>
        <v>N/A</v>
      </c>
      <c r="E33" s="8">
        <v>2.8259710000000003E-4</v>
      </c>
      <c r="F33" s="9" t="str">
        <f t="shared" si="5"/>
        <v>N/A</v>
      </c>
      <c r="G33" s="8">
        <v>3.8323790000000001E-4</v>
      </c>
      <c r="H33" s="9" t="str">
        <f t="shared" si="6"/>
        <v>N/A</v>
      </c>
      <c r="I33" s="10">
        <v>18.78</v>
      </c>
      <c r="J33" s="10">
        <v>35.61</v>
      </c>
      <c r="K33" s="9" t="str">
        <f t="shared" si="7"/>
        <v>No</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0.36778893930000001</v>
      </c>
      <c r="D35" s="9" t="str">
        <f t="shared" si="4"/>
        <v>N/A</v>
      </c>
      <c r="E35" s="8">
        <v>0.34073872350000001</v>
      </c>
      <c r="F35" s="9" t="str">
        <f t="shared" si="5"/>
        <v>N/A</v>
      </c>
      <c r="G35" s="8">
        <v>0.36188712290000002</v>
      </c>
      <c r="H35" s="9" t="str">
        <f t="shared" si="6"/>
        <v>N/A</v>
      </c>
      <c r="I35" s="10">
        <v>-7.35</v>
      </c>
      <c r="J35" s="10">
        <v>6.2069999999999999</v>
      </c>
      <c r="K35" s="9" t="str">
        <f t="shared" si="7"/>
        <v>Yes</v>
      </c>
    </row>
    <row r="36" spans="1:11" x14ac:dyDescent="0.2">
      <c r="A36" s="88" t="s">
        <v>398</v>
      </c>
      <c r="B36" s="5" t="s">
        <v>213</v>
      </c>
      <c r="C36" s="8">
        <v>0.24379158209999999</v>
      </c>
      <c r="D36" s="9" t="str">
        <f t="shared" si="4"/>
        <v>N/A</v>
      </c>
      <c r="E36" s="8">
        <v>0.255926557</v>
      </c>
      <c r="F36" s="9" t="str">
        <f t="shared" si="5"/>
        <v>N/A</v>
      </c>
      <c r="G36" s="8">
        <v>0.20007606920000001</v>
      </c>
      <c r="H36" s="9" t="str">
        <f t="shared" si="6"/>
        <v>N/A</v>
      </c>
      <c r="I36" s="10">
        <v>4.9779999999999998</v>
      </c>
      <c r="J36" s="10">
        <v>-21.8</v>
      </c>
      <c r="K36" s="9" t="str">
        <f t="shared" si="7"/>
        <v>Yes</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0.31134404570000002</v>
      </c>
      <c r="D39" s="9" t="str">
        <f t="shared" si="4"/>
        <v>N/A</v>
      </c>
      <c r="E39" s="8">
        <v>0.30798314840000002</v>
      </c>
      <c r="F39" s="9" t="str">
        <f t="shared" si="5"/>
        <v>N/A</v>
      </c>
      <c r="G39" s="8">
        <v>0.39792559649999998</v>
      </c>
      <c r="H39" s="9" t="str">
        <f t="shared" si="6"/>
        <v>N/A</v>
      </c>
      <c r="I39" s="10">
        <v>-1.08</v>
      </c>
      <c r="J39" s="10">
        <v>29.2</v>
      </c>
      <c r="K39" s="9" t="str">
        <f t="shared" si="7"/>
        <v>Yes</v>
      </c>
    </row>
    <row r="40" spans="1:11" x14ac:dyDescent="0.2">
      <c r="A40" s="88" t="s">
        <v>402</v>
      </c>
      <c r="B40" s="5" t="s">
        <v>213</v>
      </c>
      <c r="C40" s="8">
        <v>0</v>
      </c>
      <c r="D40" s="9" t="str">
        <f t="shared" si="4"/>
        <v>N/A</v>
      </c>
      <c r="E40" s="8">
        <v>2.9288585609000002</v>
      </c>
      <c r="F40" s="9" t="str">
        <f t="shared" si="5"/>
        <v>N/A</v>
      </c>
      <c r="G40" s="8">
        <v>6.2127149743999999</v>
      </c>
      <c r="H40" s="9" t="str">
        <f t="shared" si="6"/>
        <v>N/A</v>
      </c>
      <c r="I40" s="10" t="s">
        <v>1747</v>
      </c>
      <c r="J40" s="10">
        <v>112.1</v>
      </c>
      <c r="K40" s="9" t="str">
        <f t="shared" si="7"/>
        <v>No</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84.004692836999993</v>
      </c>
      <c r="D42" s="9" t="str">
        <f t="shared" ref="D42:D51" si="8">IF($B42="N/A","N/A",IF(C42&lt;0,"No","Yes"))</f>
        <v>N/A</v>
      </c>
      <c r="E42" s="8">
        <v>85.909755363000002</v>
      </c>
      <c r="F42" s="9" t="str">
        <f t="shared" ref="F42:F51" si="9">IF($B42="N/A","N/A",IF(E42&lt;0,"No","Yes"))</f>
        <v>N/A</v>
      </c>
      <c r="G42" s="8">
        <v>90.441281563999993</v>
      </c>
      <c r="H42" s="9" t="str">
        <f t="shared" ref="H42:H51" si="10">IF($B42="N/A","N/A",IF(G42&lt;0,"No","Yes"))</f>
        <v>N/A</v>
      </c>
      <c r="I42" s="10">
        <v>2.2679999999999998</v>
      </c>
      <c r="J42" s="10">
        <v>5.2750000000000004</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51.393100715000003</v>
      </c>
      <c r="D44" s="9" t="str">
        <f t="shared" si="8"/>
        <v>N/A</v>
      </c>
      <c r="E44" s="8">
        <v>52.167712467000001</v>
      </c>
      <c r="F44" s="9" t="str">
        <f t="shared" si="9"/>
        <v>N/A</v>
      </c>
      <c r="G44" s="8">
        <v>54.954950996999997</v>
      </c>
      <c r="H44" s="9" t="str">
        <f t="shared" si="10"/>
        <v>N/A</v>
      </c>
      <c r="I44" s="10">
        <v>1.5069999999999999</v>
      </c>
      <c r="J44" s="10">
        <v>5.343</v>
      </c>
      <c r="K44" s="9" t="str">
        <f t="shared" si="11"/>
        <v>Yes</v>
      </c>
    </row>
    <row r="45" spans="1:11" x14ac:dyDescent="0.2">
      <c r="A45" s="88" t="s">
        <v>163</v>
      </c>
      <c r="B45" s="5" t="s">
        <v>213</v>
      </c>
      <c r="C45" s="8">
        <v>86.943941219999999</v>
      </c>
      <c r="D45" s="9" t="str">
        <f t="shared" si="8"/>
        <v>N/A</v>
      </c>
      <c r="E45" s="8">
        <v>89.150355246999993</v>
      </c>
      <c r="F45" s="9" t="str">
        <f t="shared" si="9"/>
        <v>N/A</v>
      </c>
      <c r="G45" s="8">
        <v>96.426002878000006</v>
      </c>
      <c r="H45" s="9" t="str">
        <f t="shared" si="10"/>
        <v>N/A</v>
      </c>
      <c r="I45" s="10">
        <v>2.5379999999999998</v>
      </c>
      <c r="J45" s="10">
        <v>8.1609999999999996</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94.868725545000004</v>
      </c>
      <c r="D48" s="9" t="str">
        <f t="shared" si="8"/>
        <v>N/A</v>
      </c>
      <c r="E48" s="8">
        <v>95.504649542999999</v>
      </c>
      <c r="F48" s="9" t="str">
        <f t="shared" si="9"/>
        <v>N/A</v>
      </c>
      <c r="G48" s="8">
        <v>97.983610482000003</v>
      </c>
      <c r="H48" s="9" t="str">
        <f t="shared" si="10"/>
        <v>N/A</v>
      </c>
      <c r="I48" s="10">
        <v>0.67030000000000001</v>
      </c>
      <c r="J48" s="10">
        <v>2.5960000000000001</v>
      </c>
      <c r="K48" s="9" t="str">
        <f t="shared" si="11"/>
        <v>Yes</v>
      </c>
    </row>
    <row r="49" spans="1:12" x14ac:dyDescent="0.2">
      <c r="A49" s="88" t="s">
        <v>44</v>
      </c>
      <c r="B49" s="5" t="s">
        <v>213</v>
      </c>
      <c r="C49" s="8">
        <v>76.551032608</v>
      </c>
      <c r="D49" s="9" t="str">
        <f t="shared" si="8"/>
        <v>N/A</v>
      </c>
      <c r="E49" s="8">
        <v>67.005395157999999</v>
      </c>
      <c r="F49" s="9" t="str">
        <f t="shared" si="9"/>
        <v>N/A</v>
      </c>
      <c r="G49" s="8">
        <v>57.404901695</v>
      </c>
      <c r="H49" s="9" t="str">
        <f t="shared" si="10"/>
        <v>N/A</v>
      </c>
      <c r="I49" s="10">
        <v>-12.5</v>
      </c>
      <c r="J49" s="10">
        <v>-14.3</v>
      </c>
      <c r="K49" s="9" t="str">
        <f t="shared" si="11"/>
        <v>Yes</v>
      </c>
    </row>
    <row r="50" spans="1:12" x14ac:dyDescent="0.2">
      <c r="A50" s="88" t="s">
        <v>45</v>
      </c>
      <c r="B50" s="5" t="s">
        <v>213</v>
      </c>
      <c r="C50" s="8">
        <v>23.435958104000001</v>
      </c>
      <c r="D50" s="9" t="str">
        <f t="shared" si="8"/>
        <v>N/A</v>
      </c>
      <c r="E50" s="8">
        <v>32.969237460999999</v>
      </c>
      <c r="F50" s="9" t="str">
        <f t="shared" si="9"/>
        <v>N/A</v>
      </c>
      <c r="G50" s="8">
        <v>42.495886409000001</v>
      </c>
      <c r="H50" s="9" t="str">
        <f t="shared" si="10"/>
        <v>N/A</v>
      </c>
      <c r="I50" s="10">
        <v>40.68</v>
      </c>
      <c r="J50" s="10">
        <v>28.9</v>
      </c>
      <c r="K50" s="9" t="str">
        <f t="shared" si="11"/>
        <v>Yes</v>
      </c>
    </row>
    <row r="51" spans="1:12" x14ac:dyDescent="0.2">
      <c r="A51" s="88" t="s">
        <v>50</v>
      </c>
      <c r="B51" s="5" t="s">
        <v>213</v>
      </c>
      <c r="C51" s="8">
        <v>1.1971739999999999E-4</v>
      </c>
      <c r="D51" s="9" t="str">
        <f t="shared" si="8"/>
        <v>N/A</v>
      </c>
      <c r="E51" s="8">
        <v>6.5867899999999993E-5</v>
      </c>
      <c r="F51" s="9" t="str">
        <f t="shared" si="9"/>
        <v>N/A</v>
      </c>
      <c r="G51" s="8">
        <v>2.92596E-5</v>
      </c>
      <c r="H51" s="9" t="str">
        <f t="shared" si="10"/>
        <v>N/A</v>
      </c>
      <c r="I51" s="10">
        <v>-45</v>
      </c>
      <c r="J51" s="10">
        <v>-55.6</v>
      </c>
      <c r="K51" s="9" t="str">
        <f t="shared" si="11"/>
        <v>No</v>
      </c>
      <c r="L51" s="62"/>
    </row>
    <row r="52" spans="1:12" s="62" customFormat="1" x14ac:dyDescent="0.2">
      <c r="A52" s="91"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1747</v>
      </c>
      <c r="K52" s="9" t="str">
        <f t="shared" ref="K52:K57" si="15">IF(J52="Div by 0", "N/A", IF(J52="N/A","N/A", IF(J52&gt;30, "No", IF(J52&lt;-30, "No", "Yes"))))</f>
        <v>N/A</v>
      </c>
    </row>
    <row r="53" spans="1:12" s="62" customFormat="1" x14ac:dyDescent="0.2">
      <c r="A53" s="91"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2" customFormat="1" x14ac:dyDescent="0.2">
      <c r="A54" s="91" t="s">
        <v>900</v>
      </c>
      <c r="B54" s="5" t="s">
        <v>213</v>
      </c>
      <c r="C54" s="8" t="s">
        <v>213</v>
      </c>
      <c r="D54" s="9" t="str">
        <f t="shared" si="12"/>
        <v>N/A</v>
      </c>
      <c r="E54" s="8">
        <v>0.35409786009999999</v>
      </c>
      <c r="F54" s="9" t="str">
        <f t="shared" si="13"/>
        <v>N/A</v>
      </c>
      <c r="G54" s="8">
        <v>0.2873555719</v>
      </c>
      <c r="H54" s="9" t="str">
        <f t="shared" si="14"/>
        <v>N/A</v>
      </c>
      <c r="I54" s="10" t="s">
        <v>213</v>
      </c>
      <c r="J54" s="10">
        <v>-18.8</v>
      </c>
      <c r="K54" s="9" t="str">
        <f t="shared" si="15"/>
        <v>Yes</v>
      </c>
    </row>
    <row r="55" spans="1:12" s="62" customFormat="1" x14ac:dyDescent="0.2">
      <c r="A55" s="91"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2" customFormat="1" ht="25.5" x14ac:dyDescent="0.2">
      <c r="A56" s="91"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2" customFormat="1" ht="25.5" x14ac:dyDescent="0.2">
      <c r="A57" s="91"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7" t="s">
        <v>1647</v>
      </c>
      <c r="B58" s="168"/>
      <c r="C58" s="168"/>
      <c r="D58" s="168"/>
      <c r="E58" s="168"/>
      <c r="F58" s="168"/>
      <c r="G58" s="168"/>
      <c r="H58" s="168"/>
      <c r="I58" s="168"/>
      <c r="J58" s="168"/>
      <c r="K58" s="169"/>
    </row>
    <row r="59" spans="1:12" x14ac:dyDescent="0.2">
      <c r="A59" s="160" t="s">
        <v>1645</v>
      </c>
      <c r="B59" s="161"/>
      <c r="C59" s="161"/>
      <c r="D59" s="161"/>
      <c r="E59" s="161"/>
      <c r="F59" s="161"/>
      <c r="G59" s="161"/>
      <c r="H59" s="161"/>
      <c r="I59" s="161"/>
      <c r="J59" s="161"/>
      <c r="K59" s="162"/>
    </row>
    <row r="60" spans="1:12" x14ac:dyDescent="0.2">
      <c r="A60" s="163" t="s">
        <v>1743</v>
      </c>
      <c r="B60" s="163"/>
      <c r="C60" s="163"/>
      <c r="D60" s="163"/>
      <c r="E60" s="163"/>
      <c r="F60" s="163"/>
      <c r="G60" s="163"/>
      <c r="H60" s="163"/>
      <c r="I60" s="163"/>
      <c r="J60" s="163"/>
      <c r="K60" s="164"/>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1601</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ht="12.75" customHeight="1" x14ac:dyDescent="0.2">
      <c r="A6" s="2" t="s">
        <v>344</v>
      </c>
      <c r="B6" s="9" t="s">
        <v>213</v>
      </c>
      <c r="C6" s="29">
        <v>7</v>
      </c>
      <c r="D6" s="9" t="s">
        <v>213</v>
      </c>
      <c r="E6" s="29">
        <v>7</v>
      </c>
      <c r="F6" s="9" t="s">
        <v>213</v>
      </c>
      <c r="G6" s="29">
        <v>7</v>
      </c>
      <c r="H6" s="9" t="s">
        <v>213</v>
      </c>
      <c r="I6" s="138" t="s">
        <v>213</v>
      </c>
      <c r="J6" s="138" t="s">
        <v>213</v>
      </c>
      <c r="K6" s="9" t="s">
        <v>213</v>
      </c>
    </row>
    <row r="7" spans="1:11" x14ac:dyDescent="0.2">
      <c r="A7" s="3" t="s">
        <v>12</v>
      </c>
      <c r="B7" s="32" t="s">
        <v>213</v>
      </c>
      <c r="C7" s="33">
        <v>11508619</v>
      </c>
      <c r="D7" s="34" t="str">
        <f>IF($B7="N/A","N/A",IF(C7&gt;15,"No",IF(C7&lt;-15,"No","Yes")))</f>
        <v>N/A</v>
      </c>
      <c r="E7" s="33">
        <v>12447550</v>
      </c>
      <c r="F7" s="34" t="str">
        <f>IF($B7="N/A","N/A",IF(E7&gt;15,"No",IF(E7&lt;-15,"No","Yes")))</f>
        <v>N/A</v>
      </c>
      <c r="G7" s="33">
        <v>14973361</v>
      </c>
      <c r="H7" s="34" t="str">
        <f>IF($B7="N/A","N/A",IF(G7&gt;15,"No",IF(G7&lt;-15,"No","Yes")))</f>
        <v>N/A</v>
      </c>
      <c r="I7" s="35">
        <v>8.1590000000000007</v>
      </c>
      <c r="J7" s="35">
        <v>20.29</v>
      </c>
      <c r="K7" s="34" t="str">
        <f t="shared" ref="K7:K22" si="0">IF(J7="Div by 0", "N/A", IF(J7="N/A","N/A", IF(J7&gt;30, "No", IF(J7&lt;-30, "No", "Yes"))))</f>
        <v>Yes</v>
      </c>
    </row>
    <row r="8" spans="1:11" x14ac:dyDescent="0.2">
      <c r="A8" s="3" t="s">
        <v>362</v>
      </c>
      <c r="B8" s="32" t="s">
        <v>213</v>
      </c>
      <c r="C8" s="36">
        <v>52.348478995999997</v>
      </c>
      <c r="D8" s="34" t="str">
        <f>IF($B8="N/A","N/A",IF(C8&gt;15,"No",IF(C8&lt;-15,"No","Yes")))</f>
        <v>N/A</v>
      </c>
      <c r="E8" s="36">
        <v>32.405027494999999</v>
      </c>
      <c r="F8" s="34" t="str">
        <f>IF($B8="N/A","N/A",IF(E8&gt;15,"No",IF(E8&lt;-15,"No","Yes")))</f>
        <v>N/A</v>
      </c>
      <c r="G8" s="36">
        <v>12.906474371</v>
      </c>
      <c r="H8" s="34" t="str">
        <f>IF($B8="N/A","N/A",IF(G8&gt;15,"No",IF(G8&lt;-15,"No","Yes")))</f>
        <v>N/A</v>
      </c>
      <c r="I8" s="35">
        <v>-38.1</v>
      </c>
      <c r="J8" s="35">
        <v>-60.2</v>
      </c>
      <c r="K8" s="34" t="str">
        <f t="shared" si="0"/>
        <v>No</v>
      </c>
    </row>
    <row r="9" spans="1:11" x14ac:dyDescent="0.2">
      <c r="A9" s="3" t="s">
        <v>119</v>
      </c>
      <c r="B9" s="37" t="s">
        <v>213</v>
      </c>
      <c r="C9" s="9">
        <v>47.651521004000003</v>
      </c>
      <c r="D9" s="9" t="str">
        <f>IF($B9="N/A","N/A",IF(C9&gt;15,"No",IF(C9&lt;-15,"No","Yes")))</f>
        <v>N/A</v>
      </c>
      <c r="E9" s="9">
        <v>67.594972505000001</v>
      </c>
      <c r="F9" s="9" t="str">
        <f>IF($B9="N/A","N/A",IF(E9&gt;15,"No",IF(E9&lt;-15,"No","Yes")))</f>
        <v>N/A</v>
      </c>
      <c r="G9" s="9">
        <v>87.093525628999998</v>
      </c>
      <c r="H9" s="9" t="str">
        <f>IF($B9="N/A","N/A",IF(G9&gt;15,"No",IF(G9&lt;-15,"No","Yes")))</f>
        <v>N/A</v>
      </c>
      <c r="I9" s="10">
        <v>41.85</v>
      </c>
      <c r="J9" s="10">
        <v>28.85</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51.372132485999998</v>
      </c>
      <c r="D11" s="9" t="str">
        <f>IF(OR($B11="N/A",$C11="N/A"),"N/A",IF(C11&gt;100,"No",IF(C11&lt;95,"No","Yes")))</f>
        <v>No</v>
      </c>
      <c r="E11" s="9">
        <v>43.736124779999997</v>
      </c>
      <c r="F11" s="9" t="str">
        <f>IF(OR($B11="N/A",$E11="N/A"),"N/A",IF(E11&gt;100,"No",IF(E11&lt;95,"No","Yes")))</f>
        <v>No</v>
      </c>
      <c r="G11" s="9">
        <v>62.672422042999997</v>
      </c>
      <c r="H11" s="9" t="str">
        <f>IF($B11="N/A","N/A",IF(G11&gt;100,"No",IF(G11&lt;95,"No","Yes")))</f>
        <v>No</v>
      </c>
      <c r="I11" s="10">
        <v>-14.9</v>
      </c>
      <c r="J11" s="10">
        <v>43.3</v>
      </c>
      <c r="K11" s="9" t="str">
        <f t="shared" si="0"/>
        <v>No</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6024587</v>
      </c>
      <c r="D14" s="9" t="str">
        <f>IF($B14="N/A","N/A",IF(C14&gt;15,"No",IF(C14&lt;-15,"No","Yes")))</f>
        <v>N/A</v>
      </c>
      <c r="E14" s="38">
        <v>4033632</v>
      </c>
      <c r="F14" s="9" t="str">
        <f>IF($B14="N/A","N/A",IF(E14&gt;15,"No",IF(E14&lt;-15,"No","Yes")))</f>
        <v>N/A</v>
      </c>
      <c r="G14" s="38">
        <v>1932533</v>
      </c>
      <c r="H14" s="9" t="str">
        <f>IF($B14="N/A","N/A",IF(G14&gt;15,"No",IF(G14&lt;-15,"No","Yes")))</f>
        <v>N/A</v>
      </c>
      <c r="I14" s="10">
        <v>-33</v>
      </c>
      <c r="J14" s="10">
        <v>-52.1</v>
      </c>
      <c r="K14" s="9" t="str">
        <f t="shared" si="0"/>
        <v>No</v>
      </c>
    </row>
    <row r="15" spans="1:11" ht="14.25" customHeight="1" x14ac:dyDescent="0.2">
      <c r="A15" s="3" t="s">
        <v>444</v>
      </c>
      <c r="B15" s="37" t="s">
        <v>213</v>
      </c>
      <c r="C15" s="9">
        <v>6.3074859999999997E-4</v>
      </c>
      <c r="D15" s="9" t="str">
        <f>IF($B15="N/A","N/A",IF(C15&gt;15,"No",IF(C15&lt;-15,"No","Yes")))</f>
        <v>N/A</v>
      </c>
      <c r="E15" s="9">
        <v>4.9583100000000003E-5</v>
      </c>
      <c r="F15" s="9" t="str">
        <f>IF($B15="N/A","N/A",IF(E15&gt;15,"No",IF(E15&lt;-15,"No","Yes")))</f>
        <v>N/A</v>
      </c>
      <c r="G15" s="9">
        <v>5.1745600000000001E-5</v>
      </c>
      <c r="H15" s="9" t="str">
        <f>IF($B15="N/A","N/A",IF(G15&gt;15,"No",IF(G15&lt;-15,"No","Yes")))</f>
        <v>N/A</v>
      </c>
      <c r="I15" s="10">
        <v>-92.1</v>
      </c>
      <c r="J15" s="10">
        <v>4.3609999999999998</v>
      </c>
      <c r="K15" s="9" t="str">
        <f t="shared" si="0"/>
        <v>Yes</v>
      </c>
    </row>
    <row r="16" spans="1:11" ht="12.75" customHeight="1" x14ac:dyDescent="0.2">
      <c r="A16" s="3" t="s">
        <v>862</v>
      </c>
      <c r="B16" s="37" t="s">
        <v>213</v>
      </c>
      <c r="C16" s="39">
        <v>25469.789474000001</v>
      </c>
      <c r="D16" s="9" t="str">
        <f>IF($B16="N/A","N/A",IF(C16&gt;15,"No",IF(C16&lt;-15,"No","Yes")))</f>
        <v>N/A</v>
      </c>
      <c r="E16" s="39">
        <v>142</v>
      </c>
      <c r="F16" s="9" t="str">
        <f>IF($B16="N/A","N/A",IF(E16&gt;15,"No",IF(E16&lt;-15,"No","Yes")))</f>
        <v>N/A</v>
      </c>
      <c r="G16" s="39">
        <v>79</v>
      </c>
      <c r="H16" s="9" t="str">
        <f>IF($B16="N/A","N/A",IF(G16&gt;15,"No",IF(G16&lt;-15,"No","Yes")))</f>
        <v>N/A</v>
      </c>
      <c r="I16" s="10">
        <v>-99.4</v>
      </c>
      <c r="J16" s="10">
        <v>-44.4</v>
      </c>
      <c r="K16" s="9" t="str">
        <f t="shared" si="0"/>
        <v>No</v>
      </c>
    </row>
    <row r="17" spans="1:11" x14ac:dyDescent="0.2">
      <c r="A17" s="3" t="s">
        <v>131</v>
      </c>
      <c r="B17" s="37" t="s">
        <v>213</v>
      </c>
      <c r="C17" s="38">
        <v>119242</v>
      </c>
      <c r="D17" s="9" t="str">
        <f>IF($B17="N/A","N/A",IF(C17&gt;15,"No",IF(C17&lt;-15,"No","Yes")))</f>
        <v>N/A</v>
      </c>
      <c r="E17" s="38">
        <v>57886</v>
      </c>
      <c r="F17" s="9" t="str">
        <f>IF($B17="N/A","N/A",IF(E17&gt;15,"No",IF(E17&lt;-15,"No","Yes")))</f>
        <v>N/A</v>
      </c>
      <c r="G17" s="38">
        <v>13098</v>
      </c>
      <c r="H17" s="9" t="str">
        <f>IF($B17="N/A","N/A",IF(G17&gt;15,"No",IF(G17&lt;-15,"No","Yes")))</f>
        <v>N/A</v>
      </c>
      <c r="I17" s="10">
        <v>-51.5</v>
      </c>
      <c r="J17" s="10">
        <v>-77.400000000000006</v>
      </c>
      <c r="K17" s="9" t="str">
        <f t="shared" si="0"/>
        <v>No</v>
      </c>
    </row>
    <row r="18" spans="1:11" x14ac:dyDescent="0.2">
      <c r="A18" s="3" t="s">
        <v>346</v>
      </c>
      <c r="B18" s="37" t="s">
        <v>213</v>
      </c>
      <c r="C18" s="8">
        <v>1.0361104142999999</v>
      </c>
      <c r="D18" s="9" t="str">
        <f>IF($B18="N/A","N/A",IF(C18&gt;15,"No",IF(C18&lt;-15,"No","Yes")))</f>
        <v>N/A</v>
      </c>
      <c r="E18" s="8">
        <v>0.46503930490000001</v>
      </c>
      <c r="F18" s="9" t="str">
        <f>IF($B18="N/A","N/A",IF(E18&gt;15,"No",IF(E18&lt;-15,"No","Yes")))</f>
        <v>N/A</v>
      </c>
      <c r="G18" s="8">
        <v>8.7475350399999999E-2</v>
      </c>
      <c r="H18" s="9" t="str">
        <f>IF($B18="N/A","N/A",IF(G18&gt;15,"No",IF(G18&lt;-15,"No","Yes")))</f>
        <v>N/A</v>
      </c>
      <c r="I18" s="10">
        <v>-55.1</v>
      </c>
      <c r="J18" s="10">
        <v>-81.2</v>
      </c>
      <c r="K18" s="9" t="str">
        <f t="shared" si="0"/>
        <v>No</v>
      </c>
    </row>
    <row r="19" spans="1:11" ht="27.75" customHeight="1" x14ac:dyDescent="0.2">
      <c r="A19" s="3" t="s">
        <v>841</v>
      </c>
      <c r="B19" s="37" t="s">
        <v>213</v>
      </c>
      <c r="C19" s="39">
        <v>111.64912531</v>
      </c>
      <c r="D19" s="9" t="str">
        <f>IF($B19="N/A","N/A",IF(C19&gt;60,"No",IF(C19&lt;15,"No","Yes")))</f>
        <v>N/A</v>
      </c>
      <c r="E19" s="39">
        <v>108.53639913000001</v>
      </c>
      <c r="F19" s="9" t="str">
        <f>IF($B19="N/A","N/A",IF(E19&gt;60,"No",IF(E19&lt;15,"No","Yes")))</f>
        <v>N/A</v>
      </c>
      <c r="G19" s="39">
        <v>77.983737974999997</v>
      </c>
      <c r="H19" s="9" t="str">
        <f>IF($B19="N/A","N/A",IF(G19&gt;60,"No",IF(G19&lt;15,"No","Yes")))</f>
        <v>N/A</v>
      </c>
      <c r="I19" s="10">
        <v>-2.79</v>
      </c>
      <c r="J19" s="10">
        <v>-28.1</v>
      </c>
      <c r="K19" s="9" t="str">
        <f t="shared" si="0"/>
        <v>Yes</v>
      </c>
    </row>
    <row r="20" spans="1:11" x14ac:dyDescent="0.2">
      <c r="A20" s="3" t="s">
        <v>27</v>
      </c>
      <c r="B20" s="37" t="s">
        <v>217</v>
      </c>
      <c r="C20" s="38">
        <v>12</v>
      </c>
      <c r="D20" s="9" t="str">
        <f>IF($B20="N/A","N/A",IF(C20="N/A","N/A",IF(C20=0,"Yes","No")))</f>
        <v>No</v>
      </c>
      <c r="E20" s="38">
        <v>0</v>
      </c>
      <c r="F20" s="9" t="str">
        <f>IF($B20="N/A","N/A",IF(E20="N/A","N/A",IF(E20=0,"Yes","No")))</f>
        <v>Yes</v>
      </c>
      <c r="G20" s="38">
        <v>0</v>
      </c>
      <c r="H20" s="9" t="str">
        <f>IF($B20="N/A","N/A",IF(G20=0,"Yes","No"))</f>
        <v>Yes</v>
      </c>
      <c r="I20" s="10">
        <v>-100</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7" t="s">
        <v>1647</v>
      </c>
      <c r="B23" s="168"/>
      <c r="C23" s="168"/>
      <c r="D23" s="168"/>
      <c r="E23" s="168"/>
      <c r="F23" s="168"/>
      <c r="G23" s="168"/>
      <c r="H23" s="168"/>
      <c r="I23" s="168"/>
      <c r="J23" s="168"/>
      <c r="K23" s="169"/>
    </row>
    <row r="24" spans="1:11" x14ac:dyDescent="0.2">
      <c r="A24" s="160" t="s">
        <v>1645</v>
      </c>
      <c r="B24" s="161"/>
      <c r="C24" s="161"/>
      <c r="D24" s="161"/>
      <c r="E24" s="161"/>
      <c r="F24" s="161"/>
      <c r="G24" s="161"/>
      <c r="H24" s="161"/>
      <c r="I24" s="161"/>
      <c r="J24" s="161"/>
      <c r="K24" s="162"/>
    </row>
    <row r="25" spans="1:11" x14ac:dyDescent="0.2">
      <c r="A25" s="163" t="s">
        <v>1743</v>
      </c>
      <c r="B25" s="163"/>
      <c r="C25" s="163"/>
      <c r="D25" s="163"/>
      <c r="E25" s="163"/>
      <c r="F25" s="163"/>
      <c r="G25" s="163"/>
      <c r="H25" s="163"/>
      <c r="I25" s="163"/>
      <c r="J25" s="163"/>
      <c r="K25" s="164"/>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1602</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3" t="s">
        <v>12</v>
      </c>
      <c r="B6" s="37" t="s">
        <v>213</v>
      </c>
      <c r="C6" s="38">
        <v>6024587</v>
      </c>
      <c r="D6" s="9" t="str">
        <f>IF($B6="N/A","N/A",IF(C6&gt;15,"No",IF(C6&lt;-15,"No","Yes")))</f>
        <v>N/A</v>
      </c>
      <c r="E6" s="38">
        <v>4033632</v>
      </c>
      <c r="F6" s="9" t="str">
        <f>IF($B6="N/A","N/A",IF(E6&gt;15,"No",IF(E6&lt;-15,"No","Yes")))</f>
        <v>N/A</v>
      </c>
      <c r="G6" s="38">
        <v>1932533</v>
      </c>
      <c r="H6" s="9" t="str">
        <f>IF($B6="N/A","N/A",IF(G6&gt;15,"No",IF(G6&lt;-15,"No","Yes")))</f>
        <v>N/A</v>
      </c>
      <c r="I6" s="10">
        <v>-33</v>
      </c>
      <c r="J6" s="10">
        <v>-52.1</v>
      </c>
      <c r="K6" s="9" t="str">
        <f t="shared" ref="K6:K18" si="0">IF(J6="Div by 0", "N/A", IF(J6="N/A","N/A", IF(J6&gt;30, "No", IF(J6&lt;-30, "No", "Yes"))))</f>
        <v>No</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97.646266873000002</v>
      </c>
      <c r="D9" s="9" t="str">
        <f>IF($B9="N/A","N/A",IF(C9&gt;60,"No",IF(C9&lt;15,"No","Yes")))</f>
        <v>No</v>
      </c>
      <c r="E9" s="39">
        <v>92.325820500999995</v>
      </c>
      <c r="F9" s="9" t="str">
        <f>IF($B9="N/A","N/A",IF(E9&gt;60,"No",IF(E9&lt;15,"No","Yes")))</f>
        <v>No</v>
      </c>
      <c r="G9" s="39">
        <v>67.916550455000007</v>
      </c>
      <c r="H9" s="9" t="str">
        <f>IF($B9="N/A","N/A",IF(G9&gt;60,"No",IF(G9&lt;15,"No","Yes")))</f>
        <v>No</v>
      </c>
      <c r="I9" s="10">
        <v>-5.45</v>
      </c>
      <c r="J9" s="10">
        <v>-26.4</v>
      </c>
      <c r="K9" s="9" t="str">
        <f t="shared" si="0"/>
        <v>Yes</v>
      </c>
    </row>
    <row r="10" spans="1:11" x14ac:dyDescent="0.2">
      <c r="A10" s="3" t="s">
        <v>14</v>
      </c>
      <c r="B10" s="37" t="s">
        <v>272</v>
      </c>
      <c r="C10" s="9">
        <v>1.0328840799000001</v>
      </c>
      <c r="D10" s="9" t="str">
        <f>IF($B10="N/A","N/A",IF(C10&gt;15,"No",IF(C10&lt;=0,"No","Yes")))</f>
        <v>Yes</v>
      </c>
      <c r="E10" s="9">
        <v>1.6945274134999999</v>
      </c>
      <c r="F10" s="9" t="str">
        <f>IF($B10="N/A","N/A",IF(E10&gt;15,"No",IF(E10&lt;=0,"No","Yes")))</f>
        <v>Yes</v>
      </c>
      <c r="G10" s="9">
        <v>1.7049644172</v>
      </c>
      <c r="H10" s="9" t="str">
        <f>IF($B10="N/A","N/A",IF(G10&gt;15,"No",IF(G10&lt;=0,"No","Yes")))</f>
        <v>Yes</v>
      </c>
      <c r="I10" s="10">
        <v>64.06</v>
      </c>
      <c r="J10" s="10">
        <v>0.6159</v>
      </c>
      <c r="K10" s="9" t="str">
        <f t="shared" si="0"/>
        <v>Yes</v>
      </c>
    </row>
    <row r="11" spans="1:11" x14ac:dyDescent="0.2">
      <c r="A11" s="3" t="s">
        <v>877</v>
      </c>
      <c r="B11" s="37" t="s">
        <v>213</v>
      </c>
      <c r="C11" s="39">
        <v>106.88664085000001</v>
      </c>
      <c r="D11" s="9" t="str">
        <f>IF($B11="N/A","N/A",IF(C11&gt;15,"No",IF(C11&lt;-15,"No","Yes")))</f>
        <v>N/A</v>
      </c>
      <c r="E11" s="39">
        <v>116.19693933000001</v>
      </c>
      <c r="F11" s="9" t="str">
        <f>IF($B11="N/A","N/A",IF(E11&gt;15,"No",IF(E11&lt;-15,"No","Yes")))</f>
        <v>N/A</v>
      </c>
      <c r="G11" s="39">
        <v>86.799235182000004</v>
      </c>
      <c r="H11" s="9" t="str">
        <f>IF($B11="N/A","N/A",IF(G11&gt;15,"No",IF(G11&lt;-15,"No","Yes")))</f>
        <v>N/A</v>
      </c>
      <c r="I11" s="10">
        <v>8.7100000000000009</v>
      </c>
      <c r="J11" s="10">
        <v>-25.3</v>
      </c>
      <c r="K11" s="9" t="str">
        <f t="shared" si="0"/>
        <v>Yes</v>
      </c>
    </row>
    <row r="12" spans="1:11" x14ac:dyDescent="0.2">
      <c r="A12" s="3" t="s">
        <v>939</v>
      </c>
      <c r="B12" s="37" t="s">
        <v>213</v>
      </c>
      <c r="C12" s="9">
        <v>0.52720626329999998</v>
      </c>
      <c r="D12" s="9" t="str">
        <f>IF($B12="N/A","N/A",IF(C12&gt;15,"No",IF(C12&lt;-15,"No","Yes")))</f>
        <v>N/A</v>
      </c>
      <c r="E12" s="9">
        <v>0.4607014224</v>
      </c>
      <c r="F12" s="9" t="str">
        <f>IF($B12="N/A","N/A",IF(E12&gt;15,"No",IF(E12&lt;-15,"No","Yes")))</f>
        <v>N/A</v>
      </c>
      <c r="G12" s="9">
        <v>0.33789849900000002</v>
      </c>
      <c r="H12" s="9" t="str">
        <f>IF($B12="N/A","N/A",IF(G12&gt;15,"No",IF(G12&lt;-15,"No","Yes")))</f>
        <v>N/A</v>
      </c>
      <c r="I12" s="10">
        <v>-12.6</v>
      </c>
      <c r="J12" s="10">
        <v>-26.7</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99.950619021999998</v>
      </c>
      <c r="D15" s="9" t="str">
        <f>IF($B15="N/A","N/A",IF(C15&gt;15,"No",IF(C15&lt;-15,"No","Yes")))</f>
        <v>N/A</v>
      </c>
      <c r="E15" s="9">
        <v>99.981505502000005</v>
      </c>
      <c r="F15" s="9" t="str">
        <f>IF($B15="N/A","N/A",IF(E15&gt;15,"No",IF(E15&lt;-15,"No","Yes")))</f>
        <v>N/A</v>
      </c>
      <c r="G15" s="9">
        <v>99.995032425999995</v>
      </c>
      <c r="H15" s="9" t="str">
        <f>IF($B15="N/A","N/A",IF(G15&gt;15,"No",IF(G15&lt;-15,"No","Yes")))</f>
        <v>N/A</v>
      </c>
      <c r="I15" s="10">
        <v>3.09E-2</v>
      </c>
      <c r="J15" s="10">
        <v>1.35E-2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99.751717420999995</v>
      </c>
      <c r="D17" s="9" t="str">
        <f>IF($B17="N/A","N/A",IF(C17&gt;98,"Yes","No"))</f>
        <v>Yes</v>
      </c>
      <c r="E17" s="9">
        <v>99.665041332000001</v>
      </c>
      <c r="F17" s="9" t="str">
        <f>IF($B17="N/A","N/A",IF(E17&gt;98,"Yes","No"))</f>
        <v>Yes</v>
      </c>
      <c r="G17" s="9">
        <v>99.444614916999996</v>
      </c>
      <c r="H17" s="9" t="str">
        <f>IF($B17="N/A","N/A",IF(G17&gt;98,"Yes","No"))</f>
        <v>Yes</v>
      </c>
      <c r="I17" s="10">
        <v>-8.6999999999999994E-2</v>
      </c>
      <c r="J17" s="10">
        <v>-0.221</v>
      </c>
      <c r="K17" s="9" t="str">
        <f t="shared" si="0"/>
        <v>Yes</v>
      </c>
    </row>
    <row r="18" spans="1:11" x14ac:dyDescent="0.2">
      <c r="A18" s="3" t="s">
        <v>53</v>
      </c>
      <c r="B18" s="37" t="s">
        <v>275</v>
      </c>
      <c r="C18" s="9">
        <v>99.996730065999998</v>
      </c>
      <c r="D18" s="9" t="str">
        <f>IF($B18="N/A","N/A",IF(C18&gt;98,"Yes","No"))</f>
        <v>Yes</v>
      </c>
      <c r="E18" s="9">
        <v>99.999305836999994</v>
      </c>
      <c r="F18" s="9" t="str">
        <f>IF($B18="N/A","N/A",IF(E18&gt;98,"Yes","No"))</f>
        <v>Yes</v>
      </c>
      <c r="G18" s="9">
        <v>99.998913342999998</v>
      </c>
      <c r="H18" s="9" t="str">
        <f>IF($B18="N/A","N/A",IF(G18&gt;98,"Yes","No"))</f>
        <v>Yes</v>
      </c>
      <c r="I18" s="10">
        <v>2.5999999999999999E-3</v>
      </c>
      <c r="J18" s="10">
        <v>0</v>
      </c>
      <c r="K18" s="9" t="str">
        <f t="shared" si="0"/>
        <v>Yes</v>
      </c>
    </row>
    <row r="19" spans="1:11" ht="12.75" customHeight="1" x14ac:dyDescent="0.2">
      <c r="A19" s="3" t="s">
        <v>678</v>
      </c>
      <c r="B19" s="37" t="s">
        <v>223</v>
      </c>
      <c r="C19" s="9">
        <v>99.110943207000005</v>
      </c>
      <c r="D19" s="9" t="str">
        <f>IF($B19="N/A","N/A",IF(C19&gt;100,"No",IF(C19&lt;98,"No","Yes")))</f>
        <v>Yes</v>
      </c>
      <c r="E19" s="9">
        <v>98.88306618</v>
      </c>
      <c r="F19" s="9" t="str">
        <f>IF($B19="N/A","N/A",IF(E19&gt;100,"No",IF(E19&lt;98,"No","Yes")))</f>
        <v>Yes</v>
      </c>
      <c r="G19" s="9">
        <v>98.951324505000002</v>
      </c>
      <c r="H19" s="9" t="str">
        <f>IF($B19="N/A","N/A",IF(G19&gt;100,"No",IF(G19&lt;98,"No","Yes")))</f>
        <v>Yes</v>
      </c>
      <c r="I19" s="10">
        <v>-0.23</v>
      </c>
      <c r="J19" s="10">
        <v>6.9000000000000006E-2</v>
      </c>
      <c r="K19" s="9" t="str">
        <f>IF(J19="Div by 0", "N/A", IF(J19="N/A","N/A", IF(J19&gt;30, "No", IF(J19&lt;-30, "No", "Yes"))))</f>
        <v>Yes</v>
      </c>
    </row>
    <row r="20" spans="1:11" x14ac:dyDescent="0.2">
      <c r="A20" s="3" t="s">
        <v>679</v>
      </c>
      <c r="B20" s="37" t="s">
        <v>223</v>
      </c>
      <c r="C20" s="9">
        <v>99.396390159000006</v>
      </c>
      <c r="D20" s="9" t="str">
        <f>IF($B20="N/A","N/A",IF(C20&gt;100,"No",IF(C20&lt;98,"No","Yes")))</f>
        <v>Yes</v>
      </c>
      <c r="E20" s="9">
        <v>99.541033986000002</v>
      </c>
      <c r="F20" s="9" t="str">
        <f>IF($B20="N/A","N/A",IF(E20&gt;100,"No",IF(E20&lt;98,"No","Yes")))</f>
        <v>Yes</v>
      </c>
      <c r="G20" s="9">
        <v>99.444045716000005</v>
      </c>
      <c r="H20" s="9" t="str">
        <f>IF($B20="N/A","N/A",IF(G20&gt;100,"No",IF(G20&lt;98,"No","Yes")))</f>
        <v>Yes</v>
      </c>
      <c r="I20" s="10">
        <v>0.14549999999999999</v>
      </c>
      <c r="J20" s="10">
        <v>-9.7000000000000003E-2</v>
      </c>
      <c r="K20" s="9" t="str">
        <f>IF(J20="Div by 0", "N/A", IF(J20="N/A","N/A", IF(J20&gt;30, "No", IF(J20&lt;-30, "No", "Yes"))))</f>
        <v>Yes</v>
      </c>
    </row>
    <row r="21" spans="1:11" x14ac:dyDescent="0.2">
      <c r="A21" s="3" t="s">
        <v>680</v>
      </c>
      <c r="B21" s="37" t="s">
        <v>223</v>
      </c>
      <c r="C21" s="9">
        <v>99.396390159000006</v>
      </c>
      <c r="D21" s="9" t="str">
        <f>IF($B21="N/A","N/A",IF(C21&gt;100,"No",IF(C21&lt;98,"No","Yes")))</f>
        <v>Yes</v>
      </c>
      <c r="E21" s="9">
        <v>99.541033986000002</v>
      </c>
      <c r="F21" s="9" t="str">
        <f>IF($B21="N/A","N/A",IF(E21&gt;100,"No",IF(E21&lt;98,"No","Yes")))</f>
        <v>Yes</v>
      </c>
      <c r="G21" s="9">
        <v>99.444045716000005</v>
      </c>
      <c r="H21" s="9" t="str">
        <f>IF($B21="N/A","N/A",IF(G21&gt;100,"No",IF(G21&lt;98,"No","Yes")))</f>
        <v>Yes</v>
      </c>
      <c r="I21" s="10">
        <v>0.14549999999999999</v>
      </c>
      <c r="J21" s="10">
        <v>-9.7000000000000003E-2</v>
      </c>
      <c r="K21" s="9" t="str">
        <f>IF(J21="Div by 0", "N/A", IF(J21="N/A","N/A", IF(J21&gt;30, "No", IF(J21&lt;-30, "No", "Yes"))))</f>
        <v>Yes</v>
      </c>
    </row>
    <row r="22" spans="1:11" ht="15" customHeight="1" x14ac:dyDescent="0.2">
      <c r="A22" s="3" t="s">
        <v>1726</v>
      </c>
      <c r="B22" s="37" t="s">
        <v>213</v>
      </c>
      <c r="C22" s="9">
        <v>63.776952676999997</v>
      </c>
      <c r="D22" s="9" t="str">
        <f>IF($B22="N/A","N/A",IF(C22&gt;15,"No",IF(C22&lt;-15,"No","Yes")))</f>
        <v>N/A</v>
      </c>
      <c r="E22" s="9">
        <v>63.220839183999999</v>
      </c>
      <c r="F22" s="9" t="str">
        <f>IF($B22="N/A","N/A",IF(E22&gt;15,"No",IF(E22&lt;-15,"No","Yes")))</f>
        <v>N/A</v>
      </c>
      <c r="G22" s="9">
        <v>61.818814996</v>
      </c>
      <c r="H22" s="9" t="str">
        <f>IF($B22="N/A","N/A",IF(G22&gt;15,"No",IF(G22&lt;-15,"No","Yes")))</f>
        <v>N/A</v>
      </c>
      <c r="I22" s="10">
        <v>-0.872</v>
      </c>
      <c r="J22" s="10">
        <v>-2.2200000000000002</v>
      </c>
      <c r="K22" s="9" t="str">
        <f t="shared" ref="K22:K31" si="1">IF(J22="Div by 0", "N/A", IF(J22="N/A","N/A", IF(J22&gt;30, "No", IF(J22&lt;-30, "No", "Yes"))))</f>
        <v>Yes</v>
      </c>
    </row>
    <row r="23" spans="1:11" x14ac:dyDescent="0.2">
      <c r="A23" s="3" t="s">
        <v>940</v>
      </c>
      <c r="B23" s="37" t="s">
        <v>213</v>
      </c>
      <c r="C23" s="9">
        <v>34.771860709999999</v>
      </c>
      <c r="D23" s="9" t="str">
        <f>IF($B23="N/A","N/A",IF(C23&gt;15,"No",IF(C23&lt;-15,"No","Yes")))</f>
        <v>N/A</v>
      </c>
      <c r="E23" s="9">
        <v>35.455217531000002</v>
      </c>
      <c r="F23" s="9" t="str">
        <f>IF($B23="N/A","N/A",IF(E23&gt;15,"No",IF(E23&lt;-15,"No","Yes")))</f>
        <v>N/A</v>
      </c>
      <c r="G23" s="9">
        <v>37.182030009000002</v>
      </c>
      <c r="H23" s="9" t="str">
        <f>IF($B23="N/A","N/A",IF(G23&gt;15,"No",IF(G23&lt;-15,"No","Yes")))</f>
        <v>N/A</v>
      </c>
      <c r="I23" s="10">
        <v>1.9650000000000001</v>
      </c>
      <c r="J23" s="10">
        <v>4.87</v>
      </c>
      <c r="K23" s="9" t="str">
        <f t="shared" si="1"/>
        <v>Yes</v>
      </c>
    </row>
    <row r="24" spans="1:11" ht="25.5" x14ac:dyDescent="0.2">
      <c r="A24" s="3" t="s">
        <v>941</v>
      </c>
      <c r="B24" s="37" t="s">
        <v>213</v>
      </c>
      <c r="C24" s="9">
        <v>0.61932876059999997</v>
      </c>
      <c r="D24" s="9" t="str">
        <f>IF($B24="N/A","N/A",IF(C24&gt;15,"No",IF(C24&lt;-15,"No","Yes")))</f>
        <v>N/A</v>
      </c>
      <c r="E24" s="9">
        <v>0.62487108390000001</v>
      </c>
      <c r="F24" s="9" t="str">
        <f>IF($B24="N/A","N/A",IF(E24&gt;15,"No",IF(E24&lt;-15,"No","Yes")))</f>
        <v>N/A</v>
      </c>
      <c r="G24" s="9">
        <v>0.20191117049999999</v>
      </c>
      <c r="H24" s="9" t="str">
        <f>IF($B24="N/A","N/A",IF(G24&gt;15,"No",IF(G24&lt;-15,"No","Yes")))</f>
        <v>N/A</v>
      </c>
      <c r="I24" s="10">
        <v>0.89490000000000003</v>
      </c>
      <c r="J24" s="10">
        <v>-67.7</v>
      </c>
      <c r="K24" s="9" t="str">
        <f t="shared" si="1"/>
        <v>No</v>
      </c>
    </row>
    <row r="25" spans="1:11" x14ac:dyDescent="0.2">
      <c r="A25" s="3" t="s">
        <v>166</v>
      </c>
      <c r="B25" s="37" t="s">
        <v>213</v>
      </c>
      <c r="C25" s="9">
        <v>99.396390159000006</v>
      </c>
      <c r="D25" s="9" t="str">
        <f t="shared" ref="D25:D27" si="2">IF($B25="N/A","N/A",IF(C25&gt;15,"No",IF(C25&lt;-15,"No","Yes")))</f>
        <v>N/A</v>
      </c>
      <c r="E25" s="9">
        <v>99.541033986000002</v>
      </c>
      <c r="F25" s="9" t="str">
        <f t="shared" ref="F25:F27" si="3">IF($B25="N/A","N/A",IF(E25&gt;15,"No",IF(E25&lt;-15,"No","Yes")))</f>
        <v>N/A</v>
      </c>
      <c r="G25" s="9">
        <v>99.444045716000005</v>
      </c>
      <c r="H25" s="9" t="str">
        <f t="shared" ref="H25:H27" si="4">IF($B25="N/A","N/A",IF(G25&gt;15,"No",IF(G25&lt;-15,"No","Yes")))</f>
        <v>N/A</v>
      </c>
      <c r="I25" s="10">
        <v>0.14549999999999999</v>
      </c>
      <c r="J25" s="10">
        <v>-9.7000000000000003E-2</v>
      </c>
      <c r="K25" s="9" t="str">
        <f t="shared" si="1"/>
        <v>Yes</v>
      </c>
    </row>
    <row r="26" spans="1:11" x14ac:dyDescent="0.2">
      <c r="A26" s="3" t="s">
        <v>167</v>
      </c>
      <c r="B26" s="37" t="s">
        <v>213</v>
      </c>
      <c r="C26" s="9">
        <v>99.396390159000006</v>
      </c>
      <c r="D26" s="9" t="str">
        <f t="shared" si="2"/>
        <v>N/A</v>
      </c>
      <c r="E26" s="9">
        <v>99.541033986000002</v>
      </c>
      <c r="F26" s="9" t="str">
        <f t="shared" si="3"/>
        <v>N/A</v>
      </c>
      <c r="G26" s="9">
        <v>99.444045716000005</v>
      </c>
      <c r="H26" s="9" t="str">
        <f t="shared" si="4"/>
        <v>N/A</v>
      </c>
      <c r="I26" s="10">
        <v>0.14549999999999999</v>
      </c>
      <c r="J26" s="10">
        <v>-9.7000000000000003E-2</v>
      </c>
      <c r="K26" s="9" t="str">
        <f t="shared" si="1"/>
        <v>Yes</v>
      </c>
    </row>
    <row r="27" spans="1:11" x14ac:dyDescent="0.2">
      <c r="A27" s="3" t="s">
        <v>168</v>
      </c>
      <c r="B27" s="37" t="s">
        <v>213</v>
      </c>
      <c r="C27" s="9">
        <v>99.396390159000006</v>
      </c>
      <c r="D27" s="9" t="str">
        <f t="shared" si="2"/>
        <v>N/A</v>
      </c>
      <c r="E27" s="9">
        <v>99.541033986000002</v>
      </c>
      <c r="F27" s="9" t="str">
        <f t="shared" si="3"/>
        <v>N/A</v>
      </c>
      <c r="G27" s="9">
        <v>99.444045716000005</v>
      </c>
      <c r="H27" s="9" t="str">
        <f t="shared" si="4"/>
        <v>N/A</v>
      </c>
      <c r="I27" s="10">
        <v>0.14549999999999999</v>
      </c>
      <c r="J27" s="10">
        <v>-9.7000000000000003E-2</v>
      </c>
      <c r="K27" s="9" t="str">
        <f t="shared" si="1"/>
        <v>Yes</v>
      </c>
    </row>
    <row r="28" spans="1:11" x14ac:dyDescent="0.2">
      <c r="A28" s="3" t="s">
        <v>54</v>
      </c>
      <c r="B28" s="37" t="s">
        <v>213</v>
      </c>
      <c r="C28" s="9">
        <v>6.7187676100999996</v>
      </c>
      <c r="D28" s="9" t="str">
        <f>IF($B28="N/A","N/A",IF(C28&gt;15,"No",IF(C28&lt;-15,"No","Yes")))</f>
        <v>N/A</v>
      </c>
      <c r="E28" s="9">
        <v>5.6355165765999997</v>
      </c>
      <c r="F28" s="9" t="str">
        <f>IF($B28="N/A","N/A",IF(E28&gt;15,"No",IF(E28&lt;-15,"No","Yes")))</f>
        <v>N/A</v>
      </c>
      <c r="G28" s="9">
        <v>3.6984620702000002</v>
      </c>
      <c r="H28" s="9" t="str">
        <f>IF($B28="N/A","N/A",IF(G28&gt;15,"No",IF(G28&lt;-15,"No","Yes")))</f>
        <v>N/A</v>
      </c>
      <c r="I28" s="10">
        <v>-16.100000000000001</v>
      </c>
      <c r="J28" s="10">
        <v>-34.4</v>
      </c>
      <c r="K28" s="9" t="str">
        <f t="shared" si="1"/>
        <v>No</v>
      </c>
    </row>
    <row r="29" spans="1:11" x14ac:dyDescent="0.2">
      <c r="A29" s="3" t="s">
        <v>55</v>
      </c>
      <c r="B29" s="37" t="s">
        <v>213</v>
      </c>
      <c r="C29" s="9">
        <v>92.677622549000006</v>
      </c>
      <c r="D29" s="9" t="str">
        <f>IF($B29="N/A","N/A",IF(C29&gt;15,"No",IF(C29&lt;-15,"No","Yes")))</f>
        <v>N/A</v>
      </c>
      <c r="E29" s="9">
        <v>93.905517410000002</v>
      </c>
      <c r="F29" s="9" t="str">
        <f>IF($B29="N/A","N/A",IF(E29&gt;15,"No",IF(E29&lt;-15,"No","Yes")))</f>
        <v>N/A</v>
      </c>
      <c r="G29" s="9">
        <v>95.745583646</v>
      </c>
      <c r="H29" s="9" t="str">
        <f>IF($B29="N/A","N/A",IF(G29&gt;15,"No",IF(G29&lt;-15,"No","Yes")))</f>
        <v>N/A</v>
      </c>
      <c r="I29" s="10">
        <v>1.325</v>
      </c>
      <c r="J29" s="10">
        <v>1.9590000000000001</v>
      </c>
      <c r="K29" s="9" t="str">
        <f t="shared" si="1"/>
        <v>Yes</v>
      </c>
    </row>
    <row r="30" spans="1:11" x14ac:dyDescent="0.2">
      <c r="A30" s="3" t="s">
        <v>56</v>
      </c>
      <c r="B30" s="37" t="s">
        <v>213</v>
      </c>
      <c r="C30" s="9">
        <v>63.463321219999997</v>
      </c>
      <c r="D30" s="9" t="str">
        <f>IF($B30="N/A","N/A",IF(C30&gt;15,"No",IF(C30&lt;-15,"No","Yes")))</f>
        <v>N/A</v>
      </c>
      <c r="E30" s="9">
        <v>66.897352064000003</v>
      </c>
      <c r="F30" s="9" t="str">
        <f>IF($B30="N/A","N/A",IF(E30&gt;15,"No",IF(E30&lt;-15,"No","Yes")))</f>
        <v>N/A</v>
      </c>
      <c r="G30" s="9">
        <v>76.402938527000003</v>
      </c>
      <c r="H30" s="9" t="str">
        <f>IF($B30="N/A","N/A",IF(G30&gt;15,"No",IF(G30&lt;-15,"No","Yes")))</f>
        <v>N/A</v>
      </c>
      <c r="I30" s="10">
        <v>5.4109999999999996</v>
      </c>
      <c r="J30" s="10">
        <v>14.21</v>
      </c>
      <c r="K30" s="9" t="str">
        <f t="shared" si="1"/>
        <v>Yes</v>
      </c>
    </row>
    <row r="31" spans="1:11" x14ac:dyDescent="0.2">
      <c r="A31" s="3" t="s">
        <v>57</v>
      </c>
      <c r="B31" s="37" t="s">
        <v>213</v>
      </c>
      <c r="C31" s="9">
        <v>30.128654462</v>
      </c>
      <c r="D31" s="9" t="str">
        <f>IF($B31="N/A","N/A",IF(C31&gt;15,"No",IF(C31&lt;-15,"No","Yes")))</f>
        <v>N/A</v>
      </c>
      <c r="E31" s="9">
        <v>23.235411659</v>
      </c>
      <c r="F31" s="9" t="str">
        <f>IF($B31="N/A","N/A",IF(E31&gt;15,"No",IF(E31&lt;-15,"No","Yes")))</f>
        <v>N/A</v>
      </c>
      <c r="G31" s="9">
        <v>18.211952914000001</v>
      </c>
      <c r="H31" s="9" t="str">
        <f>IF($B31="N/A","N/A",IF(G31&gt;15,"No",IF(G31&lt;-15,"No","Yes")))</f>
        <v>N/A</v>
      </c>
      <c r="I31" s="10">
        <v>-22.9</v>
      </c>
      <c r="J31" s="10">
        <v>-21.6</v>
      </c>
      <c r="K31" s="9" t="str">
        <f t="shared" si="1"/>
        <v>Yes</v>
      </c>
    </row>
    <row r="32" spans="1:11" ht="12" customHeight="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1712</v>
      </c>
      <c r="B1" s="152"/>
      <c r="C1" s="152"/>
      <c r="D1" s="152"/>
      <c r="E1" s="152"/>
      <c r="F1" s="152"/>
      <c r="G1" s="152"/>
      <c r="H1" s="152"/>
      <c r="I1" s="152"/>
      <c r="J1" s="152"/>
      <c r="K1" s="153"/>
    </row>
    <row r="2" spans="1:11" x14ac:dyDescent="0.2">
      <c r="A2" s="157" t="s">
        <v>1603</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ht="55.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2" t="s">
        <v>12</v>
      </c>
      <c r="B6" s="87" t="s">
        <v>213</v>
      </c>
      <c r="C6" s="38">
        <v>5484032</v>
      </c>
      <c r="D6" s="9" t="str">
        <f t="shared" ref="D6:F18" si="0">IF($B6="N/A","N/A",IF(C6&lt;0,"No","Yes"))</f>
        <v>N/A</v>
      </c>
      <c r="E6" s="38">
        <v>8413918</v>
      </c>
      <c r="F6" s="9" t="str">
        <f t="shared" si="0"/>
        <v>N/A</v>
      </c>
      <c r="G6" s="38">
        <v>13040828</v>
      </c>
      <c r="H6" s="9" t="str">
        <f t="shared" ref="H6:H18" si="1">IF($B6="N/A","N/A",IF(G6&lt;0,"No","Yes"))</f>
        <v>N/A</v>
      </c>
      <c r="I6" s="10">
        <v>53.43</v>
      </c>
      <c r="J6" s="10">
        <v>54.99</v>
      </c>
      <c r="K6" s="9" t="str">
        <f t="shared" ref="K6:K18" si="2">IF(J6="Div by 0", "N/A", IF(J6="N/A","N/A", IF(J6&gt;30, "No", IF(J6&lt;-30, "No", "Yes"))))</f>
        <v>No</v>
      </c>
    </row>
    <row r="7" spans="1:11" x14ac:dyDescent="0.2">
      <c r="A7" s="28" t="s">
        <v>445</v>
      </c>
      <c r="B7" s="87" t="s">
        <v>213</v>
      </c>
      <c r="C7" s="9">
        <v>9.1720836000000004E-3</v>
      </c>
      <c r="D7" s="9" t="str">
        <f t="shared" si="0"/>
        <v>N/A</v>
      </c>
      <c r="E7" s="9">
        <v>2.9994112137000002</v>
      </c>
      <c r="F7" s="9" t="str">
        <f t="shared" si="0"/>
        <v>N/A</v>
      </c>
      <c r="G7" s="9">
        <v>8.7518829325999992</v>
      </c>
      <c r="H7" s="9" t="str">
        <f t="shared" si="1"/>
        <v>N/A</v>
      </c>
      <c r="I7" s="10">
        <v>32602</v>
      </c>
      <c r="J7" s="10">
        <v>191.8</v>
      </c>
      <c r="K7" s="9" t="str">
        <f t="shared" si="2"/>
        <v>No</v>
      </c>
    </row>
    <row r="8" spans="1:11" x14ac:dyDescent="0.2">
      <c r="A8" s="28" t="s">
        <v>446</v>
      </c>
      <c r="B8" s="87" t="s">
        <v>213</v>
      </c>
      <c r="C8" s="9">
        <v>1.0756319437999999</v>
      </c>
      <c r="D8" s="9" t="str">
        <f t="shared" si="0"/>
        <v>N/A</v>
      </c>
      <c r="E8" s="9">
        <v>23.668153172</v>
      </c>
      <c r="F8" s="9" t="str">
        <f t="shared" si="0"/>
        <v>N/A</v>
      </c>
      <c r="G8" s="9">
        <v>39.474817090000002</v>
      </c>
      <c r="H8" s="9" t="str">
        <f t="shared" si="1"/>
        <v>N/A</v>
      </c>
      <c r="I8" s="10">
        <v>2100</v>
      </c>
      <c r="J8" s="10">
        <v>66.78</v>
      </c>
      <c r="K8" s="9" t="str">
        <f t="shared" si="2"/>
        <v>No</v>
      </c>
    </row>
    <row r="9" spans="1:11" x14ac:dyDescent="0.2">
      <c r="A9" s="28" t="s">
        <v>447</v>
      </c>
      <c r="B9" s="87" t="s">
        <v>213</v>
      </c>
      <c r="C9" s="9">
        <v>55.639390872</v>
      </c>
      <c r="D9" s="9" t="str">
        <f t="shared" si="0"/>
        <v>N/A</v>
      </c>
      <c r="E9" s="9">
        <v>39.871840919</v>
      </c>
      <c r="F9" s="9" t="str">
        <f t="shared" si="0"/>
        <v>N/A</v>
      </c>
      <c r="G9" s="9">
        <v>27.491482903000001</v>
      </c>
      <c r="H9" s="9" t="str">
        <f t="shared" si="1"/>
        <v>N/A</v>
      </c>
      <c r="I9" s="10">
        <v>-28.3</v>
      </c>
      <c r="J9" s="10">
        <v>-31.1</v>
      </c>
      <c r="K9" s="9" t="str">
        <f t="shared" si="2"/>
        <v>No</v>
      </c>
    </row>
    <row r="10" spans="1:11" x14ac:dyDescent="0.2">
      <c r="A10" s="28" t="s">
        <v>448</v>
      </c>
      <c r="B10" s="87" t="s">
        <v>213</v>
      </c>
      <c r="C10" s="9">
        <v>42.547745892000002</v>
      </c>
      <c r="D10" s="9" t="str">
        <f t="shared" si="0"/>
        <v>N/A</v>
      </c>
      <c r="E10" s="9">
        <v>31.980867890999999</v>
      </c>
      <c r="F10" s="9" t="str">
        <f t="shared" si="0"/>
        <v>N/A</v>
      </c>
      <c r="G10" s="9">
        <v>23.168260482000001</v>
      </c>
      <c r="H10" s="9" t="str">
        <f t="shared" si="1"/>
        <v>N/A</v>
      </c>
      <c r="I10" s="10">
        <v>-24.8</v>
      </c>
      <c r="J10" s="10">
        <v>-27.6</v>
      </c>
      <c r="K10" s="9" t="str">
        <f t="shared" si="2"/>
        <v>Yes</v>
      </c>
    </row>
    <row r="11" spans="1:11" x14ac:dyDescent="0.2">
      <c r="A11" s="2" t="s">
        <v>207</v>
      </c>
      <c r="B11" s="87" t="s">
        <v>213</v>
      </c>
      <c r="C11" s="9">
        <v>98.569373775000003</v>
      </c>
      <c r="D11" s="9" t="str">
        <f t="shared" si="0"/>
        <v>N/A</v>
      </c>
      <c r="E11" s="9">
        <v>98.098531504999997</v>
      </c>
      <c r="F11" s="9" t="str">
        <f t="shared" si="0"/>
        <v>N/A</v>
      </c>
      <c r="G11" s="9">
        <v>95.981045069000004</v>
      </c>
      <c r="H11" s="9" t="str">
        <f t="shared" si="1"/>
        <v>N/A</v>
      </c>
      <c r="I11" s="10">
        <v>-0.47799999999999998</v>
      </c>
      <c r="J11" s="10">
        <v>-2.16</v>
      </c>
      <c r="K11" s="9" t="str">
        <f t="shared" si="2"/>
        <v>Yes</v>
      </c>
    </row>
    <row r="12" spans="1:11" x14ac:dyDescent="0.2">
      <c r="A12" s="2" t="s">
        <v>939</v>
      </c>
      <c r="B12" s="87"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98.757939414000006</v>
      </c>
      <c r="D15" s="9" t="str">
        <f t="shared" si="0"/>
        <v>N/A</v>
      </c>
      <c r="E15" s="9">
        <v>98.877669119000004</v>
      </c>
      <c r="F15" s="9" t="str">
        <f t="shared" si="0"/>
        <v>N/A</v>
      </c>
      <c r="G15" s="9">
        <v>98.870071746999997</v>
      </c>
      <c r="H15" s="9" t="str">
        <f t="shared" si="1"/>
        <v>N/A</v>
      </c>
      <c r="I15" s="10">
        <v>0.1212</v>
      </c>
      <c r="J15" s="10">
        <v>-8.0000000000000002E-3</v>
      </c>
      <c r="K15" s="9" t="str">
        <f t="shared" si="2"/>
        <v>Yes</v>
      </c>
    </row>
    <row r="16" spans="1:11" x14ac:dyDescent="0.2">
      <c r="A16" s="2" t="s">
        <v>165</v>
      </c>
      <c r="B16" s="87"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7" t="s">
        <v>213</v>
      </c>
      <c r="C17" s="9">
        <v>99.984044585999996</v>
      </c>
      <c r="D17" s="9" t="str">
        <f t="shared" si="0"/>
        <v>N/A</v>
      </c>
      <c r="E17" s="9">
        <v>99.875147345000002</v>
      </c>
      <c r="F17" s="9" t="str">
        <f t="shared" si="0"/>
        <v>N/A</v>
      </c>
      <c r="G17" s="9">
        <v>99.796155581999997</v>
      </c>
      <c r="H17" s="9" t="str">
        <f t="shared" si="1"/>
        <v>N/A</v>
      </c>
      <c r="I17" s="10">
        <v>-0.109</v>
      </c>
      <c r="J17" s="10">
        <v>-7.9000000000000001E-2</v>
      </c>
      <c r="K17" s="9" t="str">
        <f t="shared" si="2"/>
        <v>Yes</v>
      </c>
    </row>
    <row r="18" spans="1:11" x14ac:dyDescent="0.2">
      <c r="A18" s="2" t="s">
        <v>53</v>
      </c>
      <c r="B18" s="87" t="s">
        <v>213</v>
      </c>
      <c r="C18" s="9">
        <v>99.999945296000007</v>
      </c>
      <c r="D18" s="9" t="str">
        <f t="shared" si="0"/>
        <v>N/A</v>
      </c>
      <c r="E18" s="9">
        <v>99.999904919000002</v>
      </c>
      <c r="F18" s="9" t="str">
        <f t="shared" si="0"/>
        <v>N/A</v>
      </c>
      <c r="G18" s="9">
        <v>99.999969327000002</v>
      </c>
      <c r="H18" s="9" t="str">
        <f t="shared" si="1"/>
        <v>N/A</v>
      </c>
      <c r="I18" s="10">
        <v>0</v>
      </c>
      <c r="J18" s="10">
        <v>1E-4</v>
      </c>
      <c r="K18" s="9" t="str">
        <f t="shared" si="2"/>
        <v>Yes</v>
      </c>
    </row>
    <row r="19" spans="1:11" x14ac:dyDescent="0.2">
      <c r="A19" s="3" t="s">
        <v>678</v>
      </c>
      <c r="B19" s="87" t="s">
        <v>213</v>
      </c>
      <c r="C19" s="9">
        <v>99.012113714999998</v>
      </c>
      <c r="D19" s="9" t="str">
        <f t="shared" ref="D19:D21" si="3">IF($B19="N/A","N/A",IF(C19&lt;0,"No","Yes"))</f>
        <v>N/A</v>
      </c>
      <c r="E19" s="9">
        <v>99.351122747000005</v>
      </c>
      <c r="F19" s="9" t="str">
        <f t="shared" ref="F19:F21" si="4">IF($B19="N/A","N/A",IF(E19&lt;0,"No","Yes"))</f>
        <v>N/A</v>
      </c>
      <c r="G19" s="9">
        <v>98.828724679000004</v>
      </c>
      <c r="H19" s="9" t="str">
        <f t="shared" ref="H19:H21" si="5">IF($B19="N/A","N/A",IF(G19&lt;0,"No","Yes"))</f>
        <v>N/A</v>
      </c>
      <c r="I19" s="10">
        <v>0.34239999999999998</v>
      </c>
      <c r="J19" s="10">
        <v>-0.52600000000000002</v>
      </c>
      <c r="K19" s="9" t="str">
        <f>IF(J19="Div by 0", "N/A", IF(J19="N/A","N/A", IF(J19&gt;30, "No", IF(J19&lt;-30, "No", "Yes"))))</f>
        <v>Yes</v>
      </c>
    </row>
    <row r="20" spans="1:11" x14ac:dyDescent="0.2">
      <c r="A20" s="3" t="s">
        <v>679</v>
      </c>
      <c r="B20" s="87" t="s">
        <v>213</v>
      </c>
      <c r="C20" s="9">
        <v>99.857021257</v>
      </c>
      <c r="D20" s="9" t="str">
        <f t="shared" si="3"/>
        <v>N/A</v>
      </c>
      <c r="E20" s="9">
        <v>99.873935067999994</v>
      </c>
      <c r="F20" s="9" t="str">
        <f t="shared" si="4"/>
        <v>N/A</v>
      </c>
      <c r="G20" s="9">
        <v>99.796124909</v>
      </c>
      <c r="H20" s="9" t="str">
        <f t="shared" si="5"/>
        <v>N/A</v>
      </c>
      <c r="I20" s="10">
        <v>1.6899999999999998E-2</v>
      </c>
      <c r="J20" s="10">
        <v>-7.8E-2</v>
      </c>
      <c r="K20" s="9" t="str">
        <f>IF(J20="Div by 0", "N/A", IF(J20="N/A","N/A", IF(J20&gt;30, "No", IF(J20&lt;-30, "No", "Yes"))))</f>
        <v>Yes</v>
      </c>
    </row>
    <row r="21" spans="1:11" x14ac:dyDescent="0.2">
      <c r="A21" s="3" t="s">
        <v>680</v>
      </c>
      <c r="B21" s="87" t="s">
        <v>213</v>
      </c>
      <c r="C21" s="9">
        <v>99.857021257</v>
      </c>
      <c r="D21" s="9" t="str">
        <f t="shared" si="3"/>
        <v>N/A</v>
      </c>
      <c r="E21" s="9">
        <v>99.873935067999994</v>
      </c>
      <c r="F21" s="9" t="str">
        <f t="shared" si="4"/>
        <v>N/A</v>
      </c>
      <c r="G21" s="9">
        <v>99.796124909</v>
      </c>
      <c r="H21" s="9" t="str">
        <f t="shared" si="5"/>
        <v>N/A</v>
      </c>
      <c r="I21" s="10">
        <v>1.6899999999999998E-2</v>
      </c>
      <c r="J21" s="10">
        <v>-7.8E-2</v>
      </c>
      <c r="K21" s="9" t="str">
        <f>IF(J21="Div by 0", "N/A", IF(J21="N/A","N/A", IF(J21&gt;30, "No", IF(J21&lt;-30, "No", "Yes"))))</f>
        <v>Yes</v>
      </c>
    </row>
    <row r="22" spans="1:11" ht="16.5" customHeight="1" x14ac:dyDescent="0.2">
      <c r="A22" s="3" t="s">
        <v>1726</v>
      </c>
      <c r="B22" s="87" t="s">
        <v>213</v>
      </c>
      <c r="C22" s="9">
        <v>59.368672539000002</v>
      </c>
      <c r="D22" s="9" t="str">
        <f t="shared" ref="D22:D31" si="6">IF($B22="N/A","N/A",IF(C22&lt;0,"No","Yes"))</f>
        <v>N/A</v>
      </c>
      <c r="E22" s="9">
        <v>60.766363542000001</v>
      </c>
      <c r="F22" s="9" t="str">
        <f t="shared" ref="F22:F31" si="7">IF($B22="N/A","N/A",IF(E22&lt;0,"No","Yes"))</f>
        <v>N/A</v>
      </c>
      <c r="G22" s="9">
        <v>58.754727844000001</v>
      </c>
      <c r="I22" s="10">
        <v>2.3540000000000001</v>
      </c>
      <c r="J22" s="10">
        <v>-3.31</v>
      </c>
      <c r="K22" s="9" t="str">
        <f t="shared" ref="K22:K31" si="8">IF(J22="Div by 0", "N/A", IF(J22="N/A","N/A", IF(J22&gt;30, "No", IF(J22&lt;-30, "No", "Yes"))))</f>
        <v>Yes</v>
      </c>
    </row>
    <row r="23" spans="1:11" x14ac:dyDescent="0.2">
      <c r="A23" s="3" t="s">
        <v>942</v>
      </c>
      <c r="B23" s="87" t="s">
        <v>213</v>
      </c>
      <c r="C23" s="9">
        <v>40.421919492999997</v>
      </c>
      <c r="D23" s="9" t="str">
        <f t="shared" si="6"/>
        <v>N/A</v>
      </c>
      <c r="E23" s="9">
        <v>38.989041727999997</v>
      </c>
      <c r="F23" s="9" t="str">
        <f t="shared" si="7"/>
        <v>N/A</v>
      </c>
      <c r="G23" s="9">
        <v>40.527879058000003</v>
      </c>
      <c r="H23" s="9" t="str">
        <f t="shared" ref="H23:H31" si="9">IF($B23="N/A","N/A",IF(G23&lt;0,"No","Yes"))</f>
        <v>N/A</v>
      </c>
      <c r="I23" s="10">
        <v>-3.54</v>
      </c>
      <c r="J23" s="10">
        <v>3.9470000000000001</v>
      </c>
      <c r="K23" s="9" t="str">
        <f t="shared" si="8"/>
        <v>Yes</v>
      </c>
    </row>
    <row r="24" spans="1:11" ht="25.5" x14ac:dyDescent="0.2">
      <c r="A24" s="3" t="s">
        <v>943</v>
      </c>
      <c r="B24" s="87" t="s">
        <v>213</v>
      </c>
      <c r="C24" s="9">
        <v>3.61959959E-2</v>
      </c>
      <c r="D24" s="9" t="str">
        <f t="shared" si="6"/>
        <v>N/A</v>
      </c>
      <c r="E24" s="9">
        <v>5.7749552599999997E-2</v>
      </c>
      <c r="F24" s="9" t="str">
        <f t="shared" si="7"/>
        <v>N/A</v>
      </c>
      <c r="G24" s="9">
        <v>0.39545035020000002</v>
      </c>
      <c r="H24" s="9" t="str">
        <f t="shared" si="9"/>
        <v>N/A</v>
      </c>
      <c r="I24" s="10">
        <v>59.55</v>
      </c>
      <c r="J24" s="10">
        <v>584.79999999999995</v>
      </c>
      <c r="K24" s="9" t="str">
        <f t="shared" si="8"/>
        <v>No</v>
      </c>
    </row>
    <row r="25" spans="1:11" x14ac:dyDescent="0.2">
      <c r="A25" s="2" t="s">
        <v>166</v>
      </c>
      <c r="B25" s="87" t="s">
        <v>213</v>
      </c>
      <c r="C25" s="9">
        <v>99.857021257</v>
      </c>
      <c r="D25" s="9" t="str">
        <f t="shared" si="6"/>
        <v>N/A</v>
      </c>
      <c r="E25" s="9">
        <v>99.873935067999994</v>
      </c>
      <c r="F25" s="9" t="str">
        <f t="shared" si="7"/>
        <v>N/A</v>
      </c>
      <c r="G25" s="9">
        <v>99.796124909</v>
      </c>
      <c r="H25" s="9" t="str">
        <f t="shared" si="9"/>
        <v>N/A</v>
      </c>
      <c r="I25" s="10">
        <v>1.6899999999999998E-2</v>
      </c>
      <c r="J25" s="10">
        <v>-7.8E-2</v>
      </c>
      <c r="K25" s="9" t="str">
        <f t="shared" si="8"/>
        <v>Yes</v>
      </c>
    </row>
    <row r="26" spans="1:11" x14ac:dyDescent="0.2">
      <c r="A26" s="2" t="s">
        <v>167</v>
      </c>
      <c r="B26" s="87" t="s">
        <v>213</v>
      </c>
      <c r="C26" s="9">
        <v>99.857021257</v>
      </c>
      <c r="D26" s="9" t="str">
        <f t="shared" si="6"/>
        <v>N/A</v>
      </c>
      <c r="E26" s="9">
        <v>99.873935067999994</v>
      </c>
      <c r="F26" s="9" t="str">
        <f t="shared" si="7"/>
        <v>N/A</v>
      </c>
      <c r="G26" s="9">
        <v>99.796124909</v>
      </c>
      <c r="H26" s="9" t="str">
        <f t="shared" si="9"/>
        <v>N/A</v>
      </c>
      <c r="I26" s="10">
        <v>1.6899999999999998E-2</v>
      </c>
      <c r="J26" s="10">
        <v>-7.8E-2</v>
      </c>
      <c r="K26" s="9" t="str">
        <f t="shared" si="8"/>
        <v>Yes</v>
      </c>
    </row>
    <row r="27" spans="1:11" x14ac:dyDescent="0.2">
      <c r="A27" s="2" t="s">
        <v>168</v>
      </c>
      <c r="B27" s="87" t="s">
        <v>213</v>
      </c>
      <c r="C27" s="9">
        <v>99.857021257</v>
      </c>
      <c r="D27" s="9" t="str">
        <f t="shared" si="6"/>
        <v>N/A</v>
      </c>
      <c r="E27" s="9">
        <v>99.873935067999994</v>
      </c>
      <c r="F27" s="9" t="str">
        <f t="shared" si="7"/>
        <v>N/A</v>
      </c>
      <c r="G27" s="9">
        <v>99.796124909</v>
      </c>
      <c r="H27" s="9" t="str">
        <f t="shared" si="9"/>
        <v>N/A</v>
      </c>
      <c r="I27" s="10">
        <v>1.6899999999999998E-2</v>
      </c>
      <c r="J27" s="10">
        <v>-7.8E-2</v>
      </c>
      <c r="K27" s="9" t="str">
        <f t="shared" si="8"/>
        <v>Yes</v>
      </c>
    </row>
    <row r="28" spans="1:11" x14ac:dyDescent="0.2">
      <c r="A28" s="2" t="s">
        <v>54</v>
      </c>
      <c r="B28" s="87" t="s">
        <v>213</v>
      </c>
      <c r="C28" s="9">
        <v>11.458649402000001</v>
      </c>
      <c r="D28" s="9" t="str">
        <f t="shared" si="6"/>
        <v>N/A</v>
      </c>
      <c r="E28" s="9">
        <v>10.762275078</v>
      </c>
      <c r="F28" s="9" t="str">
        <f t="shared" si="7"/>
        <v>N/A</v>
      </c>
      <c r="G28" s="9">
        <v>10.941191771</v>
      </c>
      <c r="H28" s="9" t="str">
        <f t="shared" si="9"/>
        <v>N/A</v>
      </c>
      <c r="I28" s="10">
        <v>-6.08</v>
      </c>
      <c r="J28" s="10">
        <v>1.6619999999999999</v>
      </c>
      <c r="K28" s="9" t="str">
        <f t="shared" si="8"/>
        <v>Yes</v>
      </c>
    </row>
    <row r="29" spans="1:11" x14ac:dyDescent="0.2">
      <c r="A29" s="2" t="s">
        <v>55</v>
      </c>
      <c r="B29" s="87" t="s">
        <v>213</v>
      </c>
      <c r="C29" s="9">
        <v>88.398371854999994</v>
      </c>
      <c r="D29" s="9" t="str">
        <f t="shared" si="6"/>
        <v>N/A</v>
      </c>
      <c r="E29" s="9">
        <v>89.111659990000007</v>
      </c>
      <c r="F29" s="9" t="str">
        <f t="shared" si="7"/>
        <v>N/A</v>
      </c>
      <c r="G29" s="9">
        <v>88.854933138000007</v>
      </c>
      <c r="H29" s="9" t="str">
        <f t="shared" si="9"/>
        <v>N/A</v>
      </c>
      <c r="I29" s="10">
        <v>0.80689999999999995</v>
      </c>
      <c r="J29" s="10">
        <v>-0.28799999999999998</v>
      </c>
      <c r="K29" s="9" t="str">
        <f t="shared" si="8"/>
        <v>Yes</v>
      </c>
    </row>
    <row r="30" spans="1:11" x14ac:dyDescent="0.2">
      <c r="A30" s="2" t="s">
        <v>56</v>
      </c>
      <c r="B30" s="87" t="s">
        <v>213</v>
      </c>
      <c r="C30" s="9">
        <v>81.094895143000002</v>
      </c>
      <c r="D30" s="9" t="str">
        <f t="shared" si="6"/>
        <v>N/A</v>
      </c>
      <c r="E30" s="9">
        <v>79.224684624000005</v>
      </c>
      <c r="F30" s="9" t="str">
        <f t="shared" si="7"/>
        <v>N/A</v>
      </c>
      <c r="G30" s="9">
        <v>80.085014540000003</v>
      </c>
      <c r="H30" s="9" t="str">
        <f t="shared" si="9"/>
        <v>N/A</v>
      </c>
      <c r="I30" s="10">
        <v>-2.31</v>
      </c>
      <c r="J30" s="10">
        <v>1.0860000000000001</v>
      </c>
      <c r="K30" s="9" t="str">
        <f t="shared" si="8"/>
        <v>Yes</v>
      </c>
    </row>
    <row r="31" spans="1:11" x14ac:dyDescent="0.2">
      <c r="A31" s="2" t="s">
        <v>57</v>
      </c>
      <c r="B31" s="87" t="s">
        <v>213</v>
      </c>
      <c r="C31" s="9">
        <v>15.660430136</v>
      </c>
      <c r="D31" s="9" t="str">
        <f t="shared" si="6"/>
        <v>N/A</v>
      </c>
      <c r="E31" s="9">
        <v>15.271482323000001</v>
      </c>
      <c r="F31" s="9" t="str">
        <f t="shared" si="7"/>
        <v>N/A</v>
      </c>
      <c r="G31" s="9">
        <v>15.304511338999999</v>
      </c>
      <c r="H31" s="9" t="str">
        <f t="shared" si="9"/>
        <v>N/A</v>
      </c>
      <c r="I31" s="10">
        <v>-2.48</v>
      </c>
      <c r="J31" s="10">
        <v>0.21629999999999999</v>
      </c>
      <c r="K31" s="9" t="str">
        <f t="shared" si="8"/>
        <v>Yes</v>
      </c>
    </row>
    <row r="32" spans="1:11" ht="12" customHeight="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s="21" customFormat="1" x14ac:dyDescent="0.2">
      <c r="A2" s="157" t="s">
        <v>1604</v>
      </c>
      <c r="B2" s="158"/>
      <c r="C2" s="158"/>
      <c r="D2" s="158"/>
      <c r="E2" s="158"/>
      <c r="F2" s="158"/>
      <c r="G2" s="158"/>
      <c r="H2" s="158"/>
      <c r="I2" s="158"/>
      <c r="J2" s="158"/>
      <c r="K2" s="158"/>
      <c r="L2" s="159"/>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s="83" customFormat="1" ht="63" customHeight="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8" t="s">
        <v>213</v>
      </c>
      <c r="J6" s="138" t="s">
        <v>213</v>
      </c>
      <c r="K6" s="46" t="s">
        <v>213</v>
      </c>
      <c r="L6" s="46" t="s">
        <v>213</v>
      </c>
    </row>
    <row r="7" spans="1:12" x14ac:dyDescent="0.2">
      <c r="A7" s="3" t="s">
        <v>17</v>
      </c>
      <c r="B7" s="32" t="s">
        <v>213</v>
      </c>
      <c r="C7" s="33">
        <v>1482064</v>
      </c>
      <c r="D7" s="84" t="str">
        <f>IF($B7="N/A","N/A",IF(C7&gt;10,"No",IF(C7&lt;-10,"No","Yes")))</f>
        <v>N/A</v>
      </c>
      <c r="E7" s="33">
        <v>1582296</v>
      </c>
      <c r="F7" s="84" t="str">
        <f>IF($B7="N/A","N/A",IF(E7&gt;10,"No",IF(E7&lt;-10,"No","Yes")))</f>
        <v>N/A</v>
      </c>
      <c r="G7" s="33">
        <v>1588445</v>
      </c>
      <c r="H7" s="84" t="str">
        <f>IF($B7="N/A","N/A",IF(G7&gt;10,"No",IF(G7&lt;-10,"No","Yes")))</f>
        <v>N/A</v>
      </c>
      <c r="I7" s="85">
        <v>6.7629999999999999</v>
      </c>
      <c r="J7" s="85">
        <v>0.3886</v>
      </c>
      <c r="K7" s="86" t="s">
        <v>739</v>
      </c>
      <c r="L7" s="34" t="str">
        <f>IF(J7="Div by 0", "N/A", IF(K7="N/A","N/A", IF(J7&gt;VALUE(MID(K7,1,2)), "No", IF(J7&lt;-1*VALUE(MID(K7,1,2)), "No", "Yes"))))</f>
        <v>Yes</v>
      </c>
    </row>
    <row r="8" spans="1:12" x14ac:dyDescent="0.2">
      <c r="A8" s="3" t="s">
        <v>58</v>
      </c>
      <c r="B8" s="37" t="s">
        <v>213</v>
      </c>
      <c r="C8" s="49">
        <v>8561916211</v>
      </c>
      <c r="D8" s="46" t="str">
        <f>IF($B8="N/A","N/A",IF(C8&gt;10,"No",IF(C8&lt;-10,"No","Yes")))</f>
        <v>N/A</v>
      </c>
      <c r="E8" s="49">
        <v>9268520526</v>
      </c>
      <c r="F8" s="46" t="str">
        <f>IF($B8="N/A","N/A",IF(E8&gt;10,"No",IF(E8&lt;-10,"No","Yes")))</f>
        <v>N/A</v>
      </c>
      <c r="G8" s="49">
        <v>9264800732</v>
      </c>
      <c r="H8" s="46" t="str">
        <f>IF($B8="N/A","N/A",IF(G8&gt;10,"No",IF(G8&lt;-10,"No","Yes")))</f>
        <v>N/A</v>
      </c>
      <c r="I8" s="12">
        <v>8.2530000000000001</v>
      </c>
      <c r="J8" s="12">
        <v>-0.04</v>
      </c>
      <c r="K8" s="47" t="s">
        <v>739</v>
      </c>
      <c r="L8" s="9" t="str">
        <f>IF(J8="Div by 0", "N/A", IF(K8="N/A","N/A", IF(J8&gt;VALUE(MID(K8,1,2)), "No", IF(J8&lt;-1*VALUE(MID(K8,1,2)), "No", "Yes"))))</f>
        <v>Yes</v>
      </c>
    </row>
    <row r="9" spans="1:12" x14ac:dyDescent="0.2">
      <c r="A9" s="61" t="s">
        <v>944</v>
      </c>
      <c r="B9" s="9" t="s">
        <v>213</v>
      </c>
      <c r="C9" s="8">
        <v>16.034597695999999</v>
      </c>
      <c r="D9" s="46" t="str">
        <f>IF($B9="N/A","N/A",IF(C9&gt;10,"No",IF(C9&lt;-10,"No","Yes")))</f>
        <v>N/A</v>
      </c>
      <c r="E9" s="8">
        <v>15.960730483000001</v>
      </c>
      <c r="F9" s="46" t="str">
        <f>IF($B9="N/A","N/A",IF(E9&gt;10,"No",IF(E9&lt;-10,"No","Yes")))</f>
        <v>N/A</v>
      </c>
      <c r="G9" s="8">
        <v>12.491147002</v>
      </c>
      <c r="H9" s="46" t="str">
        <f>IF($B9="N/A","N/A",IF(G9&gt;10,"No",IF(G9&lt;-10,"No","Yes")))</f>
        <v>N/A</v>
      </c>
      <c r="I9" s="12">
        <v>-0.46100000000000002</v>
      </c>
      <c r="J9" s="12">
        <v>-21.7</v>
      </c>
      <c r="K9" s="9" t="s">
        <v>213</v>
      </c>
      <c r="L9" s="9" t="str">
        <f>IF(J9="Div by 0", "N/A", IF(K9="N/A","N/A", IF(J9&gt;VALUE(MID(K9,1,2)), "No", IF(J9&lt;-1*VALUE(MID(K9,1,2)), "No", "Yes"))))</f>
        <v>N/A</v>
      </c>
    </row>
    <row r="10" spans="1:12" x14ac:dyDescent="0.2">
      <c r="A10" s="61" t="s">
        <v>945</v>
      </c>
      <c r="B10" s="9" t="s">
        <v>213</v>
      </c>
      <c r="C10" s="8">
        <v>1.9350716297999999</v>
      </c>
      <c r="D10" s="46" t="str">
        <f t="shared" ref="D10:D19" si="0">IF($B10="N/A","N/A",IF(C10&gt;10,"No",IF(C10&lt;-10,"No","Yes")))</f>
        <v>N/A</v>
      </c>
      <c r="E10" s="8">
        <v>1.6299731529000001</v>
      </c>
      <c r="F10" s="46" t="str">
        <f t="shared" ref="F10:F19" si="1">IF($B10="N/A","N/A",IF(E10&gt;10,"No",IF(E10&lt;-10,"No","Yes")))</f>
        <v>N/A</v>
      </c>
      <c r="G10" s="8">
        <v>1.589793792</v>
      </c>
      <c r="H10" s="46" t="str">
        <f t="shared" ref="H10:H19" si="2">IF($B10="N/A","N/A",IF(G10&gt;10,"No",IF(G10&lt;-10,"No","Yes")))</f>
        <v>N/A</v>
      </c>
      <c r="I10" s="12">
        <v>-15.8</v>
      </c>
      <c r="J10" s="12">
        <v>-2.4700000000000002</v>
      </c>
      <c r="K10" s="9" t="s">
        <v>213</v>
      </c>
      <c r="L10" s="9" t="str">
        <f t="shared" ref="L10:L26" si="3">IF(J10="Div by 0", "N/A", IF(K10="N/A","N/A", IF(J10&gt;VALUE(MID(K10,1,2)), "No", IF(J10&lt;-1*VALUE(MID(K10,1,2)), "No", "Yes"))))</f>
        <v>N/A</v>
      </c>
    </row>
    <row r="11" spans="1:12" x14ac:dyDescent="0.2">
      <c r="A11" s="61" t="s">
        <v>946</v>
      </c>
      <c r="B11" s="9" t="s">
        <v>213</v>
      </c>
      <c r="C11" s="8">
        <v>10.337947618999999</v>
      </c>
      <c r="D11" s="46" t="str">
        <f t="shared" si="0"/>
        <v>N/A</v>
      </c>
      <c r="E11" s="8">
        <v>9.9729127798999997</v>
      </c>
      <c r="F11" s="46" t="str">
        <f t="shared" si="1"/>
        <v>N/A</v>
      </c>
      <c r="G11" s="8">
        <v>9.9478420720000003</v>
      </c>
      <c r="H11" s="46" t="str">
        <f t="shared" si="2"/>
        <v>N/A</v>
      </c>
      <c r="I11" s="12">
        <v>-3.53</v>
      </c>
      <c r="J11" s="12">
        <v>-0.251</v>
      </c>
      <c r="K11" s="9" t="s">
        <v>213</v>
      </c>
      <c r="L11" s="9" t="str">
        <f t="shared" si="3"/>
        <v>N/A</v>
      </c>
    </row>
    <row r="12" spans="1:12" x14ac:dyDescent="0.2">
      <c r="A12" s="61" t="s">
        <v>947</v>
      </c>
      <c r="B12" s="9" t="s">
        <v>213</v>
      </c>
      <c r="C12" s="8">
        <v>0.36779788190000001</v>
      </c>
      <c r="D12" s="46" t="str">
        <f t="shared" si="0"/>
        <v>N/A</v>
      </c>
      <c r="E12" s="8">
        <v>0.30639020760000002</v>
      </c>
      <c r="F12" s="46" t="str">
        <f t="shared" si="1"/>
        <v>N/A</v>
      </c>
      <c r="G12" s="8">
        <v>0.24010903750000001</v>
      </c>
      <c r="H12" s="46" t="str">
        <f t="shared" si="2"/>
        <v>N/A</v>
      </c>
      <c r="I12" s="12">
        <v>-16.7</v>
      </c>
      <c r="J12" s="12">
        <v>-21.6</v>
      </c>
      <c r="K12" s="9" t="s">
        <v>213</v>
      </c>
      <c r="L12" s="9" t="str">
        <f t="shared" si="3"/>
        <v>N/A</v>
      </c>
    </row>
    <row r="13" spans="1:12" x14ac:dyDescent="0.2">
      <c r="A13" s="61" t="s">
        <v>948</v>
      </c>
      <c r="B13" s="11" t="s">
        <v>213</v>
      </c>
      <c r="C13" s="8">
        <v>14.599841842</v>
      </c>
      <c r="D13" s="46" t="str">
        <f t="shared" si="0"/>
        <v>N/A</v>
      </c>
      <c r="E13" s="8">
        <v>9.7247291277999999</v>
      </c>
      <c r="F13" s="46" t="str">
        <f t="shared" si="1"/>
        <v>N/A</v>
      </c>
      <c r="G13" s="8">
        <v>7.7633156955000002</v>
      </c>
      <c r="H13" s="46" t="str">
        <f t="shared" si="2"/>
        <v>N/A</v>
      </c>
      <c r="I13" s="12">
        <v>-33.4</v>
      </c>
      <c r="J13" s="12">
        <v>-20.2</v>
      </c>
      <c r="K13" s="9" t="s">
        <v>213</v>
      </c>
      <c r="L13" s="9" t="str">
        <f t="shared" si="3"/>
        <v>N/A</v>
      </c>
    </row>
    <row r="14" spans="1:12" ht="12.75" customHeight="1" x14ac:dyDescent="0.2">
      <c r="A14" s="61" t="s">
        <v>949</v>
      </c>
      <c r="B14" s="11" t="s">
        <v>213</v>
      </c>
      <c r="C14" s="8">
        <v>38.959721037999998</v>
      </c>
      <c r="D14" s="46" t="str">
        <f t="shared" si="0"/>
        <v>N/A</v>
      </c>
      <c r="E14" s="8">
        <v>39.421448325999997</v>
      </c>
      <c r="F14" s="46" t="str">
        <f t="shared" si="1"/>
        <v>N/A</v>
      </c>
      <c r="G14" s="8">
        <v>50.693602863000002</v>
      </c>
      <c r="H14" s="46" t="str">
        <f t="shared" si="2"/>
        <v>N/A</v>
      </c>
      <c r="I14" s="12">
        <v>1.1850000000000001</v>
      </c>
      <c r="J14" s="12">
        <v>28.59</v>
      </c>
      <c r="K14" s="9" t="s">
        <v>213</v>
      </c>
      <c r="L14" s="9" t="str">
        <f t="shared" si="3"/>
        <v>N/A</v>
      </c>
    </row>
    <row r="15" spans="1:12" x14ac:dyDescent="0.2">
      <c r="A15" s="61" t="s">
        <v>950</v>
      </c>
      <c r="B15" s="11" t="s">
        <v>213</v>
      </c>
      <c r="C15" s="8">
        <v>2.7056861200000001E-2</v>
      </c>
      <c r="D15" s="46" t="str">
        <f t="shared" si="0"/>
        <v>N/A</v>
      </c>
      <c r="E15" s="8">
        <v>1.5736625800000001E-2</v>
      </c>
      <c r="F15" s="46" t="str">
        <f t="shared" si="1"/>
        <v>N/A</v>
      </c>
      <c r="G15" s="8">
        <v>1.5927526599999998E-2</v>
      </c>
      <c r="H15" s="46" t="str">
        <f t="shared" si="2"/>
        <v>N/A</v>
      </c>
      <c r="I15" s="12">
        <v>-41.8</v>
      </c>
      <c r="J15" s="12">
        <v>1.2130000000000001</v>
      </c>
      <c r="K15" s="9" t="s">
        <v>213</v>
      </c>
      <c r="L15" s="9" t="str">
        <f t="shared" si="3"/>
        <v>N/A</v>
      </c>
    </row>
    <row r="16" spans="1:12" ht="12.75" customHeight="1" x14ac:dyDescent="0.2">
      <c r="A16" s="61" t="s">
        <v>951</v>
      </c>
      <c r="B16" s="11" t="s">
        <v>213</v>
      </c>
      <c r="C16" s="8">
        <v>17.737965431999999</v>
      </c>
      <c r="D16" s="46" t="str">
        <f t="shared" si="0"/>
        <v>N/A</v>
      </c>
      <c r="E16" s="8">
        <v>22.968079296999999</v>
      </c>
      <c r="F16" s="46" t="str">
        <f t="shared" si="1"/>
        <v>N/A</v>
      </c>
      <c r="G16" s="8">
        <v>17.258262010999999</v>
      </c>
      <c r="H16" s="46" t="str">
        <f t="shared" si="2"/>
        <v>N/A</v>
      </c>
      <c r="I16" s="12">
        <v>29.49</v>
      </c>
      <c r="J16" s="12">
        <v>-24.9</v>
      </c>
      <c r="K16" s="9" t="s">
        <v>213</v>
      </c>
      <c r="L16" s="9" t="str">
        <f t="shared" si="3"/>
        <v>N/A</v>
      </c>
    </row>
    <row r="17" spans="1:12" ht="12.75" customHeight="1" x14ac:dyDescent="0.2">
      <c r="A17" s="4" t="s">
        <v>952</v>
      </c>
      <c r="B17" s="11" t="s">
        <v>213</v>
      </c>
      <c r="C17" s="8">
        <v>34.299935765000001</v>
      </c>
      <c r="D17" s="46" t="str">
        <f t="shared" si="0"/>
        <v>N/A</v>
      </c>
      <c r="E17" s="8">
        <v>34.338518204000003</v>
      </c>
      <c r="F17" s="46" t="str">
        <f t="shared" si="1"/>
        <v>N/A</v>
      </c>
      <c r="G17" s="8">
        <v>26.627299024999999</v>
      </c>
      <c r="H17" s="46" t="str">
        <f t="shared" si="2"/>
        <v>N/A</v>
      </c>
      <c r="I17" s="12">
        <v>0.1125</v>
      </c>
      <c r="J17" s="12">
        <v>-22.5</v>
      </c>
      <c r="K17" s="9" t="s">
        <v>213</v>
      </c>
      <c r="L17" s="9" t="str">
        <f t="shared" si="3"/>
        <v>N/A</v>
      </c>
    </row>
    <row r="18" spans="1:12" ht="12.75" customHeight="1" x14ac:dyDescent="0.2">
      <c r="A18" s="4" t="s">
        <v>953</v>
      </c>
      <c r="B18" s="11" t="s">
        <v>213</v>
      </c>
      <c r="C18" s="8">
        <v>49.665466539000001</v>
      </c>
      <c r="D18" s="46" t="str">
        <f t="shared" si="0"/>
        <v>N/A</v>
      </c>
      <c r="E18" s="8">
        <v>49.700751312999998</v>
      </c>
      <c r="F18" s="46" t="str">
        <f t="shared" si="1"/>
        <v>N/A</v>
      </c>
      <c r="G18" s="8">
        <v>60.881553973000003</v>
      </c>
      <c r="H18" s="46" t="str">
        <f t="shared" si="2"/>
        <v>N/A</v>
      </c>
      <c r="I18" s="12">
        <v>7.0999999999999994E-2</v>
      </c>
      <c r="J18" s="12">
        <v>22.5</v>
      </c>
      <c r="K18" s="9" t="s">
        <v>213</v>
      </c>
      <c r="L18" s="9" t="str">
        <f t="shared" si="3"/>
        <v>N/A</v>
      </c>
    </row>
    <row r="19" spans="1:12" ht="12.75" customHeight="1" x14ac:dyDescent="0.2">
      <c r="A19" s="18" t="s">
        <v>132</v>
      </c>
      <c r="B19" s="1" t="s">
        <v>213</v>
      </c>
      <c r="C19" s="38">
        <v>29584</v>
      </c>
      <c r="D19" s="46" t="str">
        <f t="shared" si="0"/>
        <v>N/A</v>
      </c>
      <c r="E19" s="38">
        <v>16488</v>
      </c>
      <c r="F19" s="46" t="str">
        <f t="shared" si="1"/>
        <v>N/A</v>
      </c>
      <c r="G19" s="38">
        <v>11415</v>
      </c>
      <c r="H19" s="46" t="str">
        <f t="shared" si="2"/>
        <v>N/A</v>
      </c>
      <c r="I19" s="12">
        <v>-44.3</v>
      </c>
      <c r="J19" s="12">
        <v>-30.8</v>
      </c>
      <c r="K19" s="38" t="s">
        <v>213</v>
      </c>
      <c r="L19" s="9" t="str">
        <f t="shared" si="3"/>
        <v>N/A</v>
      </c>
    </row>
    <row r="20" spans="1:12" ht="12.75" customHeight="1" x14ac:dyDescent="0.2">
      <c r="A20" s="18" t="s">
        <v>133</v>
      </c>
      <c r="B20" s="50" t="s">
        <v>276</v>
      </c>
      <c r="C20" s="8">
        <v>1.9961351196999999</v>
      </c>
      <c r="D20" s="46" t="str">
        <f>IF($B20="N/A","N/A",IF(C20&gt;=2,"No",IF(C20&lt;0,"No","Yes")))</f>
        <v>Yes</v>
      </c>
      <c r="E20" s="8">
        <v>1.0420300626000001</v>
      </c>
      <c r="F20" s="46" t="str">
        <f>IF($B20="N/A","N/A",IF(E20&gt;=2,"No",IF(E20&lt;0,"No","Yes")))</f>
        <v>Yes</v>
      </c>
      <c r="G20" s="8">
        <v>0.71862733680000002</v>
      </c>
      <c r="H20" s="46" t="str">
        <f>IF($B20="N/A","N/A",IF(G20&gt;=2,"No",IF(G20&lt;0,"No","Yes")))</f>
        <v>Yes</v>
      </c>
      <c r="I20" s="12">
        <v>-47.8</v>
      </c>
      <c r="J20" s="12">
        <v>-31</v>
      </c>
      <c r="K20" s="9" t="s">
        <v>213</v>
      </c>
      <c r="L20" s="9" t="str">
        <f t="shared" si="3"/>
        <v>N/A</v>
      </c>
    </row>
    <row r="21" spans="1:12" ht="25.5" x14ac:dyDescent="0.2">
      <c r="A21" s="2" t="s">
        <v>134</v>
      </c>
      <c r="B21" s="50" t="s">
        <v>213</v>
      </c>
      <c r="C21" s="49">
        <v>68643246</v>
      </c>
      <c r="D21" s="46" t="str">
        <f t="shared" ref="D21:D26" si="4">IF($B21="N/A","N/A",IF(C21&gt;10,"No",IF(C21&lt;-10,"No","Yes")))</f>
        <v>N/A</v>
      </c>
      <c r="E21" s="49">
        <v>59806429</v>
      </c>
      <c r="F21" s="46" t="str">
        <f t="shared" ref="F21:F26" si="5">IF($B21="N/A","N/A",IF(E21&gt;10,"No",IF(E21&lt;-10,"No","Yes")))</f>
        <v>N/A</v>
      </c>
      <c r="G21" s="49">
        <v>51786486</v>
      </c>
      <c r="H21" s="46" t="str">
        <f t="shared" ref="H21:H26" si="6">IF($B21="N/A","N/A",IF(G21&gt;10,"No",IF(G21&lt;-10,"No","Yes")))</f>
        <v>N/A</v>
      </c>
      <c r="I21" s="12">
        <v>-12.9</v>
      </c>
      <c r="J21" s="12">
        <v>-13.4</v>
      </c>
      <c r="K21" s="9" t="s">
        <v>213</v>
      </c>
      <c r="L21" s="9" t="str">
        <f t="shared" si="3"/>
        <v>N/A</v>
      </c>
    </row>
    <row r="22" spans="1:12" ht="25.5" x14ac:dyDescent="0.2">
      <c r="A22" s="2" t="s">
        <v>1720</v>
      </c>
      <c r="B22" s="50" t="s">
        <v>213</v>
      </c>
      <c r="C22" s="49">
        <v>2320.282788</v>
      </c>
      <c r="D22" s="46" t="str">
        <f t="shared" si="4"/>
        <v>N/A</v>
      </c>
      <c r="E22" s="49">
        <v>3627.2700752000001</v>
      </c>
      <c r="F22" s="46" t="str">
        <f t="shared" si="5"/>
        <v>N/A</v>
      </c>
      <c r="G22" s="49">
        <v>4536.7048619999996</v>
      </c>
      <c r="H22" s="46" t="str">
        <f t="shared" si="6"/>
        <v>N/A</v>
      </c>
      <c r="I22" s="12">
        <v>56.33</v>
      </c>
      <c r="J22" s="12">
        <v>25.07</v>
      </c>
      <c r="K22" s="9" t="s">
        <v>213</v>
      </c>
      <c r="L22" s="9" t="str">
        <f t="shared" si="3"/>
        <v>N/A</v>
      </c>
    </row>
    <row r="23" spans="1:12" ht="12.75" customHeight="1" x14ac:dyDescent="0.2">
      <c r="A23" s="18" t="s">
        <v>135</v>
      </c>
      <c r="B23" s="37" t="s">
        <v>213</v>
      </c>
      <c r="C23" s="1">
        <v>5568</v>
      </c>
      <c r="D23" s="46" t="str">
        <f t="shared" si="4"/>
        <v>N/A</v>
      </c>
      <c r="E23" s="1">
        <v>4865</v>
      </c>
      <c r="F23" s="46" t="str">
        <f t="shared" si="5"/>
        <v>N/A</v>
      </c>
      <c r="G23" s="1">
        <v>2767</v>
      </c>
      <c r="H23" s="46" t="str">
        <f t="shared" si="6"/>
        <v>N/A</v>
      </c>
      <c r="I23" s="12">
        <v>-12.6</v>
      </c>
      <c r="J23" s="12">
        <v>-43.1</v>
      </c>
      <c r="K23" s="38" t="s">
        <v>213</v>
      </c>
      <c r="L23" s="9" t="str">
        <f t="shared" si="3"/>
        <v>N/A</v>
      </c>
    </row>
    <row r="24" spans="1:12" ht="12.75" customHeight="1" x14ac:dyDescent="0.2">
      <c r="A24" s="18" t="s">
        <v>136</v>
      </c>
      <c r="B24" s="37" t="s">
        <v>213</v>
      </c>
      <c r="C24" s="13">
        <v>0.37569227779999997</v>
      </c>
      <c r="D24" s="46" t="str">
        <f t="shared" si="4"/>
        <v>N/A</v>
      </c>
      <c r="E24" s="13">
        <v>0.30746459580000002</v>
      </c>
      <c r="F24" s="46" t="str">
        <f t="shared" si="5"/>
        <v>N/A</v>
      </c>
      <c r="G24" s="13">
        <v>0.17419551829999999</v>
      </c>
      <c r="H24" s="46" t="str">
        <f t="shared" si="6"/>
        <v>N/A</v>
      </c>
      <c r="I24" s="12">
        <v>-18.2</v>
      </c>
      <c r="J24" s="12">
        <v>-43.3</v>
      </c>
      <c r="K24" s="9" t="s">
        <v>213</v>
      </c>
      <c r="L24" s="9" t="str">
        <f t="shared" si="3"/>
        <v>N/A</v>
      </c>
    </row>
    <row r="25" spans="1:12" ht="25.5" x14ac:dyDescent="0.2">
      <c r="A25" s="2" t="s">
        <v>137</v>
      </c>
      <c r="B25" s="37" t="s">
        <v>213</v>
      </c>
      <c r="C25" s="14">
        <v>59835175</v>
      </c>
      <c r="D25" s="46" t="str">
        <f t="shared" si="4"/>
        <v>N/A</v>
      </c>
      <c r="E25" s="14">
        <v>49159340</v>
      </c>
      <c r="F25" s="46" t="str">
        <f t="shared" si="5"/>
        <v>N/A</v>
      </c>
      <c r="G25" s="14">
        <v>32547689</v>
      </c>
      <c r="H25" s="46" t="str">
        <f t="shared" si="6"/>
        <v>N/A</v>
      </c>
      <c r="I25" s="12">
        <v>-17.8</v>
      </c>
      <c r="J25" s="12">
        <v>-33.799999999999997</v>
      </c>
      <c r="K25" s="9" t="s">
        <v>213</v>
      </c>
      <c r="L25" s="9" t="str">
        <f t="shared" si="3"/>
        <v>N/A</v>
      </c>
    </row>
    <row r="26" spans="1:12" ht="25.5" x14ac:dyDescent="0.2">
      <c r="A26" s="2" t="s">
        <v>954</v>
      </c>
      <c r="B26" s="37" t="s">
        <v>213</v>
      </c>
      <c r="C26" s="14">
        <v>10746.259878000001</v>
      </c>
      <c r="D26" s="46" t="str">
        <f t="shared" si="4"/>
        <v>N/A</v>
      </c>
      <c r="E26" s="14">
        <v>10104.694758</v>
      </c>
      <c r="F26" s="46" t="str">
        <f t="shared" si="5"/>
        <v>N/A</v>
      </c>
      <c r="G26" s="14">
        <v>11762.807734</v>
      </c>
      <c r="H26" s="46" t="str">
        <f t="shared" si="6"/>
        <v>N/A</v>
      </c>
      <c r="I26" s="12">
        <v>-5.97</v>
      </c>
      <c r="J26" s="12">
        <v>16.41</v>
      </c>
      <c r="K26" s="9" t="s">
        <v>213</v>
      </c>
      <c r="L26" s="9" t="str">
        <f t="shared" si="3"/>
        <v>N/A</v>
      </c>
    </row>
    <row r="27" spans="1:12" x14ac:dyDescent="0.2">
      <c r="A27" s="18" t="s">
        <v>138</v>
      </c>
      <c r="B27" s="1" t="s">
        <v>213</v>
      </c>
      <c r="C27" s="38">
        <v>163853</v>
      </c>
      <c r="D27" s="46" t="str">
        <f>IF($B27="N/A","N/A",IF(C27&gt;10,"No",IF(C27&lt;-10,"No","Yes")))</f>
        <v>N/A</v>
      </c>
      <c r="E27" s="38">
        <v>160698</v>
      </c>
      <c r="F27" s="46" t="str">
        <f>IF($B27="N/A","N/A",IF(E27&gt;10,"No",IF(E27&lt;-10,"No","Yes")))</f>
        <v>N/A</v>
      </c>
      <c r="G27" s="38">
        <v>127083</v>
      </c>
      <c r="H27" s="46" t="str">
        <f>IF($B27="N/A","N/A",IF(G27&gt;10,"No",IF(G27&lt;-10,"No","Yes")))</f>
        <v>N/A</v>
      </c>
      <c r="I27" s="12">
        <v>-1.93</v>
      </c>
      <c r="J27" s="12">
        <v>-20.9</v>
      </c>
      <c r="K27" s="38" t="s">
        <v>213</v>
      </c>
      <c r="L27" s="9" t="str">
        <f>IF(J27="Div by 0", "N/A", IF(K27="N/A","N/A", IF(J27&gt;VALUE(MID(K27,1,2)), "No", IF(J27&lt;-1*VALUE(MID(K27,1,2)), "No", "Yes"))))</f>
        <v>N/A</v>
      </c>
    </row>
    <row r="28" spans="1:12" x14ac:dyDescent="0.2">
      <c r="A28" s="2" t="s">
        <v>139</v>
      </c>
      <c r="B28" s="50" t="s">
        <v>213</v>
      </c>
      <c r="C28" s="8">
        <v>11.055730387000001</v>
      </c>
      <c r="D28" s="46" t="str">
        <f>IF($B28="N/A","N/A",IF(C28&gt;10,"No",IF(C28&lt;-10,"No","Yes")))</f>
        <v>N/A</v>
      </c>
      <c r="E28" s="8">
        <v>10.156001153</v>
      </c>
      <c r="F28" s="46" t="str">
        <f>IF($B28="N/A","N/A",IF(E28&gt;10,"No",IF(E28&lt;-10,"No","Yes")))</f>
        <v>N/A</v>
      </c>
      <c r="G28" s="8">
        <v>8.0004658644000006</v>
      </c>
      <c r="H28" s="46" t="str">
        <f>IF($B28="N/A","N/A",IF(G28&gt;10,"No",IF(G28&lt;-10,"No","Yes")))</f>
        <v>N/A</v>
      </c>
      <c r="I28" s="12">
        <v>-8.14</v>
      </c>
      <c r="J28" s="12">
        <v>-21.2</v>
      </c>
      <c r="K28" s="9" t="s">
        <v>213</v>
      </c>
      <c r="L28" s="9" t="str">
        <f>IF(J28="Div by 0", "N/A", IF(K28="N/A","N/A", IF(J28&gt;VALUE(MID(K28,1,2)), "No", IF(J28&lt;-1*VALUE(MID(K28,1,2)), "No", "Yes"))))</f>
        <v>N/A</v>
      </c>
    </row>
    <row r="29" spans="1:12" x14ac:dyDescent="0.2">
      <c r="A29" s="18" t="s">
        <v>140</v>
      </c>
      <c r="B29" s="38" t="s">
        <v>213</v>
      </c>
      <c r="C29" s="38">
        <v>212028</v>
      </c>
      <c r="D29" s="46" t="str">
        <f>IF($B29="N/A","N/A",IF(C29&gt;10,"No",IF(C29&lt;-10,"No","Yes")))</f>
        <v>N/A</v>
      </c>
      <c r="E29" s="38">
        <v>205219</v>
      </c>
      <c r="F29" s="46" t="str">
        <f>IF($B29="N/A","N/A",IF(E29&gt;10,"No",IF(E29&lt;-10,"No","Yes")))</f>
        <v>N/A</v>
      </c>
      <c r="G29" s="38">
        <v>168664</v>
      </c>
      <c r="H29" s="46" t="str">
        <f>IF($B29="N/A","N/A",IF(G29&gt;10,"No",IF(G29&lt;-10,"No","Yes")))</f>
        <v>N/A</v>
      </c>
      <c r="I29" s="12">
        <v>-3.21</v>
      </c>
      <c r="J29" s="12">
        <v>-17.8</v>
      </c>
      <c r="K29" s="38" t="s">
        <v>213</v>
      </c>
      <c r="L29" s="9" t="str">
        <f>IF(J29="Div by 0", "N/A", IF(K29="N/A","N/A", IF(J29&gt;VALUE(MID(K29,1,2)), "No", IF(J29&lt;-1*VALUE(MID(K29,1,2)), "No", "Yes"))))</f>
        <v>N/A</v>
      </c>
    </row>
    <row r="30" spans="1:12" x14ac:dyDescent="0.2">
      <c r="A30" s="2" t="s">
        <v>141</v>
      </c>
      <c r="B30" s="37" t="s">
        <v>213</v>
      </c>
      <c r="C30" s="8">
        <v>14.306264777000001</v>
      </c>
      <c r="D30" s="46" t="str">
        <f>IF($B30="N/A","N/A",IF(C30&gt;10,"No",IF(C30&lt;-10,"No","Yes")))</f>
        <v>N/A</v>
      </c>
      <c r="E30" s="8">
        <v>12.969697200000001</v>
      </c>
      <c r="F30" s="46" t="str">
        <f>IF($B30="N/A","N/A",IF(E30&gt;10,"No",IF(E30&lt;-10,"No","Yes")))</f>
        <v>N/A</v>
      </c>
      <c r="G30" s="8">
        <v>10.618183192</v>
      </c>
      <c r="H30" s="46" t="str">
        <f>IF($B30="N/A","N/A",IF(G30&gt;10,"No",IF(G30&lt;-10,"No","Yes")))</f>
        <v>N/A</v>
      </c>
      <c r="I30" s="12">
        <v>-9.34</v>
      </c>
      <c r="J30" s="12">
        <v>-18.100000000000001</v>
      </c>
      <c r="K30" s="9" t="s">
        <v>213</v>
      </c>
      <c r="L30" s="9" t="str">
        <f>IF(J30="Div by 0", "N/A", IF(K30="N/A","N/A", IF(J30&gt;VALUE(MID(K30,1,2)), "No", IF(J30&lt;-1*VALUE(MID(K30,1,2)), "No", "Yes"))))</f>
        <v>N/A</v>
      </c>
    </row>
    <row r="31" spans="1:12" ht="12.75" customHeight="1" x14ac:dyDescent="0.2">
      <c r="A31" s="18" t="s">
        <v>142</v>
      </c>
      <c r="B31" s="1" t="s">
        <v>213</v>
      </c>
      <c r="C31" s="1">
        <v>152076.16667000001</v>
      </c>
      <c r="D31" s="46" t="str">
        <f>IF($B31="N/A","N/A",IF(C31&gt;10,"No",IF(C31&lt;-10,"No","Yes")))</f>
        <v>N/A</v>
      </c>
      <c r="E31" s="1">
        <v>139761.33332999999</v>
      </c>
      <c r="F31" s="46" t="str">
        <f>IF($B31="N/A","N/A",IF(E31&gt;10,"No",IF(E31&lt;-10,"No","Yes")))</f>
        <v>N/A</v>
      </c>
      <c r="G31" s="1">
        <v>116715.08332999999</v>
      </c>
      <c r="H31" s="46" t="str">
        <f>IF($B31="N/A","N/A",IF(G31&gt;10,"No",IF(G31&lt;-10,"No","Yes")))</f>
        <v>N/A</v>
      </c>
      <c r="I31" s="12">
        <v>-8.1</v>
      </c>
      <c r="J31" s="12">
        <v>-16.5</v>
      </c>
      <c r="K31" s="1" t="s">
        <v>213</v>
      </c>
      <c r="L31" s="9" t="str">
        <f>IF(J31="Div by 0", "N/A", IF(K31="N/A","N/A", IF(J31&gt;VALUE(MID(K31,1,2)), "No", IF(J31&lt;-1*VALUE(MID(K31,1,2)), "No", "Yes"))))</f>
        <v>N/A</v>
      </c>
    </row>
    <row r="32" spans="1:12" s="21" customFormat="1" ht="12" customHeight="1" x14ac:dyDescent="0.2">
      <c r="A32" s="170" t="s">
        <v>1647</v>
      </c>
      <c r="B32" s="171"/>
      <c r="C32" s="171"/>
      <c r="D32" s="171"/>
      <c r="E32" s="171"/>
      <c r="F32" s="171"/>
      <c r="G32" s="171"/>
      <c r="H32" s="171"/>
      <c r="I32" s="171"/>
      <c r="J32" s="171"/>
      <c r="K32" s="171"/>
      <c r="L32" s="172"/>
    </row>
    <row r="33" spans="1:12" s="21" customFormat="1" ht="12.75" customHeight="1" x14ac:dyDescent="0.2">
      <c r="A33" s="160" t="s">
        <v>1645</v>
      </c>
      <c r="B33" s="161"/>
      <c r="C33" s="161"/>
      <c r="D33" s="161"/>
      <c r="E33" s="161"/>
      <c r="F33" s="161"/>
      <c r="G33" s="161"/>
      <c r="H33" s="161"/>
      <c r="I33" s="161"/>
      <c r="J33" s="161"/>
      <c r="K33" s="161"/>
      <c r="L33" s="162"/>
    </row>
    <row r="34" spans="1:12" s="21" customFormat="1" x14ac:dyDescent="0.2">
      <c r="A34" s="163" t="s">
        <v>1743</v>
      </c>
      <c r="B34" s="163"/>
      <c r="C34" s="163"/>
      <c r="D34" s="163"/>
      <c r="E34" s="163"/>
      <c r="F34" s="163"/>
      <c r="G34" s="163"/>
      <c r="H34" s="163"/>
      <c r="I34" s="163"/>
      <c r="J34" s="163"/>
      <c r="K34" s="163"/>
      <c r="L34" s="164"/>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1" t="s">
        <v>1713</v>
      </c>
      <c r="B1" s="152"/>
      <c r="C1" s="152"/>
      <c r="D1" s="152"/>
      <c r="E1" s="152"/>
      <c r="F1" s="152"/>
      <c r="G1" s="152"/>
      <c r="H1" s="152"/>
      <c r="I1" s="152"/>
      <c r="J1" s="152"/>
      <c r="K1" s="152"/>
      <c r="L1" s="153"/>
    </row>
    <row r="2" spans="1:14" ht="24.75" customHeight="1" x14ac:dyDescent="0.2">
      <c r="A2" s="175" t="s">
        <v>1605</v>
      </c>
      <c r="B2" s="176"/>
      <c r="C2" s="176"/>
      <c r="D2" s="176"/>
      <c r="E2" s="176"/>
      <c r="F2" s="176"/>
      <c r="G2" s="176"/>
      <c r="H2" s="176"/>
      <c r="I2" s="176"/>
      <c r="J2" s="176"/>
      <c r="K2" s="176"/>
      <c r="L2" s="177"/>
    </row>
    <row r="3" spans="1:14" s="21" customFormat="1" x14ac:dyDescent="0.2">
      <c r="A3" s="157" t="s">
        <v>1746</v>
      </c>
      <c r="B3" s="173"/>
      <c r="C3" s="173"/>
      <c r="D3" s="173"/>
      <c r="E3" s="173"/>
      <c r="F3" s="173"/>
      <c r="G3" s="173"/>
      <c r="H3" s="173"/>
      <c r="I3" s="173"/>
      <c r="J3" s="173"/>
      <c r="K3" s="173"/>
      <c r="L3" s="174"/>
    </row>
    <row r="4" spans="1:14" s="21" customFormat="1" x14ac:dyDescent="0.2">
      <c r="A4" s="154" t="s">
        <v>650</v>
      </c>
      <c r="B4" s="155"/>
      <c r="C4" s="155"/>
      <c r="D4" s="155"/>
      <c r="E4" s="155"/>
      <c r="F4" s="155"/>
      <c r="G4" s="155"/>
      <c r="H4" s="155"/>
      <c r="I4" s="155"/>
      <c r="J4" s="155"/>
      <c r="K4" s="155"/>
      <c r="L4" s="156"/>
    </row>
    <row r="5" spans="1:14"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4" x14ac:dyDescent="0.2">
      <c r="A6" s="71" t="s">
        <v>0</v>
      </c>
      <c r="B6" s="38" t="s">
        <v>213</v>
      </c>
      <c r="C6" s="38">
        <v>1288627</v>
      </c>
      <c r="D6" s="46" t="str">
        <f>IF($B6="N/A","N/A",IF(C6&gt;10,"No",IF(C6&lt;-10,"No","Yes")))</f>
        <v>N/A</v>
      </c>
      <c r="E6" s="38">
        <v>1405110</v>
      </c>
      <c r="F6" s="46" t="str">
        <f>IF($B6="N/A","N/A",IF(E6&gt;10,"No",IF(E6&lt;-10,"No","Yes")))</f>
        <v>N/A</v>
      </c>
      <c r="G6" s="38">
        <v>1449947</v>
      </c>
      <c r="H6" s="46" t="str">
        <f>IF($B6="N/A","N/A",IF(G6&gt;10,"No",IF(G6&lt;-10,"No","Yes")))</f>
        <v>N/A</v>
      </c>
      <c r="I6" s="12">
        <v>9.0389999999999997</v>
      </c>
      <c r="J6" s="12">
        <v>3.1909999999999998</v>
      </c>
      <c r="K6" s="52" t="s">
        <v>739</v>
      </c>
      <c r="L6" s="9" t="str">
        <f>IF(J6="Div by 0", "N/A", IF(K6="N/A","N/A", IF(J6&gt;VALUE(MID(K6,1,2)), "No", IF(J6&lt;-1*VALUE(MID(K6,1,2)), "No", "Yes"))))</f>
        <v>Yes</v>
      </c>
    </row>
    <row r="7" spans="1:14" x14ac:dyDescent="0.2">
      <c r="A7" s="18" t="s">
        <v>59</v>
      </c>
      <c r="B7" s="38" t="s">
        <v>213</v>
      </c>
      <c r="C7" s="38">
        <v>1085002.8799999999</v>
      </c>
      <c r="D7" s="46" t="str">
        <f>IF($B7="N/A","N/A",IF(C7&gt;10,"No",IF(C7&lt;-10,"No","Yes")))</f>
        <v>N/A</v>
      </c>
      <c r="E7" s="38">
        <v>1165100.29</v>
      </c>
      <c r="F7" s="46" t="str">
        <f>IF($B7="N/A","N/A",IF(E7&gt;10,"No",IF(E7&lt;-10,"No","Yes")))</f>
        <v>N/A</v>
      </c>
      <c r="G7" s="38">
        <v>1214845.07</v>
      </c>
      <c r="H7" s="46" t="str">
        <f>IF($B7="N/A","N/A",IF(G7&gt;10,"No",IF(G7&lt;-10,"No","Yes")))</f>
        <v>N/A</v>
      </c>
      <c r="I7" s="12">
        <v>7.3819999999999997</v>
      </c>
      <c r="J7" s="12">
        <v>4.2699999999999996</v>
      </c>
      <c r="K7" s="52" t="s">
        <v>740</v>
      </c>
      <c r="L7" s="9" t="str">
        <f>IF(J7="Div by 0", "N/A", IF(K7="N/A","N/A", IF(J7&gt;VALUE(MID(K7,1,2)), "No", IF(J7&lt;-1*VALUE(MID(K7,1,2)), "No", "Yes"))))</f>
        <v>Yes</v>
      </c>
    </row>
    <row r="8" spans="1:14" x14ac:dyDescent="0.2">
      <c r="A8" s="72" t="s">
        <v>143</v>
      </c>
      <c r="B8" s="38" t="s">
        <v>213</v>
      </c>
      <c r="C8" s="38">
        <v>238596</v>
      </c>
      <c r="D8" s="46" t="str">
        <f>IF($B8="N/A","N/A",IF(C8&gt;10,"No",IF(C8&lt;-10,"No","Yes")))</f>
        <v>N/A</v>
      </c>
      <c r="E8" s="38">
        <v>258223</v>
      </c>
      <c r="F8" s="46" t="str">
        <f>IF($B8="N/A","N/A",IF(E8&gt;10,"No",IF(E8&lt;-10,"No","Yes")))</f>
        <v>N/A</v>
      </c>
      <c r="G8" s="38">
        <v>272571</v>
      </c>
      <c r="H8" s="46" t="str">
        <f>IF($B8="N/A","N/A",IF(G8&gt;10,"No",IF(G8&lt;-10,"No","Yes")))</f>
        <v>N/A</v>
      </c>
      <c r="I8" s="12">
        <v>8.2260000000000009</v>
      </c>
      <c r="J8" s="12">
        <v>5.556</v>
      </c>
      <c r="K8" s="38" t="s">
        <v>213</v>
      </c>
      <c r="L8" s="9" t="str">
        <f>IF(J8="Div by 0", "N/A", IF(K8="N/A","N/A", IF(J8&gt;VALUE(MID(K8,1,2)), "No", IF(J8&lt;-1*VALUE(MID(K8,1,2)), "No", "Yes"))))</f>
        <v>N/A</v>
      </c>
    </row>
    <row r="9" spans="1:14" x14ac:dyDescent="0.2">
      <c r="A9" s="18" t="s">
        <v>681</v>
      </c>
      <c r="B9" s="38" t="s">
        <v>213</v>
      </c>
      <c r="C9" s="38">
        <v>93729</v>
      </c>
      <c r="D9" s="46" t="str">
        <f t="shared" ref="D9:D11" si="0">IF($B9="N/A","N/A",IF(C9&gt;10,"No",IF(C9&lt;-10,"No","Yes")))</f>
        <v>N/A</v>
      </c>
      <c r="E9" s="38">
        <v>98606</v>
      </c>
      <c r="F9" s="46" t="str">
        <f t="shared" ref="F9:F11" si="1">IF($B9="N/A","N/A",IF(E9&gt;10,"No",IF(E9&lt;-10,"No","Yes")))</f>
        <v>N/A</v>
      </c>
      <c r="G9" s="38">
        <v>104637</v>
      </c>
      <c r="H9" s="46" t="str">
        <f t="shared" ref="H9:H11" si="2">IF($B9="N/A","N/A",IF(G9&gt;10,"No",IF(G9&lt;-10,"No","Yes")))</f>
        <v>N/A</v>
      </c>
      <c r="I9" s="12">
        <v>5.2030000000000003</v>
      </c>
      <c r="J9" s="12">
        <v>6.1159999999999997</v>
      </c>
      <c r="K9" s="38" t="s">
        <v>213</v>
      </c>
      <c r="L9" s="9" t="str">
        <f t="shared" ref="L9:L11" si="3">IF(J9="Div by 0", "N/A", IF(K9="N/A","N/A", IF(J9&gt;VALUE(MID(K9,1,2)), "No", IF(J9&lt;-1*VALUE(MID(K9,1,2)), "No", "Yes"))))</f>
        <v>N/A</v>
      </c>
    </row>
    <row r="10" spans="1:14" x14ac:dyDescent="0.2">
      <c r="A10" s="18" t="s">
        <v>425</v>
      </c>
      <c r="B10" s="38" t="s">
        <v>213</v>
      </c>
      <c r="C10" s="38">
        <v>144867</v>
      </c>
      <c r="D10" s="46" t="str">
        <f t="shared" si="0"/>
        <v>N/A</v>
      </c>
      <c r="E10" s="38">
        <v>159617</v>
      </c>
      <c r="F10" s="46" t="str">
        <f t="shared" si="1"/>
        <v>N/A</v>
      </c>
      <c r="G10" s="38">
        <v>167934</v>
      </c>
      <c r="H10" s="46" t="str">
        <f t="shared" si="2"/>
        <v>N/A</v>
      </c>
      <c r="I10" s="12">
        <v>10.18</v>
      </c>
      <c r="J10" s="12">
        <v>5.2110000000000003</v>
      </c>
      <c r="K10" s="38" t="s">
        <v>213</v>
      </c>
      <c r="L10" s="9" t="str">
        <f t="shared" si="3"/>
        <v>N/A</v>
      </c>
    </row>
    <row r="11" spans="1:14" x14ac:dyDescent="0.2">
      <c r="A11" s="18" t="s">
        <v>169</v>
      </c>
      <c r="B11" s="38" t="s">
        <v>213</v>
      </c>
      <c r="C11" s="8">
        <v>18.515520782999999</v>
      </c>
      <c r="D11" s="46" t="str">
        <f t="shared" si="0"/>
        <v>N/A</v>
      </c>
      <c r="E11" s="8">
        <v>18.377422408000001</v>
      </c>
      <c r="F11" s="46" t="str">
        <f t="shared" si="1"/>
        <v>N/A</v>
      </c>
      <c r="G11" s="8">
        <v>18.798687124000001</v>
      </c>
      <c r="H11" s="46" t="str">
        <f t="shared" si="2"/>
        <v>N/A</v>
      </c>
      <c r="I11" s="12">
        <v>-0.746</v>
      </c>
      <c r="J11" s="12">
        <v>2.2919999999999998</v>
      </c>
      <c r="K11" s="38" t="s">
        <v>213</v>
      </c>
      <c r="L11" s="9" t="str">
        <f t="shared" si="3"/>
        <v>N/A</v>
      </c>
    </row>
    <row r="12" spans="1:14" x14ac:dyDescent="0.2">
      <c r="A12" s="18" t="s">
        <v>144</v>
      </c>
      <c r="B12" s="38" t="s">
        <v>213</v>
      </c>
      <c r="C12" s="38">
        <v>174218.5</v>
      </c>
      <c r="D12" s="46" t="str">
        <f>IF($B12="N/A","N/A",IF(C12&gt;10,"No",IF(C12&lt;-10,"No","Yes")))</f>
        <v>N/A</v>
      </c>
      <c r="E12" s="38">
        <v>189516.66667000001</v>
      </c>
      <c r="F12" s="46" t="str">
        <f>IF($B12="N/A","N/A",IF(E12&gt;10,"No",IF(E12&lt;-10,"No","Yes")))</f>
        <v>N/A</v>
      </c>
      <c r="G12" s="38">
        <v>201252.08332999999</v>
      </c>
      <c r="H12" s="46" t="str">
        <f>IF($B12="N/A","N/A",IF(G12&gt;10,"No",IF(G12&lt;-10,"No","Yes")))</f>
        <v>N/A</v>
      </c>
      <c r="I12" s="12">
        <v>8.7810000000000006</v>
      </c>
      <c r="J12" s="12">
        <v>6.1920000000000002</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v>96.252606556999993</v>
      </c>
      <c r="F13" s="64" t="str">
        <f>IF($B13="N/A","N/A",IF(E13&gt;=95,"Yes","No"))</f>
        <v>N/A</v>
      </c>
      <c r="G13" s="8">
        <v>96.298278488999998</v>
      </c>
      <c r="H13" s="46" t="str">
        <f>IF($B13="N/A","N/A",IF(G13&gt;=95,"Yes","No"))</f>
        <v>N/A</v>
      </c>
      <c r="I13" s="12" t="s">
        <v>213</v>
      </c>
      <c r="J13" s="12">
        <v>4.7500000000000001E-2</v>
      </c>
      <c r="K13" s="47" t="s">
        <v>740</v>
      </c>
      <c r="L13" s="9" t="str">
        <f t="shared" ref="L13:L70" si="4">IF(J13="Div by 0", "N/A", IF(K13="N/A","N/A", IF(J13&gt;VALUE(MID(K13,1,2)), "No", IF(J13&lt;-1*VALUE(MID(K13,1,2)), "No", "Yes"))))</f>
        <v>Yes</v>
      </c>
    </row>
    <row r="14" spans="1:14" x14ac:dyDescent="0.2">
      <c r="A14" s="16" t="s">
        <v>365</v>
      </c>
      <c r="B14" s="73" t="s">
        <v>213</v>
      </c>
      <c r="C14" s="74" t="s">
        <v>213</v>
      </c>
      <c r="D14" s="75" t="str">
        <f>IF($B14="N/A","N/A",IF(C14&gt;10,"No",IF(C14&lt;-10,"No","Yes")))</f>
        <v>N/A</v>
      </c>
      <c r="E14" s="74">
        <v>3.7045498217000001</v>
      </c>
      <c r="F14" s="64" t="str">
        <f>IF($B14="N/A","N/A",IF(E14&gt;95,"Yes","No"))</f>
        <v>N/A</v>
      </c>
      <c r="G14" s="74">
        <v>3.6762033371</v>
      </c>
      <c r="H14" s="46" t="str">
        <f>IF($B14="N/A","N/A",IF(G14&gt;95,"Yes","No"))</f>
        <v>N/A</v>
      </c>
      <c r="I14" s="76" t="s">
        <v>213</v>
      </c>
      <c r="J14" s="76">
        <v>-0.76500000000000001</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v>4.2843620800000003E-2</v>
      </c>
      <c r="F15" s="75" t="str">
        <f t="shared" ref="F15:F21" si="6">IF($B15="N/A","N/A",IF(E15&gt;10,"No",IF(E15&lt;-10,"No","Yes")))</f>
        <v>N/A</v>
      </c>
      <c r="G15" s="74">
        <v>2.5518174099999999E-2</v>
      </c>
      <c r="H15" s="78" t="str">
        <f t="shared" ref="H15:H21" si="7">IF($B15="N/A","N/A",IF(G15&gt;10,"No",IF(G15&lt;-10,"No","Yes")))</f>
        <v>N/A</v>
      </c>
      <c r="I15" s="76" t="s">
        <v>213</v>
      </c>
      <c r="J15" s="76">
        <v>-40.4</v>
      </c>
      <c r="K15" s="77" t="s">
        <v>213</v>
      </c>
      <c r="L15" s="9" t="str">
        <f t="shared" si="4"/>
        <v>N/A</v>
      </c>
    </row>
    <row r="16" spans="1:14" s="57" customFormat="1" x14ac:dyDescent="0.2">
      <c r="A16" s="16" t="s">
        <v>367</v>
      </c>
      <c r="B16" s="73" t="s">
        <v>213</v>
      </c>
      <c r="C16" s="79" t="s">
        <v>213</v>
      </c>
      <c r="D16" s="80" t="str">
        <f t="shared" si="5"/>
        <v>N/A</v>
      </c>
      <c r="E16" s="79">
        <v>52655</v>
      </c>
      <c r="F16" s="80" t="str">
        <f t="shared" si="6"/>
        <v>N/A</v>
      </c>
      <c r="G16" s="79">
        <v>53673</v>
      </c>
      <c r="H16" s="78" t="str">
        <f t="shared" si="7"/>
        <v>N/A</v>
      </c>
      <c r="I16" s="76" t="s">
        <v>213</v>
      </c>
      <c r="J16" s="76">
        <v>1.9330000000000001</v>
      </c>
      <c r="K16" s="77" t="s">
        <v>213</v>
      </c>
      <c r="L16" s="9" t="str">
        <f t="shared" si="4"/>
        <v>N/A</v>
      </c>
    </row>
    <row r="17" spans="1:14" s="57" customFormat="1" x14ac:dyDescent="0.2">
      <c r="A17" s="17" t="s">
        <v>368</v>
      </c>
      <c r="B17" s="73" t="s">
        <v>213</v>
      </c>
      <c r="C17" s="74" t="s">
        <v>213</v>
      </c>
      <c r="D17" s="78" t="str">
        <f t="shared" si="5"/>
        <v>N/A</v>
      </c>
      <c r="E17" s="74">
        <v>3.7473934424999999</v>
      </c>
      <c r="F17" s="78" t="str">
        <f t="shared" si="6"/>
        <v>N/A</v>
      </c>
      <c r="G17" s="74">
        <v>3.7017215112000001</v>
      </c>
      <c r="H17" s="78" t="str">
        <f t="shared" si="7"/>
        <v>N/A</v>
      </c>
      <c r="I17" s="76" t="s">
        <v>213</v>
      </c>
      <c r="J17" s="76">
        <v>-1.22</v>
      </c>
      <c r="K17" s="77" t="s">
        <v>213</v>
      </c>
      <c r="L17" s="9" t="str">
        <f t="shared" si="4"/>
        <v>N/A</v>
      </c>
      <c r="M17" s="45"/>
      <c r="N17" s="45"/>
    </row>
    <row r="18" spans="1:14" x14ac:dyDescent="0.2">
      <c r="A18" s="16" t="s">
        <v>682</v>
      </c>
      <c r="B18" s="73" t="s">
        <v>213</v>
      </c>
      <c r="C18" s="74" t="s">
        <v>213</v>
      </c>
      <c r="D18" s="78" t="str">
        <f t="shared" si="5"/>
        <v>N/A</v>
      </c>
      <c r="E18" s="74">
        <v>71.700693192000003</v>
      </c>
      <c r="F18" s="78" t="str">
        <f t="shared" si="6"/>
        <v>N/A</v>
      </c>
      <c r="G18" s="74">
        <v>71.607698470000003</v>
      </c>
      <c r="H18" s="78" t="str">
        <f t="shared" si="7"/>
        <v>N/A</v>
      </c>
      <c r="I18" s="12" t="s">
        <v>213</v>
      </c>
      <c r="J18" s="12">
        <v>-0.13</v>
      </c>
      <c r="K18" s="77" t="s">
        <v>213</v>
      </c>
      <c r="L18" s="9" t="str">
        <f t="shared" si="4"/>
        <v>N/A</v>
      </c>
    </row>
    <row r="19" spans="1:14" x14ac:dyDescent="0.2">
      <c r="A19" s="16" t="s">
        <v>683</v>
      </c>
      <c r="B19" s="73" t="s">
        <v>213</v>
      </c>
      <c r="C19" s="74" t="s">
        <v>213</v>
      </c>
      <c r="D19" s="78" t="str">
        <f t="shared" si="5"/>
        <v>N/A</v>
      </c>
      <c r="E19" s="74">
        <v>28.097996391999999</v>
      </c>
      <c r="F19" s="78" t="str">
        <f t="shared" si="6"/>
        <v>N/A</v>
      </c>
      <c r="G19" s="74">
        <v>25.634862966</v>
      </c>
      <c r="H19" s="78" t="str">
        <f t="shared" si="7"/>
        <v>N/A</v>
      </c>
      <c r="I19" s="12" t="s">
        <v>213</v>
      </c>
      <c r="J19" s="12">
        <v>-8.77</v>
      </c>
      <c r="K19" s="77" t="s">
        <v>213</v>
      </c>
      <c r="L19" s="9" t="str">
        <f t="shared" si="4"/>
        <v>N/A</v>
      </c>
    </row>
    <row r="20" spans="1:14" ht="25.5" x14ac:dyDescent="0.2">
      <c r="A20" s="16" t="s">
        <v>684</v>
      </c>
      <c r="B20" s="73" t="s">
        <v>213</v>
      </c>
      <c r="C20" s="74" t="s">
        <v>213</v>
      </c>
      <c r="D20" s="78" t="str">
        <f t="shared" si="5"/>
        <v>N/A</v>
      </c>
      <c r="E20" s="74">
        <v>17.848257525000001</v>
      </c>
      <c r="F20" s="78" t="str">
        <f t="shared" si="6"/>
        <v>N/A</v>
      </c>
      <c r="G20" s="74">
        <v>17.968065880000001</v>
      </c>
      <c r="H20" s="78" t="str">
        <f t="shared" si="7"/>
        <v>N/A</v>
      </c>
      <c r="I20" s="12" t="s">
        <v>213</v>
      </c>
      <c r="J20" s="12">
        <v>0.67130000000000001</v>
      </c>
      <c r="K20" s="77" t="s">
        <v>213</v>
      </c>
      <c r="L20" s="9" t="str">
        <f t="shared" si="4"/>
        <v>N/A</v>
      </c>
    </row>
    <row r="21" spans="1:14" ht="25.5" x14ac:dyDescent="0.2">
      <c r="A21" s="16" t="s">
        <v>685</v>
      </c>
      <c r="B21" s="73" t="s">
        <v>213</v>
      </c>
      <c r="C21" s="74" t="s">
        <v>213</v>
      </c>
      <c r="D21" s="78" t="str">
        <f t="shared" si="5"/>
        <v>N/A</v>
      </c>
      <c r="E21" s="74">
        <v>0</v>
      </c>
      <c r="F21" s="78" t="str">
        <f t="shared" si="6"/>
        <v>N/A</v>
      </c>
      <c r="G21" s="74">
        <v>0</v>
      </c>
      <c r="H21" s="78" t="str">
        <f t="shared" si="7"/>
        <v>N/A</v>
      </c>
      <c r="I21" s="12" t="s">
        <v>213</v>
      </c>
      <c r="J21" s="12" t="s">
        <v>1747</v>
      </c>
      <c r="K21" s="77" t="s">
        <v>213</v>
      </c>
      <c r="L21" s="9" t="str">
        <f t="shared" si="4"/>
        <v>N/A</v>
      </c>
    </row>
    <row r="22" spans="1:14" x14ac:dyDescent="0.2">
      <c r="A22" s="2" t="s">
        <v>1727</v>
      </c>
      <c r="B22" s="50" t="s">
        <v>217</v>
      </c>
      <c r="C22" s="1">
        <v>0</v>
      </c>
      <c r="D22" s="46" t="str">
        <f>IF($B22="N/A","N/A",IF(C22&gt;0,"No",IF(C22&lt;0,"No","Yes")))</f>
        <v>Yes</v>
      </c>
      <c r="E22" s="1">
        <v>11</v>
      </c>
      <c r="F22" s="46" t="str">
        <f>IF($B22="N/A","N/A",IF(E22&gt;0,"No",IF(E22&lt;0,"No","Yes")))</f>
        <v>No</v>
      </c>
      <c r="G22" s="1">
        <v>0</v>
      </c>
      <c r="H22" s="46" t="str">
        <f>IF($B22="N/A","N/A",IF(G22&gt;0,"No",IF(G22&lt;0,"No","Yes")))</f>
        <v>Yes</v>
      </c>
      <c r="I22" s="12" t="s">
        <v>1747</v>
      </c>
      <c r="J22" s="12">
        <v>-100</v>
      </c>
      <c r="K22" s="47" t="s">
        <v>213</v>
      </c>
      <c r="L22" s="9" t="str">
        <f t="shared" si="4"/>
        <v>N/A</v>
      </c>
    </row>
    <row r="23" spans="1:14" x14ac:dyDescent="0.2">
      <c r="A23" s="6" t="s">
        <v>145</v>
      </c>
      <c r="B23" s="50" t="s">
        <v>279</v>
      </c>
      <c r="C23" s="8">
        <v>0</v>
      </c>
      <c r="D23" s="46" t="str">
        <f>IF($B23="N/A","N/A",IF(C23&gt;=10,"No",IF(C23&lt;0,"No","Yes")))</f>
        <v>Yes</v>
      </c>
      <c r="E23" s="8">
        <v>1.4233759999999999E-4</v>
      </c>
      <c r="F23" s="46" t="str">
        <f>IF($B23="N/A","N/A",IF(E23&gt;=10,"No",IF(E23&lt;0,"No","Yes")))</f>
        <v>Yes</v>
      </c>
      <c r="G23" s="8">
        <v>0</v>
      </c>
      <c r="H23" s="46" t="str">
        <f>IF($B23="N/A","N/A",IF(G23&gt;=10,"No",IF(G23&lt;0,"No","Yes")))</f>
        <v>Yes</v>
      </c>
      <c r="I23" s="12" t="s">
        <v>1747</v>
      </c>
      <c r="J23" s="12">
        <v>-100</v>
      </c>
      <c r="K23" s="47" t="s">
        <v>213</v>
      </c>
      <c r="L23" s="9" t="str">
        <f t="shared" si="4"/>
        <v>N/A</v>
      </c>
    </row>
    <row r="24" spans="1:14" x14ac:dyDescent="0.2">
      <c r="A24" s="2" t="s">
        <v>426</v>
      </c>
      <c r="B24" s="37" t="s">
        <v>213</v>
      </c>
      <c r="C24" s="13" t="s">
        <v>1747</v>
      </c>
      <c r="D24" s="78" t="str">
        <f t="shared" ref="D24:D27" si="8">IF($B24="N/A","N/A",IF(C24&gt;10,"No",IF(C24&lt;-10,"No","Yes")))</f>
        <v>N/A</v>
      </c>
      <c r="E24" s="13">
        <v>100</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v>0</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v>0</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v>0</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17.993647502000002</v>
      </c>
      <c r="D28" s="78" t="str">
        <f>IF($B28="N/A","N/A",IF(C28&gt;10,"No",IF(C28&lt;-10,"No","Yes")))</f>
        <v>N/A</v>
      </c>
      <c r="E28" s="74">
        <v>17.228473216000001</v>
      </c>
      <c r="F28" s="78" t="str">
        <f>IF($B28="N/A","N/A",IF(E28&gt;10,"No",IF(E28&lt;-10,"No","Yes")))</f>
        <v>N/A</v>
      </c>
      <c r="G28" s="74">
        <v>16.887720724000001</v>
      </c>
      <c r="H28" s="78" t="str">
        <f>IF($B28="N/A","N/A",IF(G28&gt;10,"No",IF(G28&lt;-10,"No","Yes")))</f>
        <v>N/A</v>
      </c>
      <c r="I28" s="12">
        <v>-4.25</v>
      </c>
      <c r="J28" s="12">
        <v>-1.98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99.817868164999993</v>
      </c>
      <c r="D30" s="46" t="str">
        <f>IF($B30="N/A","N/A",IF(C30&gt;=98,"Yes","No"))</f>
        <v>Yes</v>
      </c>
      <c r="E30" s="13">
        <v>99.843642134999996</v>
      </c>
      <c r="F30" s="46" t="str">
        <f>IF($B30="N/A","N/A",IF(E30&gt;=98,"Yes","No"))</f>
        <v>Yes</v>
      </c>
      <c r="G30" s="13">
        <v>99.849994516999999</v>
      </c>
      <c r="H30" s="46" t="str">
        <f>IF($B30="N/A","N/A",IF(G30&gt;=98,"Yes","No"))</f>
        <v>Yes</v>
      </c>
      <c r="I30" s="12">
        <v>2.58E-2</v>
      </c>
      <c r="J30" s="12">
        <v>6.4000000000000003E-3</v>
      </c>
      <c r="K30" s="47" t="s">
        <v>740</v>
      </c>
      <c r="L30" s="9" t="str">
        <f t="shared" si="4"/>
        <v>Yes</v>
      </c>
    </row>
    <row r="31" spans="1:14" x14ac:dyDescent="0.2">
      <c r="A31" s="2" t="s">
        <v>18</v>
      </c>
      <c r="B31" s="50" t="s">
        <v>277</v>
      </c>
      <c r="C31" s="13">
        <v>99.999611990000005</v>
      </c>
      <c r="D31" s="46" t="str">
        <f>IF($B31="N/A","N/A",IF(C31&gt;=95,"Yes","No"))</f>
        <v>Yes</v>
      </c>
      <c r="E31" s="13">
        <v>99.999644156000002</v>
      </c>
      <c r="F31" s="46" t="str">
        <f>IF($B31="N/A","N/A",IF(E31&gt;=95,"Yes","No"))</f>
        <v>Yes</v>
      </c>
      <c r="G31" s="13">
        <v>99.999586191999995</v>
      </c>
      <c r="H31" s="46" t="str">
        <f>IF($B31="N/A","N/A",IF(G31&gt;=95,"Yes","No"))</f>
        <v>Yes</v>
      </c>
      <c r="I31" s="12">
        <v>0</v>
      </c>
      <c r="J31" s="12">
        <v>0</v>
      </c>
      <c r="K31" s="47" t="s">
        <v>740</v>
      </c>
      <c r="L31" s="9" t="str">
        <f t="shared" si="4"/>
        <v>Yes</v>
      </c>
    </row>
    <row r="32" spans="1:14" x14ac:dyDescent="0.2">
      <c r="A32" s="2" t="s">
        <v>23</v>
      </c>
      <c r="B32" s="37" t="s">
        <v>213</v>
      </c>
      <c r="C32" s="13">
        <v>39.944219701000002</v>
      </c>
      <c r="D32" s="46" t="str">
        <f t="shared" ref="D32:D37" si="11">IF($B32="N/A","N/A",IF(C32&gt;10,"No",IF(C32&lt;-10,"No","Yes")))</f>
        <v>N/A</v>
      </c>
      <c r="E32" s="13">
        <v>41.008746645999999</v>
      </c>
      <c r="F32" s="46" t="str">
        <f t="shared" ref="F32:F37" si="12">IF($B32="N/A","N/A",IF(E32&gt;10,"No",IF(E32&lt;-10,"No","Yes")))</f>
        <v>N/A</v>
      </c>
      <c r="G32" s="13">
        <v>41.389719761999999</v>
      </c>
      <c r="H32" s="46" t="str">
        <f t="shared" ref="H32:H37" si="13">IF($B32="N/A","N/A",IF(G32&gt;10,"No",IF(G32&lt;-10,"No","Yes")))</f>
        <v>N/A</v>
      </c>
      <c r="I32" s="12">
        <v>2.665</v>
      </c>
      <c r="J32" s="12">
        <v>0.92900000000000005</v>
      </c>
      <c r="K32" s="47" t="s">
        <v>740</v>
      </c>
      <c r="L32" s="9" t="str">
        <f t="shared" si="4"/>
        <v>Yes</v>
      </c>
    </row>
    <row r="33" spans="1:12" x14ac:dyDescent="0.2">
      <c r="A33" s="2" t="s">
        <v>24</v>
      </c>
      <c r="B33" s="37" t="s">
        <v>213</v>
      </c>
      <c r="C33" s="13">
        <v>26.843609516000001</v>
      </c>
      <c r="D33" s="46" t="str">
        <f t="shared" si="11"/>
        <v>N/A</v>
      </c>
      <c r="E33" s="13">
        <v>27.473578581000002</v>
      </c>
      <c r="F33" s="46" t="str">
        <f t="shared" si="12"/>
        <v>N/A</v>
      </c>
      <c r="G33" s="13">
        <v>27.108852943999999</v>
      </c>
      <c r="H33" s="46" t="str">
        <f t="shared" si="13"/>
        <v>N/A</v>
      </c>
      <c r="I33" s="12">
        <v>2.347</v>
      </c>
      <c r="J33" s="12">
        <v>-1.33</v>
      </c>
      <c r="K33" s="47" t="s">
        <v>740</v>
      </c>
      <c r="L33" s="9" t="str">
        <f t="shared" si="4"/>
        <v>Yes</v>
      </c>
    </row>
    <row r="34" spans="1:12" x14ac:dyDescent="0.2">
      <c r="A34" s="2" t="s">
        <v>25</v>
      </c>
      <c r="B34" s="37" t="s">
        <v>213</v>
      </c>
      <c r="C34" s="13">
        <v>0.4441161019</v>
      </c>
      <c r="D34" s="46" t="str">
        <f t="shared" si="11"/>
        <v>N/A</v>
      </c>
      <c r="E34" s="13">
        <v>0.4300019216</v>
      </c>
      <c r="F34" s="46" t="str">
        <f t="shared" si="12"/>
        <v>N/A</v>
      </c>
      <c r="G34" s="13">
        <v>0.412221964</v>
      </c>
      <c r="H34" s="46" t="str">
        <f t="shared" si="13"/>
        <v>N/A</v>
      </c>
      <c r="I34" s="12">
        <v>-3.18</v>
      </c>
      <c r="J34" s="12">
        <v>-4.13</v>
      </c>
      <c r="K34" s="47" t="s">
        <v>740</v>
      </c>
      <c r="L34" s="9" t="str">
        <f t="shared" si="4"/>
        <v>Yes</v>
      </c>
    </row>
    <row r="35" spans="1:12" x14ac:dyDescent="0.2">
      <c r="A35" s="2" t="s">
        <v>26</v>
      </c>
      <c r="B35" s="50" t="s">
        <v>213</v>
      </c>
      <c r="C35" s="13">
        <v>3.1535114505999999</v>
      </c>
      <c r="D35" s="11" t="str">
        <f t="shared" si="11"/>
        <v>N/A</v>
      </c>
      <c r="E35" s="13">
        <v>2.9868835892000001</v>
      </c>
      <c r="F35" s="11" t="str">
        <f t="shared" si="12"/>
        <v>N/A</v>
      </c>
      <c r="G35" s="13">
        <v>3.0946648395</v>
      </c>
      <c r="H35" s="11" t="str">
        <f t="shared" si="13"/>
        <v>N/A</v>
      </c>
      <c r="I35" s="12">
        <v>-5.28</v>
      </c>
      <c r="J35" s="12">
        <v>3.6080000000000001</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29.614543230999999</v>
      </c>
      <c r="D38" s="11" t="str">
        <f>IF($B38="N/A","N/A",IF(C38&gt;=5,"No",IF(C38&lt;0,"No","Yes")))</f>
        <v>No</v>
      </c>
      <c r="E38" s="13">
        <v>28.100789261999999</v>
      </c>
      <c r="F38" s="11" t="str">
        <f>IF($B38="N/A","N/A",IF(E38&gt;=5,"No",IF(E38&lt;0,"No","Yes")))</f>
        <v>No</v>
      </c>
      <c r="G38" s="13">
        <v>27.994540489999999</v>
      </c>
      <c r="H38" s="11" t="str">
        <f>IF($B38="N/A","N/A",IF(G38&gt;=5,"No",IF(G38&lt;0,"No","Yes")))</f>
        <v>No</v>
      </c>
      <c r="I38" s="12">
        <v>-5.1100000000000003</v>
      </c>
      <c r="J38" s="12">
        <v>-0.378</v>
      </c>
      <c r="K38" s="47" t="s">
        <v>740</v>
      </c>
      <c r="L38" s="9" t="str">
        <f t="shared" si="4"/>
        <v>Yes</v>
      </c>
    </row>
    <row r="39" spans="1:12" x14ac:dyDescent="0.2">
      <c r="A39" s="2" t="s">
        <v>63</v>
      </c>
      <c r="B39" s="50" t="s">
        <v>213</v>
      </c>
      <c r="C39" s="13">
        <v>19.477940475</v>
      </c>
      <c r="D39" s="11" t="str">
        <f>IF($B39="N/A","N/A",IF(C39&gt;10,"No",IF(C39&lt;-10,"No","Yes")))</f>
        <v>N/A</v>
      </c>
      <c r="E39" s="13">
        <v>18.451722641</v>
      </c>
      <c r="F39" s="11" t="str">
        <f>IF($B39="N/A","N/A",IF(E39&gt;10,"No",IF(E39&lt;-10,"No","Yes")))</f>
        <v>N/A</v>
      </c>
      <c r="G39" s="13">
        <v>18.363774675999998</v>
      </c>
      <c r="H39" s="11" t="str">
        <f>IF($B39="N/A","N/A",IF(G39&gt;10,"No",IF(G39&lt;-10,"No","Yes")))</f>
        <v>N/A</v>
      </c>
      <c r="I39" s="12">
        <v>-5.27</v>
      </c>
      <c r="J39" s="12">
        <v>-0.47699999999999998</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3.5145934394</v>
      </c>
      <c r="D41" s="46" t="str">
        <f>IF($B41="N/A","N/A",IF(C41&gt;8,"No",IF(C41&lt;2,"No","Yes")))</f>
        <v>Yes</v>
      </c>
      <c r="E41" s="8">
        <v>3.4030075936999999</v>
      </c>
      <c r="F41" s="46" t="str">
        <f>IF($B41="N/A","N/A",IF(E41&gt;8,"No",IF(E41&lt;2,"No","Yes")))</f>
        <v>Yes</v>
      </c>
      <c r="G41" s="8">
        <v>3.3401220872000001</v>
      </c>
      <c r="H41" s="46" t="str">
        <f>IF($B41="N/A","N/A",IF(G41&gt;8,"No",IF(G41&lt;2,"No","Yes")))</f>
        <v>Yes</v>
      </c>
      <c r="I41" s="12">
        <v>-3.17</v>
      </c>
      <c r="J41" s="12">
        <v>-1.85</v>
      </c>
      <c r="K41" s="47" t="s">
        <v>740</v>
      </c>
      <c r="L41" s="9" t="str">
        <f t="shared" si="4"/>
        <v>Yes</v>
      </c>
    </row>
    <row r="42" spans="1:12" x14ac:dyDescent="0.2">
      <c r="A42" s="3" t="s">
        <v>170</v>
      </c>
      <c r="B42" s="37" t="s">
        <v>213</v>
      </c>
      <c r="C42" s="8">
        <v>17.894394577</v>
      </c>
      <c r="D42" s="11" t="str">
        <f t="shared" ref="D42:D49" si="14">IF($B42="N/A","N/A",IF(C42&gt;10,"No",IF(C42&lt;-10,"No","Yes")))</f>
        <v>N/A</v>
      </c>
      <c r="E42" s="8">
        <v>16.511732177999999</v>
      </c>
      <c r="F42" s="11" t="str">
        <f t="shared" ref="F42:F49" si="15">IF($B42="N/A","N/A",IF(E42&gt;10,"No",IF(E42&lt;-10,"No","Yes")))</f>
        <v>N/A</v>
      </c>
      <c r="G42" s="8">
        <v>16.279008819000001</v>
      </c>
      <c r="H42" s="11" t="str">
        <f t="shared" ref="H42:H49" si="16">IF($B42="N/A","N/A",IF(G42&gt;10,"No",IF(G42&lt;-10,"No","Yes")))</f>
        <v>N/A</v>
      </c>
      <c r="I42" s="12">
        <v>-7.73</v>
      </c>
      <c r="J42" s="12">
        <v>-1.41</v>
      </c>
      <c r="K42" s="47" t="s">
        <v>740</v>
      </c>
      <c r="L42" s="9" t="str">
        <f>IF(J42="Div by 0", "N/A", IF(OR(J42="N/A",K42="N/A"),"N/A", IF(J42&gt;VALUE(MID(K42,1,2)), "No", IF(J42&lt;-1*VALUE(MID(K42,1,2)), "No", "Yes"))))</f>
        <v>Yes</v>
      </c>
    </row>
    <row r="43" spans="1:12" x14ac:dyDescent="0.2">
      <c r="A43" s="3" t="s">
        <v>171</v>
      </c>
      <c r="B43" s="37" t="s">
        <v>213</v>
      </c>
      <c r="C43" s="8">
        <v>31.683644685000001</v>
      </c>
      <c r="D43" s="11" t="str">
        <f t="shared" si="14"/>
        <v>N/A</v>
      </c>
      <c r="E43" s="8">
        <v>30.126538136000001</v>
      </c>
      <c r="F43" s="11" t="str">
        <f t="shared" si="15"/>
        <v>N/A</v>
      </c>
      <c r="G43" s="8">
        <v>30.717329668000001</v>
      </c>
      <c r="H43" s="11" t="str">
        <f t="shared" si="16"/>
        <v>N/A</v>
      </c>
      <c r="I43" s="12">
        <v>-4.91</v>
      </c>
      <c r="J43" s="12">
        <v>1.9610000000000001</v>
      </c>
      <c r="K43" s="47" t="s">
        <v>740</v>
      </c>
      <c r="L43" s="9" t="str">
        <f>IF(J43="Div by 0", "N/A", IF(OR(J43="N/A",K43="N/A"),"N/A", IF(J43&gt;VALUE(MID(K43,1,2)), "No", IF(J43&lt;-1*VALUE(MID(K43,1,2)), "No", "Yes"))))</f>
        <v>Yes</v>
      </c>
    </row>
    <row r="44" spans="1:12" x14ac:dyDescent="0.2">
      <c r="A44" s="3" t="s">
        <v>172</v>
      </c>
      <c r="B44" s="37" t="s">
        <v>213</v>
      </c>
      <c r="C44" s="8">
        <v>3.2290957740000001</v>
      </c>
      <c r="D44" s="11" t="str">
        <f t="shared" si="14"/>
        <v>N/A</v>
      </c>
      <c r="E44" s="8">
        <v>3.1322102896000001</v>
      </c>
      <c r="F44" s="11" t="str">
        <f t="shared" si="15"/>
        <v>N/A</v>
      </c>
      <c r="G44" s="8">
        <v>2.9654187360000002</v>
      </c>
      <c r="H44" s="11" t="str">
        <f t="shared" si="16"/>
        <v>N/A</v>
      </c>
      <c r="I44" s="12">
        <v>-3</v>
      </c>
      <c r="J44" s="12">
        <v>-5.33</v>
      </c>
      <c r="K44" s="47" t="s">
        <v>740</v>
      </c>
      <c r="L44" s="9" t="str">
        <f t="shared" ref="L44:L53" si="17">IF(J44="Div by 0", "N/A", IF(OR(J44="N/A",K44="N/A"),"N/A", IF(J44&gt;VALUE(MID(K44,1,2)), "No", IF(J44&lt;-1*VALUE(MID(K44,1,2)), "No", "Yes"))))</f>
        <v>Yes</v>
      </c>
    </row>
    <row r="45" spans="1:12" x14ac:dyDescent="0.2">
      <c r="A45" s="3" t="s">
        <v>173</v>
      </c>
      <c r="B45" s="37" t="s">
        <v>213</v>
      </c>
      <c r="C45" s="8">
        <v>20.991411789000001</v>
      </c>
      <c r="D45" s="11" t="str">
        <f t="shared" si="14"/>
        <v>N/A</v>
      </c>
      <c r="E45" s="8">
        <v>22.752453545000002</v>
      </c>
      <c r="F45" s="11" t="str">
        <f t="shared" si="15"/>
        <v>N/A</v>
      </c>
      <c r="G45" s="8">
        <v>22.628758155</v>
      </c>
      <c r="H45" s="11" t="str">
        <f t="shared" si="16"/>
        <v>N/A</v>
      </c>
      <c r="I45" s="12">
        <v>8.3889999999999993</v>
      </c>
      <c r="J45" s="12">
        <v>-0.54400000000000004</v>
      </c>
      <c r="K45" s="47" t="s">
        <v>740</v>
      </c>
      <c r="L45" s="9" t="str">
        <f t="shared" si="17"/>
        <v>Yes</v>
      </c>
    </row>
    <row r="46" spans="1:12" x14ac:dyDescent="0.2">
      <c r="A46" s="3" t="s">
        <v>174</v>
      </c>
      <c r="B46" s="37" t="s">
        <v>213</v>
      </c>
      <c r="C46" s="8">
        <v>10.580175644000001</v>
      </c>
      <c r="D46" s="11" t="str">
        <f t="shared" si="14"/>
        <v>N/A</v>
      </c>
      <c r="E46" s="8">
        <v>12.687689932</v>
      </c>
      <c r="F46" s="11" t="str">
        <f t="shared" si="15"/>
        <v>N/A</v>
      </c>
      <c r="G46" s="8">
        <v>12.856607862000001</v>
      </c>
      <c r="H46" s="11" t="str">
        <f t="shared" si="16"/>
        <v>N/A</v>
      </c>
      <c r="I46" s="12">
        <v>19.920000000000002</v>
      </c>
      <c r="J46" s="12">
        <v>1.331</v>
      </c>
      <c r="K46" s="47" t="s">
        <v>740</v>
      </c>
      <c r="L46" s="9" t="str">
        <f t="shared" si="17"/>
        <v>Yes</v>
      </c>
    </row>
    <row r="47" spans="1:12" x14ac:dyDescent="0.2">
      <c r="A47" s="3" t="s">
        <v>175</v>
      </c>
      <c r="B47" s="37" t="s">
        <v>213</v>
      </c>
      <c r="C47" s="8">
        <v>4.7760911420000003</v>
      </c>
      <c r="D47" s="11" t="str">
        <f t="shared" si="14"/>
        <v>N/A</v>
      </c>
      <c r="E47" s="8">
        <v>4.5521702926999996</v>
      </c>
      <c r="F47" s="11" t="str">
        <f t="shared" si="15"/>
        <v>N/A</v>
      </c>
      <c r="G47" s="8">
        <v>4.5324415305999999</v>
      </c>
      <c r="H47" s="11" t="str">
        <f t="shared" si="16"/>
        <v>N/A</v>
      </c>
      <c r="I47" s="12">
        <v>-4.6900000000000004</v>
      </c>
      <c r="J47" s="12">
        <v>-0.433</v>
      </c>
      <c r="K47" s="47" t="s">
        <v>740</v>
      </c>
      <c r="L47" s="9" t="str">
        <f t="shared" si="17"/>
        <v>Yes</v>
      </c>
    </row>
    <row r="48" spans="1:12" x14ac:dyDescent="0.2">
      <c r="A48" s="3" t="s">
        <v>176</v>
      </c>
      <c r="B48" s="37" t="s">
        <v>213</v>
      </c>
      <c r="C48" s="8">
        <v>4.2928636447999997</v>
      </c>
      <c r="D48" s="11" t="str">
        <f t="shared" si="14"/>
        <v>N/A</v>
      </c>
      <c r="E48" s="8">
        <v>3.9996868573</v>
      </c>
      <c r="F48" s="11" t="str">
        <f t="shared" si="15"/>
        <v>N/A</v>
      </c>
      <c r="G48" s="8">
        <v>3.9135913244</v>
      </c>
      <c r="H48" s="11" t="str">
        <f t="shared" si="16"/>
        <v>N/A</v>
      </c>
      <c r="I48" s="12">
        <v>-6.83</v>
      </c>
      <c r="J48" s="12">
        <v>-2.15</v>
      </c>
      <c r="K48" s="47" t="s">
        <v>740</v>
      </c>
      <c r="L48" s="9" t="str">
        <f t="shared" si="17"/>
        <v>Yes</v>
      </c>
    </row>
    <row r="49" spans="1:12" x14ac:dyDescent="0.2">
      <c r="A49" s="3" t="s">
        <v>957</v>
      </c>
      <c r="B49" s="37" t="s">
        <v>213</v>
      </c>
      <c r="C49" s="8">
        <v>3.0376517021999998</v>
      </c>
      <c r="D49" s="11" t="str">
        <f t="shared" si="14"/>
        <v>N/A</v>
      </c>
      <c r="E49" s="8">
        <v>2.8343688395000002</v>
      </c>
      <c r="F49" s="11" t="str">
        <f t="shared" si="15"/>
        <v>N/A</v>
      </c>
      <c r="G49" s="8">
        <v>2.7666528500999998</v>
      </c>
      <c r="H49" s="11" t="str">
        <f t="shared" si="16"/>
        <v>N/A</v>
      </c>
      <c r="I49" s="12">
        <v>-6.69</v>
      </c>
      <c r="J49" s="12">
        <v>-2.39</v>
      </c>
      <c r="K49" s="47" t="s">
        <v>740</v>
      </c>
      <c r="L49" s="9" t="str">
        <f t="shared" si="17"/>
        <v>Yes</v>
      </c>
    </row>
    <row r="50" spans="1:12" x14ac:dyDescent="0.2">
      <c r="A50" s="2" t="s">
        <v>208</v>
      </c>
      <c r="B50" s="37" t="s">
        <v>213</v>
      </c>
      <c r="C50" s="38">
        <v>682454</v>
      </c>
      <c r="D50" s="9" t="str">
        <f t="shared" ref="D50:D53" si="18">IF($B50="N/A","N/A",IF(C50&lt;0,"No","Yes"))</f>
        <v>N/A</v>
      </c>
      <c r="E50" s="38">
        <v>701428</v>
      </c>
      <c r="F50" s="9" t="str">
        <f t="shared" ref="F50:F53" si="19">IF($B50="N/A","N/A",IF(E50&lt;0,"No","Yes"))</f>
        <v>N/A</v>
      </c>
      <c r="G50" s="38">
        <v>728154</v>
      </c>
      <c r="H50" s="9" t="str">
        <f t="shared" ref="H50:H53" si="20">IF($B50="N/A","N/A",IF(G50&lt;0,"No","Yes"))</f>
        <v>N/A</v>
      </c>
      <c r="I50" s="12">
        <v>2.78</v>
      </c>
      <c r="J50" s="12">
        <v>3.81</v>
      </c>
      <c r="K50" s="47" t="s">
        <v>740</v>
      </c>
      <c r="L50" s="9" t="str">
        <f t="shared" si="17"/>
        <v>Yes</v>
      </c>
    </row>
    <row r="51" spans="1:12" x14ac:dyDescent="0.2">
      <c r="A51" s="2" t="s">
        <v>209</v>
      </c>
      <c r="B51" s="37" t="s">
        <v>213</v>
      </c>
      <c r="C51" s="38">
        <v>41381</v>
      </c>
      <c r="D51" s="9" t="str">
        <f t="shared" si="18"/>
        <v>N/A</v>
      </c>
      <c r="E51" s="38">
        <v>43763</v>
      </c>
      <c r="F51" s="9" t="str">
        <f t="shared" si="19"/>
        <v>N/A</v>
      </c>
      <c r="G51" s="38">
        <v>42777</v>
      </c>
      <c r="H51" s="9" t="str">
        <f t="shared" si="20"/>
        <v>N/A</v>
      </c>
      <c r="I51" s="12">
        <v>5.7560000000000002</v>
      </c>
      <c r="J51" s="12">
        <v>-2.25</v>
      </c>
      <c r="K51" s="47" t="s">
        <v>740</v>
      </c>
      <c r="L51" s="9" t="str">
        <f t="shared" si="17"/>
        <v>Yes</v>
      </c>
    </row>
    <row r="52" spans="1:12" x14ac:dyDescent="0.2">
      <c r="A52" s="2" t="s">
        <v>210</v>
      </c>
      <c r="B52" s="37" t="s">
        <v>213</v>
      </c>
      <c r="C52" s="38">
        <v>397720</v>
      </c>
      <c r="D52" s="9" t="str">
        <f t="shared" si="18"/>
        <v>N/A</v>
      </c>
      <c r="E52" s="38">
        <v>488790</v>
      </c>
      <c r="F52" s="9" t="str">
        <f t="shared" si="19"/>
        <v>N/A</v>
      </c>
      <c r="G52" s="38">
        <v>505833</v>
      </c>
      <c r="H52" s="9" t="str">
        <f t="shared" si="20"/>
        <v>N/A</v>
      </c>
      <c r="I52" s="12">
        <v>22.9</v>
      </c>
      <c r="J52" s="12">
        <v>3.4870000000000001</v>
      </c>
      <c r="K52" s="47" t="s">
        <v>740</v>
      </c>
      <c r="L52" s="9" t="str">
        <f t="shared" si="17"/>
        <v>Yes</v>
      </c>
    </row>
    <row r="53" spans="1:12" x14ac:dyDescent="0.2">
      <c r="A53" s="2" t="s">
        <v>958</v>
      </c>
      <c r="B53" s="37" t="s">
        <v>213</v>
      </c>
      <c r="C53" s="38">
        <v>122154</v>
      </c>
      <c r="D53" s="9" t="str">
        <f t="shared" si="18"/>
        <v>N/A</v>
      </c>
      <c r="E53" s="38">
        <v>126707</v>
      </c>
      <c r="F53" s="9" t="str">
        <f t="shared" si="19"/>
        <v>N/A</v>
      </c>
      <c r="G53" s="38">
        <v>130435</v>
      </c>
      <c r="H53" s="9" t="str">
        <f t="shared" si="20"/>
        <v>N/A</v>
      </c>
      <c r="I53" s="12">
        <v>3.7269999999999999</v>
      </c>
      <c r="J53" s="12">
        <v>2.9420000000000002</v>
      </c>
      <c r="K53" s="47" t="s">
        <v>740</v>
      </c>
      <c r="L53" s="9" t="str">
        <f t="shared" si="17"/>
        <v>Yes</v>
      </c>
    </row>
    <row r="54" spans="1:12" x14ac:dyDescent="0.2">
      <c r="A54" s="2" t="s">
        <v>959</v>
      </c>
      <c r="B54" s="37" t="s">
        <v>213</v>
      </c>
      <c r="C54" s="8">
        <v>99.999922397999995</v>
      </c>
      <c r="D54" s="46" t="str">
        <f>IF($B54="N/A","N/A",IF(C54&gt;10,"No",IF(C54&lt;-10,"No","Yes")))</f>
        <v>N/A</v>
      </c>
      <c r="E54" s="8">
        <v>99.999857661999997</v>
      </c>
      <c r="F54" s="46" t="str">
        <f>IF($B54="N/A","N/A",IF(E54&gt;10,"No",IF(E54&lt;-10,"No","Yes")))</f>
        <v>N/A</v>
      </c>
      <c r="G54" s="8">
        <v>99.999931032000006</v>
      </c>
      <c r="H54" s="46" t="str">
        <f>IF($B54="N/A","N/A",IF(G54&gt;10,"No",IF(G54&lt;-10,"No","Yes")))</f>
        <v>N/A</v>
      </c>
      <c r="I54" s="12">
        <v>0</v>
      </c>
      <c r="J54" s="12">
        <v>1E-4</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58.171216340999997</v>
      </c>
      <c r="D56" s="46" t="str">
        <f t="shared" ref="D56:D57" si="21">IF($B56="N/A","N/A",IF(C56&gt;10,"No",IF(C56&lt;-10,"No","Yes")))</f>
        <v>N/A</v>
      </c>
      <c r="E56" s="8">
        <v>57.009273295</v>
      </c>
      <c r="F56" s="46" t="str">
        <f t="shared" ref="F56:F57" si="22">IF($B56="N/A","N/A",IF(E56&gt;10,"No",IF(E56&lt;-10,"No","Yes")))</f>
        <v>N/A</v>
      </c>
      <c r="G56" s="8">
        <v>56.910218098000001</v>
      </c>
      <c r="H56" s="46" t="str">
        <f t="shared" ref="H56:H57" si="23">IF($B56="N/A","N/A",IF(G56&gt;10,"No",IF(G56&lt;-10,"No","Yes")))</f>
        <v>N/A</v>
      </c>
      <c r="I56" s="12">
        <v>-2</v>
      </c>
      <c r="J56" s="12">
        <v>-0.17399999999999999</v>
      </c>
      <c r="K56" s="47" t="s">
        <v>740</v>
      </c>
      <c r="L56" s="9" t="str">
        <f>IF(J56="Div by 0", "N/A", IF(OR(J56="N/A",K56="N/A"),"N/A", IF(J56&gt;VALUE(MID(K56,1,2)), "No", IF(J56&lt;-1*VALUE(MID(K56,1,2)), "No", "Yes"))))</f>
        <v>Yes</v>
      </c>
    </row>
    <row r="57" spans="1:12" x14ac:dyDescent="0.2">
      <c r="A57" s="6" t="s">
        <v>178</v>
      </c>
      <c r="B57" s="37" t="s">
        <v>213</v>
      </c>
      <c r="C57" s="8">
        <v>41.828783659000003</v>
      </c>
      <c r="D57" s="46" t="str">
        <f t="shared" si="21"/>
        <v>N/A</v>
      </c>
      <c r="E57" s="8">
        <v>42.990726705</v>
      </c>
      <c r="F57" s="46" t="str">
        <f t="shared" si="22"/>
        <v>N/A</v>
      </c>
      <c r="G57" s="8">
        <v>43.089781901999999</v>
      </c>
      <c r="H57" s="46" t="str">
        <f t="shared" si="23"/>
        <v>N/A</v>
      </c>
      <c r="I57" s="12">
        <v>2.778</v>
      </c>
      <c r="J57" s="12">
        <v>0.23039999999999999</v>
      </c>
      <c r="K57" s="47" t="s">
        <v>740</v>
      </c>
      <c r="L57" s="9" t="str">
        <f>IF(J57="Div by 0", "N/A", IF(OR(J57="N/A",K57="N/A"),"N/A", IF(J57&gt;VALUE(MID(K57,1,2)), "No", IF(J57&lt;-1*VALUE(MID(K57,1,2)), "No", "Yes"))))</f>
        <v>Yes</v>
      </c>
    </row>
    <row r="58" spans="1:12" x14ac:dyDescent="0.2">
      <c r="A58" s="7" t="s">
        <v>686</v>
      </c>
      <c r="B58" s="37" t="s">
        <v>282</v>
      </c>
      <c r="C58" s="8">
        <v>68.503919288000006</v>
      </c>
      <c r="D58" s="46" t="str">
        <f>IF($B58="N/A","N/A",IF(C58&gt;70,"No",IF(C58&lt;40,"No","Yes")))</f>
        <v>Yes</v>
      </c>
      <c r="E58" s="8">
        <v>65.201016291000002</v>
      </c>
      <c r="F58" s="46" t="str">
        <f>IF($B58="N/A","N/A",IF(E58&gt;70,"No",IF(E58&lt;40,"No","Yes")))</f>
        <v>Yes</v>
      </c>
      <c r="G58" s="8">
        <v>67.417498709</v>
      </c>
      <c r="H58" s="46" t="str">
        <f>IF($B58="N/A","N/A",IF(G58&gt;70,"No",IF(G58&lt;40,"No","Yes")))</f>
        <v>Yes</v>
      </c>
      <c r="I58" s="12">
        <v>-4.82</v>
      </c>
      <c r="J58" s="12">
        <v>3.399</v>
      </c>
      <c r="K58" s="47" t="s">
        <v>740</v>
      </c>
      <c r="L58" s="9" t="str">
        <f t="shared" si="4"/>
        <v>Yes</v>
      </c>
    </row>
    <row r="59" spans="1:12" x14ac:dyDescent="0.2">
      <c r="A59" s="2" t="s">
        <v>687</v>
      </c>
      <c r="B59" s="37" t="s">
        <v>213</v>
      </c>
      <c r="C59" s="8">
        <v>74.715943429999996</v>
      </c>
      <c r="D59" s="46" t="str">
        <f>IF($B59="N/A","N/A",IF(C59&gt;10,"No",IF(C59&lt;-10,"No","Yes")))</f>
        <v>N/A</v>
      </c>
      <c r="E59" s="8">
        <v>74.127960513999994</v>
      </c>
      <c r="F59" s="46" t="str">
        <f>IF($B59="N/A","N/A",IF(E59&gt;10,"No",IF(E59&lt;-10,"No","Yes")))</f>
        <v>N/A</v>
      </c>
      <c r="G59" s="8">
        <v>73.284329763000002</v>
      </c>
      <c r="H59" s="46" t="str">
        <f>IF($B59="N/A","N/A",IF(G59&gt;10,"No",IF(G59&lt;-10,"No","Yes")))</f>
        <v>N/A</v>
      </c>
      <c r="I59" s="12">
        <v>-0.78700000000000003</v>
      </c>
      <c r="J59" s="12">
        <v>-1.1399999999999999</v>
      </c>
      <c r="K59" s="37" t="s">
        <v>213</v>
      </c>
      <c r="L59" s="9" t="str">
        <f t="shared" si="4"/>
        <v>N/A</v>
      </c>
    </row>
    <row r="60" spans="1:12" x14ac:dyDescent="0.2">
      <c r="A60" s="2" t="s">
        <v>688</v>
      </c>
      <c r="B60" s="37" t="s">
        <v>213</v>
      </c>
      <c r="C60" s="8">
        <v>82.205150297000003</v>
      </c>
      <c r="D60" s="46" t="str">
        <f t="shared" ref="D60:D66" si="24">IF($B60="N/A","N/A",IF(C60&gt;10,"No",IF(C60&lt;-10,"No","Yes")))</f>
        <v>N/A</v>
      </c>
      <c r="E60" s="8">
        <v>82.299654818999997</v>
      </c>
      <c r="F60" s="46" t="str">
        <f t="shared" ref="F60:F66" si="25">IF($B60="N/A","N/A",IF(E60&gt;10,"No",IF(E60&lt;-10,"No","Yes")))</f>
        <v>N/A</v>
      </c>
      <c r="G60" s="8">
        <v>83.412404273000007</v>
      </c>
      <c r="H60" s="46" t="str">
        <f t="shared" ref="H60:H66" si="26">IF($B60="N/A","N/A",IF(G60&gt;10,"No",IF(G60&lt;-10,"No","Yes")))</f>
        <v>N/A</v>
      </c>
      <c r="I60" s="12">
        <v>0.115</v>
      </c>
      <c r="J60" s="12">
        <v>1.3520000000000001</v>
      </c>
      <c r="K60" s="37" t="s">
        <v>213</v>
      </c>
      <c r="L60" s="9" t="str">
        <f t="shared" si="4"/>
        <v>N/A</v>
      </c>
    </row>
    <row r="61" spans="1:12" x14ac:dyDescent="0.2">
      <c r="A61" s="2" t="s">
        <v>1748</v>
      </c>
      <c r="B61" s="37" t="s">
        <v>213</v>
      </c>
      <c r="C61" s="8">
        <v>69.717239328000005</v>
      </c>
      <c r="D61" s="46" t="str">
        <f t="shared" si="24"/>
        <v>N/A</v>
      </c>
      <c r="E61" s="8">
        <v>69.463771975</v>
      </c>
      <c r="F61" s="46" t="str">
        <f t="shared" si="25"/>
        <v>N/A</v>
      </c>
      <c r="G61" s="8">
        <v>69.512574168</v>
      </c>
      <c r="H61" s="46" t="str">
        <f t="shared" si="26"/>
        <v>N/A</v>
      </c>
      <c r="I61" s="12">
        <v>-0.36399999999999999</v>
      </c>
      <c r="J61" s="12">
        <v>7.0300000000000001E-2</v>
      </c>
      <c r="K61" s="37" t="s">
        <v>213</v>
      </c>
      <c r="L61" s="9" t="str">
        <f t="shared" si="4"/>
        <v>N/A</v>
      </c>
    </row>
    <row r="62" spans="1:12" x14ac:dyDescent="0.2">
      <c r="A62" s="2" t="s">
        <v>689</v>
      </c>
      <c r="B62" s="37" t="s">
        <v>213</v>
      </c>
      <c r="C62" s="8">
        <v>52.140969099000003</v>
      </c>
      <c r="D62" s="46" t="str">
        <f t="shared" si="24"/>
        <v>N/A</v>
      </c>
      <c r="E62" s="8">
        <v>43.707637654000003</v>
      </c>
      <c r="F62" s="46" t="str">
        <f t="shared" si="25"/>
        <v>N/A</v>
      </c>
      <c r="G62" s="8">
        <v>51.902032724999998</v>
      </c>
      <c r="H62" s="46" t="str">
        <f t="shared" si="26"/>
        <v>N/A</v>
      </c>
      <c r="I62" s="12">
        <v>-16.2</v>
      </c>
      <c r="J62" s="12">
        <v>18.75</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1.2451236859000001</v>
      </c>
      <c r="D64" s="46" t="str">
        <f t="shared" si="24"/>
        <v>N/A</v>
      </c>
      <c r="E64" s="8">
        <v>1.2006177452</v>
      </c>
      <c r="F64" s="46" t="str">
        <f t="shared" si="25"/>
        <v>N/A</v>
      </c>
      <c r="G64" s="8">
        <v>1.1611458902</v>
      </c>
      <c r="H64" s="46" t="str">
        <f t="shared" si="26"/>
        <v>N/A</v>
      </c>
      <c r="I64" s="12">
        <v>-3.57</v>
      </c>
      <c r="J64" s="12">
        <v>-3.29</v>
      </c>
      <c r="K64" s="37" t="s">
        <v>213</v>
      </c>
      <c r="L64" s="9" t="str">
        <f t="shared" si="4"/>
        <v>N/A</v>
      </c>
    </row>
    <row r="65" spans="1:12" x14ac:dyDescent="0.2">
      <c r="A65" s="3" t="s">
        <v>147</v>
      </c>
      <c r="B65" s="37" t="s">
        <v>213</v>
      </c>
      <c r="C65" s="8">
        <v>1.2087283597</v>
      </c>
      <c r="D65" s="46" t="str">
        <f t="shared" si="24"/>
        <v>N/A</v>
      </c>
      <c r="E65" s="8">
        <v>1.1653180178</v>
      </c>
      <c r="F65" s="46" t="str">
        <f t="shared" si="25"/>
        <v>N/A</v>
      </c>
      <c r="G65" s="8">
        <v>1.1399037344</v>
      </c>
      <c r="H65" s="46" t="str">
        <f t="shared" si="26"/>
        <v>N/A</v>
      </c>
      <c r="I65" s="12">
        <v>-3.59</v>
      </c>
      <c r="J65" s="12">
        <v>-2.1800000000000002</v>
      </c>
      <c r="K65" s="37" t="s">
        <v>213</v>
      </c>
      <c r="L65" s="9" t="str">
        <f t="shared" si="4"/>
        <v>N/A</v>
      </c>
    </row>
    <row r="66" spans="1:12" x14ac:dyDescent="0.2">
      <c r="A66" s="3" t="s">
        <v>148</v>
      </c>
      <c r="B66" s="37" t="s">
        <v>213</v>
      </c>
      <c r="C66" s="8">
        <v>1.3959043229999999</v>
      </c>
      <c r="D66" s="46" t="str">
        <f t="shared" si="24"/>
        <v>N/A</v>
      </c>
      <c r="E66" s="8">
        <v>1.3421724989999999</v>
      </c>
      <c r="F66" s="46" t="str">
        <f t="shared" si="25"/>
        <v>N/A</v>
      </c>
      <c r="G66" s="8">
        <v>1.2988750623</v>
      </c>
      <c r="H66" s="46" t="str">
        <f t="shared" si="26"/>
        <v>N/A</v>
      </c>
      <c r="I66" s="12">
        <v>-3.85</v>
      </c>
      <c r="J66" s="12">
        <v>-3.23</v>
      </c>
      <c r="K66" s="37" t="s">
        <v>213</v>
      </c>
      <c r="L66" s="9" t="str">
        <f t="shared" si="4"/>
        <v>N/A</v>
      </c>
    </row>
    <row r="67" spans="1:12" x14ac:dyDescent="0.2">
      <c r="A67" s="2" t="s">
        <v>961</v>
      </c>
      <c r="B67" s="50" t="s">
        <v>213</v>
      </c>
      <c r="C67" s="1">
        <v>5024</v>
      </c>
      <c r="D67" s="11" t="str">
        <f>IF($B67="N/A","N/A",IF(C67&gt;10,"No",IF(C67&lt;-10,"No","Yes")))</f>
        <v>N/A</v>
      </c>
      <c r="E67" s="1">
        <v>5135</v>
      </c>
      <c r="F67" s="11" t="str">
        <f>IF($B67="N/A","N/A",IF(E67&gt;10,"No",IF(E67&lt;-10,"No","Yes")))</f>
        <v>N/A</v>
      </c>
      <c r="G67" s="1">
        <v>4807</v>
      </c>
      <c r="H67" s="11" t="str">
        <f>IF($B67="N/A","N/A",IF(G67&gt;10,"No",IF(G67&lt;-10,"No","Yes")))</f>
        <v>N/A</v>
      </c>
      <c r="I67" s="12">
        <v>2.2090000000000001</v>
      </c>
      <c r="J67" s="12">
        <v>-6.39</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614</v>
      </c>
      <c r="D69" s="46" t="str">
        <f t="shared" si="27"/>
        <v>No</v>
      </c>
      <c r="E69" s="1">
        <v>816</v>
      </c>
      <c r="F69" s="46" t="str">
        <f t="shared" si="28"/>
        <v>No</v>
      </c>
      <c r="G69" s="1">
        <v>602</v>
      </c>
      <c r="H69" s="46" t="str">
        <f t="shared" si="29"/>
        <v>No</v>
      </c>
      <c r="I69" s="12">
        <v>32.9</v>
      </c>
      <c r="J69" s="12">
        <v>-26.2</v>
      </c>
      <c r="K69" s="37" t="s">
        <v>213</v>
      </c>
      <c r="L69" s="9" t="str">
        <f t="shared" si="4"/>
        <v>N/A</v>
      </c>
    </row>
    <row r="70" spans="1:12" x14ac:dyDescent="0.2">
      <c r="A70" s="3" t="s">
        <v>203</v>
      </c>
      <c r="B70" s="73" t="s">
        <v>213</v>
      </c>
      <c r="C70" s="13">
        <v>66.286644951</v>
      </c>
      <c r="D70" s="11" t="str">
        <f>IF($B70="N/A","N/A",IF(C70&gt;10,"No",IF(C70&lt;-10,"No","Yes")))</f>
        <v>N/A</v>
      </c>
      <c r="E70" s="13">
        <v>66.911764706</v>
      </c>
      <c r="F70" s="11" t="str">
        <f>IF($B70="N/A","N/A",IF(E70&gt;10,"No",IF(E70&lt;-10,"No","Yes")))</f>
        <v>N/A</v>
      </c>
      <c r="G70" s="13">
        <v>84.551495016999993</v>
      </c>
      <c r="H70" s="11" t="str">
        <f>IF($B70="N/A","N/A",IF(G70&gt;10,"No",IF(G70&lt;-10,"No","Yes")))</f>
        <v>N/A</v>
      </c>
      <c r="I70" s="12">
        <v>0.94310000000000005</v>
      </c>
      <c r="J70" s="12">
        <v>26.36</v>
      </c>
      <c r="K70" s="73" t="s">
        <v>213</v>
      </c>
      <c r="L70" s="9" t="str">
        <f t="shared" si="4"/>
        <v>N/A</v>
      </c>
    </row>
    <row r="71" spans="1:12" x14ac:dyDescent="0.2">
      <c r="A71" s="2" t="s">
        <v>65</v>
      </c>
      <c r="B71" s="50" t="s">
        <v>213</v>
      </c>
      <c r="C71" s="1">
        <v>217069</v>
      </c>
      <c r="D71" s="11" t="str">
        <f>IF($B71="N/A","N/A",IF(C71&gt;10,"No",IF(C71&lt;-10,"No","Yes")))</f>
        <v>N/A</v>
      </c>
      <c r="E71" s="1">
        <v>224041</v>
      </c>
      <c r="F71" s="11" t="str">
        <f>IF($B71="N/A","N/A",IF(E71&gt;10,"No",IF(E71&lt;-10,"No","Yes")))</f>
        <v>N/A</v>
      </c>
      <c r="G71" s="1">
        <v>227866</v>
      </c>
      <c r="H71" s="11" t="str">
        <f>IF($B71="N/A","N/A",IF(G71&gt;10,"No",IF(G71&lt;-10,"No","Yes")))</f>
        <v>N/A</v>
      </c>
      <c r="I71" s="12">
        <v>3.2120000000000002</v>
      </c>
      <c r="J71" s="12">
        <v>1.7070000000000001</v>
      </c>
      <c r="K71" s="50" t="s">
        <v>740</v>
      </c>
      <c r="L71" s="9" t="str">
        <f t="shared" ref="L71:L103" si="30">IF(J71="Div by 0", "N/A", IF(K71="N/A","N/A", IF(J71&gt;VALUE(MID(K71,1,2)), "No", IF(J71&lt;-1*VALUE(MID(K71,1,2)), "No", "Yes"))))</f>
        <v>Yes</v>
      </c>
    </row>
    <row r="72" spans="1:12" x14ac:dyDescent="0.2">
      <c r="A72" s="4" t="s">
        <v>66</v>
      </c>
      <c r="B72" s="50" t="s">
        <v>213</v>
      </c>
      <c r="C72" s="1">
        <v>196328.92</v>
      </c>
      <c r="D72" s="11" t="str">
        <f>IF($B72="N/A","N/A",IF(C72&gt;10,"No",IF(C72&lt;-10,"No","Yes")))</f>
        <v>N/A</v>
      </c>
      <c r="E72" s="1">
        <v>201557.77</v>
      </c>
      <c r="F72" s="11" t="str">
        <f>IF($B72="N/A","N/A",IF(E72&gt;10,"No",IF(E72&lt;-10,"No","Yes")))</f>
        <v>N/A</v>
      </c>
      <c r="G72" s="1">
        <v>204776.65</v>
      </c>
      <c r="H72" s="11" t="str">
        <f>IF($B72="N/A","N/A",IF(G72&gt;10,"No",IF(G72&lt;-10,"No","Yes")))</f>
        <v>N/A</v>
      </c>
      <c r="I72" s="12">
        <v>2.6629999999999998</v>
      </c>
      <c r="J72" s="12">
        <v>1.597</v>
      </c>
      <c r="K72" s="50" t="s">
        <v>741</v>
      </c>
      <c r="L72" s="9" t="str">
        <f t="shared" si="30"/>
        <v>Yes</v>
      </c>
    </row>
    <row r="73" spans="1:12" x14ac:dyDescent="0.2">
      <c r="A73" s="3" t="s">
        <v>67</v>
      </c>
      <c r="B73" s="37" t="s">
        <v>283</v>
      </c>
      <c r="C73" s="8">
        <v>91.502413321999995</v>
      </c>
      <c r="D73" s="46" t="str">
        <f>IF($B73="N/A","N/A",IF(C73&gt;=90,"Yes","No"))</f>
        <v>Yes</v>
      </c>
      <c r="E73" s="8">
        <v>91.110638855999994</v>
      </c>
      <c r="F73" s="46" t="str">
        <f>IF($B73="N/A","N/A",IF(E73&gt;=90,"Yes","No"))</f>
        <v>Yes</v>
      </c>
      <c r="G73" s="8">
        <v>91.003702837999995</v>
      </c>
      <c r="H73" s="46" t="str">
        <f>IF($B73="N/A","N/A",IF(G73&gt;=90,"Yes","No"))</f>
        <v>Yes</v>
      </c>
      <c r="I73" s="12">
        <v>-0.42799999999999999</v>
      </c>
      <c r="J73" s="12">
        <v>-0.11700000000000001</v>
      </c>
      <c r="K73" s="47" t="s">
        <v>740</v>
      </c>
      <c r="L73" s="9" t="str">
        <f t="shared" si="30"/>
        <v>Yes</v>
      </c>
    </row>
    <row r="74" spans="1:12" x14ac:dyDescent="0.2">
      <c r="A74" s="2" t="s">
        <v>962</v>
      </c>
      <c r="B74" s="37" t="s">
        <v>283</v>
      </c>
      <c r="C74" s="8">
        <v>90.756073975999996</v>
      </c>
      <c r="D74" s="46" t="str">
        <f>IF($B74="N/A","N/A",IF(C74&gt;=90,"Yes","No"))</f>
        <v>Yes</v>
      </c>
      <c r="E74" s="8">
        <v>90.274411580999995</v>
      </c>
      <c r="F74" s="46" t="str">
        <f>IF($B74="N/A","N/A",IF(E74&gt;=90,"Yes","No"))</f>
        <v>Yes</v>
      </c>
      <c r="G74" s="8">
        <v>90.223278876999998</v>
      </c>
      <c r="H74" s="46" t="str">
        <f>IF($B74="N/A","N/A",IF(G74&gt;=90,"Yes","No"))</f>
        <v>Yes</v>
      </c>
      <c r="I74" s="12">
        <v>-0.53100000000000003</v>
      </c>
      <c r="J74" s="12">
        <v>-5.7000000000000002E-2</v>
      </c>
      <c r="K74" s="47" t="s">
        <v>740</v>
      </c>
      <c r="L74" s="9" t="str">
        <f t="shared" si="30"/>
        <v>Yes</v>
      </c>
    </row>
    <row r="75" spans="1:12" x14ac:dyDescent="0.2">
      <c r="A75" s="6" t="s">
        <v>963</v>
      </c>
      <c r="B75" s="50" t="s">
        <v>284</v>
      </c>
      <c r="C75" s="13">
        <v>45.550928585000001</v>
      </c>
      <c r="D75" s="46" t="str">
        <f>IF($B75="N/A","N/A",IF(C75&gt;55,"No",IF(C75&lt;30,"No","Yes")))</f>
        <v>Yes</v>
      </c>
      <c r="E75" s="13">
        <v>45.798581957000003</v>
      </c>
      <c r="F75" s="46" t="str">
        <f>IF($B75="N/A","N/A",IF(E75&gt;55,"No",IF(E75&lt;30,"No","Yes")))</f>
        <v>Yes</v>
      </c>
      <c r="G75" s="13">
        <v>45.800741232999997</v>
      </c>
      <c r="H75" s="46" t="str">
        <f>IF($B75="N/A","N/A",IF(G75&gt;55,"No",IF(G75&lt;30,"No","Yes")))</f>
        <v>Yes</v>
      </c>
      <c r="I75" s="12">
        <v>0.54369999999999996</v>
      </c>
      <c r="J75" s="12">
        <v>4.7000000000000002E-3</v>
      </c>
      <c r="K75" s="50" t="s">
        <v>740</v>
      </c>
      <c r="L75" s="9" t="str">
        <f t="shared" si="30"/>
        <v>Yes</v>
      </c>
    </row>
    <row r="76" spans="1:12" ht="25.5" x14ac:dyDescent="0.2">
      <c r="A76" s="2" t="s">
        <v>964</v>
      </c>
      <c r="B76" s="50" t="s">
        <v>278</v>
      </c>
      <c r="C76" s="13">
        <v>0.52103248280000003</v>
      </c>
      <c r="D76" s="46" t="str">
        <f>IF($B76="N/A","N/A",IF(C76&gt;=5,"No",IF(C76&lt;0,"No","Yes")))</f>
        <v>Yes</v>
      </c>
      <c r="E76" s="13">
        <v>0.60346097369999996</v>
      </c>
      <c r="F76" s="46" t="str">
        <f>IF($B76="N/A","N/A",IF(E76&gt;=5,"No",IF(E76&lt;0,"No","Yes")))</f>
        <v>Yes</v>
      </c>
      <c r="G76" s="13">
        <v>0.60561909189999996</v>
      </c>
      <c r="H76" s="46" t="str">
        <f>IF($B76="N/A","N/A",IF(G76&gt;=5,"No",IF(G76&lt;0,"No","Yes")))</f>
        <v>Yes</v>
      </c>
      <c r="I76" s="12">
        <v>15.82</v>
      </c>
      <c r="J76" s="12">
        <v>0.35759999999999997</v>
      </c>
      <c r="K76" s="50" t="s">
        <v>213</v>
      </c>
      <c r="L76" s="9" t="str">
        <f t="shared" si="30"/>
        <v>N/A</v>
      </c>
    </row>
    <row r="77" spans="1:12" ht="25.5" x14ac:dyDescent="0.2">
      <c r="A77" s="2" t="s">
        <v>965</v>
      </c>
      <c r="B77" s="50" t="s">
        <v>213</v>
      </c>
      <c r="C77" s="13">
        <v>0</v>
      </c>
      <c r="D77" s="50" t="s">
        <v>213</v>
      </c>
      <c r="E77" s="13">
        <v>0</v>
      </c>
      <c r="F77" s="50" t="s">
        <v>213</v>
      </c>
      <c r="G77" s="13">
        <v>0</v>
      </c>
      <c r="H77" s="50" t="s">
        <v>213</v>
      </c>
      <c r="I77" s="12" t="s">
        <v>1747</v>
      </c>
      <c r="J77" s="12" t="s">
        <v>1747</v>
      </c>
      <c r="K77" s="50" t="s">
        <v>213</v>
      </c>
      <c r="L77" s="9" t="str">
        <f t="shared" si="30"/>
        <v>N/A</v>
      </c>
    </row>
    <row r="78" spans="1:12" ht="25.5" x14ac:dyDescent="0.2">
      <c r="A78" s="2" t="s">
        <v>966</v>
      </c>
      <c r="B78" s="50" t="s">
        <v>213</v>
      </c>
      <c r="C78" s="13">
        <v>73.948375862000006</v>
      </c>
      <c r="D78" s="50" t="s">
        <v>213</v>
      </c>
      <c r="E78" s="13">
        <v>74.081976066999999</v>
      </c>
      <c r="F78" s="50" t="s">
        <v>213</v>
      </c>
      <c r="G78" s="13">
        <v>74.967305346000003</v>
      </c>
      <c r="H78" s="50" t="s">
        <v>213</v>
      </c>
      <c r="I78" s="12">
        <v>0.1807</v>
      </c>
      <c r="J78" s="12">
        <v>1.1950000000000001</v>
      </c>
      <c r="K78" s="50" t="s">
        <v>213</v>
      </c>
      <c r="L78" s="9" t="str">
        <f t="shared" si="30"/>
        <v>N/A</v>
      </c>
    </row>
    <row r="79" spans="1:12" ht="25.5" x14ac:dyDescent="0.2">
      <c r="A79" s="2" t="s">
        <v>967</v>
      </c>
      <c r="B79" s="50" t="s">
        <v>213</v>
      </c>
      <c r="C79" s="13">
        <v>9.4347880167000007</v>
      </c>
      <c r="D79" s="50" t="s">
        <v>213</v>
      </c>
      <c r="E79" s="13">
        <v>9.5076347633000005</v>
      </c>
      <c r="F79" s="50" t="s">
        <v>213</v>
      </c>
      <c r="G79" s="13">
        <v>9.3515487172</v>
      </c>
      <c r="H79" s="50" t="s">
        <v>213</v>
      </c>
      <c r="I79" s="12">
        <v>0.77210000000000001</v>
      </c>
      <c r="J79" s="12">
        <v>-1.64</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3.6955990952</v>
      </c>
      <c r="D82" s="50" t="s">
        <v>213</v>
      </c>
      <c r="E82" s="13">
        <v>3.5395307108999998</v>
      </c>
      <c r="F82" s="50" t="s">
        <v>213</v>
      </c>
      <c r="G82" s="13">
        <v>3.4761658168</v>
      </c>
      <c r="H82" s="50" t="s">
        <v>213</v>
      </c>
      <c r="I82" s="12">
        <v>-4.22</v>
      </c>
      <c r="J82" s="12">
        <v>-1.79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9.7978062275000006</v>
      </c>
      <c r="D84" s="50" t="s">
        <v>213</v>
      </c>
      <c r="E84" s="13">
        <v>9.6821563909999995</v>
      </c>
      <c r="F84" s="50" t="s">
        <v>213</v>
      </c>
      <c r="G84" s="13">
        <v>9.0768258538000008</v>
      </c>
      <c r="H84" s="50" t="s">
        <v>213</v>
      </c>
      <c r="I84" s="12">
        <v>-1.18</v>
      </c>
      <c r="J84" s="12">
        <v>-6.25</v>
      </c>
      <c r="K84" s="50" t="s">
        <v>213</v>
      </c>
      <c r="L84" s="9" t="str">
        <f t="shared" si="30"/>
        <v>N/A</v>
      </c>
    </row>
    <row r="85" spans="1:12" ht="25.5" x14ac:dyDescent="0.2">
      <c r="A85" s="2" t="s">
        <v>973</v>
      </c>
      <c r="B85" s="50" t="s">
        <v>213</v>
      </c>
      <c r="C85" s="13">
        <v>2.6023983156999999</v>
      </c>
      <c r="D85" s="50" t="s">
        <v>213</v>
      </c>
      <c r="E85" s="13">
        <v>2.5852410943000002</v>
      </c>
      <c r="F85" s="50" t="s">
        <v>213</v>
      </c>
      <c r="G85" s="13">
        <v>2.5225351742000002</v>
      </c>
      <c r="H85" s="50" t="s">
        <v>213</v>
      </c>
      <c r="I85" s="12">
        <v>-0.65900000000000003</v>
      </c>
      <c r="J85" s="12">
        <v>-2.4300000000000002</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84.267214572</v>
      </c>
      <c r="D87" s="50" t="s">
        <v>213</v>
      </c>
      <c r="E87" s="13">
        <v>84.367593432000007</v>
      </c>
      <c r="F87" s="50" t="s">
        <v>213</v>
      </c>
      <c r="G87" s="13">
        <v>84.649750291999993</v>
      </c>
      <c r="H87" s="50" t="s">
        <v>213</v>
      </c>
      <c r="I87" s="12">
        <v>0.1191</v>
      </c>
      <c r="J87" s="12">
        <v>0.33439999999999998</v>
      </c>
      <c r="K87" s="50" t="s">
        <v>213</v>
      </c>
      <c r="L87" s="9" t="str">
        <f t="shared" si="30"/>
        <v>N/A</v>
      </c>
    </row>
    <row r="88" spans="1:12" x14ac:dyDescent="0.2">
      <c r="A88" s="2" t="s">
        <v>976</v>
      </c>
      <c r="B88" s="50" t="s">
        <v>213</v>
      </c>
      <c r="C88" s="13">
        <v>13.130387111999999</v>
      </c>
      <c r="D88" s="50" t="s">
        <v>213</v>
      </c>
      <c r="E88" s="13">
        <v>13.047165474</v>
      </c>
      <c r="F88" s="50" t="s">
        <v>213</v>
      </c>
      <c r="G88" s="13">
        <v>12.827714534</v>
      </c>
      <c r="H88" s="50" t="s">
        <v>213</v>
      </c>
      <c r="I88" s="12">
        <v>-0.63400000000000001</v>
      </c>
      <c r="J88" s="12">
        <v>-1.68</v>
      </c>
      <c r="K88" s="50" t="s">
        <v>213</v>
      </c>
      <c r="L88" s="9" t="str">
        <f t="shared" si="30"/>
        <v>N/A</v>
      </c>
    </row>
    <row r="89" spans="1:12" x14ac:dyDescent="0.2">
      <c r="A89" s="6" t="s">
        <v>68</v>
      </c>
      <c r="B89" s="50" t="s">
        <v>213</v>
      </c>
      <c r="C89" s="1">
        <v>17441</v>
      </c>
      <c r="D89" s="11" t="str">
        <f>IF($B89="N/A","N/A",IF(C89&gt;10,"No",IF(C89&lt;-10,"No","Yes")))</f>
        <v>N/A</v>
      </c>
      <c r="E89" s="1">
        <v>15631</v>
      </c>
      <c r="F89" s="11" t="str">
        <f>IF($B89="N/A","N/A",IF(E89&gt;10,"No",IF(E89&lt;-10,"No","Yes")))</f>
        <v>N/A</v>
      </c>
      <c r="G89" s="1">
        <v>14586</v>
      </c>
      <c r="H89" s="11" t="str">
        <f>IF($B89="N/A","N/A",IF(G89&gt;10,"No",IF(G89&lt;-10,"No","Yes")))</f>
        <v>N/A</v>
      </c>
      <c r="I89" s="12">
        <v>-10.4</v>
      </c>
      <c r="J89" s="12">
        <v>-6.69</v>
      </c>
      <c r="K89" s="50" t="s">
        <v>740</v>
      </c>
      <c r="L89" s="9" t="str">
        <f t="shared" si="30"/>
        <v>Yes</v>
      </c>
    </row>
    <row r="90" spans="1:12" x14ac:dyDescent="0.2">
      <c r="A90" s="2" t="s">
        <v>109</v>
      </c>
      <c r="B90" s="50" t="s">
        <v>213</v>
      </c>
      <c r="C90" s="13">
        <v>0.67656671059999995</v>
      </c>
      <c r="D90" s="46" t="str">
        <f>IF($B90="N/A","N/A",IF(C90&gt;10,"No",IF(C90&lt;-10,"No","Yes")))</f>
        <v>N/A</v>
      </c>
      <c r="E90" s="13">
        <v>0.70372976779999996</v>
      </c>
      <c r="F90" s="46" t="str">
        <f>IF($B90="N/A","N/A",IF(E90&gt;10,"No",IF(E90&lt;-10,"No","Yes")))</f>
        <v>N/A</v>
      </c>
      <c r="G90" s="13">
        <v>0.71301247769999998</v>
      </c>
      <c r="H90" s="46" t="str">
        <f>IF($B90="N/A","N/A",IF(G90&gt;10,"No",IF(G90&lt;-10,"No","Yes")))</f>
        <v>N/A</v>
      </c>
      <c r="I90" s="12">
        <v>4.0149999999999997</v>
      </c>
      <c r="J90" s="12">
        <v>1.319</v>
      </c>
      <c r="K90" s="50" t="s">
        <v>740</v>
      </c>
      <c r="L90" s="9" t="str">
        <f t="shared" si="30"/>
        <v>Yes</v>
      </c>
    </row>
    <row r="91" spans="1:12" x14ac:dyDescent="0.2">
      <c r="A91" s="2" t="s">
        <v>110</v>
      </c>
      <c r="B91" s="50" t="s">
        <v>213</v>
      </c>
      <c r="C91" s="13">
        <v>29.029298779000001</v>
      </c>
      <c r="D91" s="46" t="str">
        <f>IF($B91="N/A","N/A",IF(C91&gt;10,"No",IF(C91&lt;-10,"No","Yes")))</f>
        <v>N/A</v>
      </c>
      <c r="E91" s="13">
        <v>32.147655299999997</v>
      </c>
      <c r="F91" s="46" t="str">
        <f>IF($B91="N/A","N/A",IF(E91&gt;10,"No",IF(E91&lt;-10,"No","Yes")))</f>
        <v>N/A</v>
      </c>
      <c r="G91" s="13">
        <v>32.956259426999999</v>
      </c>
      <c r="H91" s="46" t="str">
        <f>IF($B91="N/A","N/A",IF(G91&gt;10,"No",IF(G91&lt;-10,"No","Yes")))</f>
        <v>N/A</v>
      </c>
      <c r="I91" s="12">
        <v>10.74</v>
      </c>
      <c r="J91" s="12">
        <v>2.5150000000000001</v>
      </c>
      <c r="K91" s="50" t="s">
        <v>740</v>
      </c>
      <c r="L91" s="9" t="str">
        <f t="shared" si="30"/>
        <v>Yes</v>
      </c>
    </row>
    <row r="92" spans="1:12" x14ac:dyDescent="0.2">
      <c r="A92" s="4" t="s">
        <v>7</v>
      </c>
      <c r="B92" s="50" t="s">
        <v>213</v>
      </c>
      <c r="C92" s="13">
        <v>9.8185369628999997</v>
      </c>
      <c r="D92" s="11" t="str">
        <f>IF($B92="N/A","N/A",IF(C92&gt;10,"No",IF(C92&lt;-10,"No","Yes")))</f>
        <v>N/A</v>
      </c>
      <c r="E92" s="13">
        <v>10.286956405</v>
      </c>
      <c r="F92" s="11" t="str">
        <f>IF($B92="N/A","N/A",IF(E92&gt;10,"No",IF(E92&lt;-10,"No","Yes")))</f>
        <v>N/A</v>
      </c>
      <c r="G92" s="13">
        <v>10.719457927000001</v>
      </c>
      <c r="H92" s="11" t="str">
        <f>IF($B92="N/A","N/A",IF(G92&gt;10,"No",IF(G92&lt;-10,"No","Yes")))</f>
        <v>N/A</v>
      </c>
      <c r="I92" s="12">
        <v>4.7709999999999999</v>
      </c>
      <c r="J92" s="12">
        <v>4.2039999999999997</v>
      </c>
      <c r="K92" s="50" t="s">
        <v>741</v>
      </c>
      <c r="L92" s="9" t="str">
        <f t="shared" si="30"/>
        <v>Yes</v>
      </c>
    </row>
    <row r="93" spans="1:12" x14ac:dyDescent="0.2">
      <c r="A93" s="4" t="s">
        <v>180</v>
      </c>
      <c r="B93" s="50" t="s">
        <v>213</v>
      </c>
      <c r="C93" s="13">
        <v>64.278639510999994</v>
      </c>
      <c r="D93" s="11" t="str">
        <f t="shared" ref="D93:D94" si="31">IF($B93="N/A","N/A",IF(C93&gt;10,"No",IF(C93&lt;-10,"No","Yes")))</f>
        <v>N/A</v>
      </c>
      <c r="E93" s="13">
        <v>63.838761654999999</v>
      </c>
      <c r="F93" s="11" t="str">
        <f t="shared" ref="F93:F94" si="32">IF($B93="N/A","N/A",IF(E93&gt;10,"No",IF(E93&lt;-10,"No","Yes")))</f>
        <v>N/A</v>
      </c>
      <c r="G93" s="13">
        <v>63.625113005000003</v>
      </c>
      <c r="H93" s="11" t="str">
        <f t="shared" ref="H93:H94" si="33">IF($B93="N/A","N/A",IF(G93&gt;10,"No",IF(G93&lt;-10,"No","Yes")))</f>
        <v>N/A</v>
      </c>
      <c r="I93" s="12">
        <v>-0.68400000000000005</v>
      </c>
      <c r="J93" s="12">
        <v>-0.33500000000000002</v>
      </c>
      <c r="K93" s="50" t="s">
        <v>740</v>
      </c>
      <c r="L93" s="9" t="str">
        <f>IF(J93="Div by 0", "N/A", IF(OR(J93="N/A",K93="N/A"),"N/A", IF(J93&gt;VALUE(MID(K93,1,2)), "No", IF(J93&lt;-1*VALUE(MID(K93,1,2)), "No", "Yes"))))</f>
        <v>Yes</v>
      </c>
    </row>
    <row r="94" spans="1:12" x14ac:dyDescent="0.2">
      <c r="A94" s="4" t="s">
        <v>181</v>
      </c>
      <c r="B94" s="50" t="s">
        <v>213</v>
      </c>
      <c r="C94" s="13">
        <v>35.721360488999998</v>
      </c>
      <c r="D94" s="11" t="str">
        <f t="shared" si="31"/>
        <v>N/A</v>
      </c>
      <c r="E94" s="13">
        <v>36.161238345000001</v>
      </c>
      <c r="F94" s="11" t="str">
        <f t="shared" si="32"/>
        <v>N/A</v>
      </c>
      <c r="G94" s="13">
        <v>36.374886994999997</v>
      </c>
      <c r="H94" s="11" t="str">
        <f t="shared" si="33"/>
        <v>N/A</v>
      </c>
      <c r="I94" s="12">
        <v>1.2310000000000001</v>
      </c>
      <c r="J94" s="12">
        <v>0.59079999999999999</v>
      </c>
      <c r="K94" s="50" t="s">
        <v>740</v>
      </c>
      <c r="L94" s="9" t="str">
        <f>IF(J94="Div by 0", "N/A", IF(OR(J94="N/A",K94="N/A"),"N/A", IF(J94&gt;VALUE(MID(K94,1,2)), "No", IF(J94&lt;-1*VALUE(MID(K94,1,2)), "No", "Yes"))))</f>
        <v>Yes</v>
      </c>
    </row>
    <row r="95" spans="1:12" x14ac:dyDescent="0.2">
      <c r="A95" s="2" t="s">
        <v>8</v>
      </c>
      <c r="B95" s="50" t="s">
        <v>285</v>
      </c>
      <c r="C95" s="13">
        <v>6.7775684228999999</v>
      </c>
      <c r="D95" s="46" t="str">
        <f>IF($B95="N/A","N/A",IF(C95&gt;10,"No",IF(C95&lt;5,"No","Yes")))</f>
        <v>Yes</v>
      </c>
      <c r="E95" s="13">
        <v>6.6550318915000002</v>
      </c>
      <c r="F95" s="46" t="str">
        <f>IF($B95="N/A","N/A",IF(E95&gt;10,"No",IF(E95&lt;5,"No","Yes")))</f>
        <v>Yes</v>
      </c>
      <c r="G95" s="13">
        <v>6.5143549279000004</v>
      </c>
      <c r="H95" s="46" t="str">
        <f t="shared" ref="H95:H98" si="34">IF($B95="N/A","N/A",IF(G95&gt;10,"No",IF(G95&lt;5,"No","Yes")))</f>
        <v>Yes</v>
      </c>
      <c r="I95" s="12">
        <v>-1.81</v>
      </c>
      <c r="J95" s="12">
        <v>-2.11</v>
      </c>
      <c r="K95" s="50" t="s">
        <v>741</v>
      </c>
      <c r="L95" s="9" t="str">
        <f t="shared" si="30"/>
        <v>Yes</v>
      </c>
    </row>
    <row r="96" spans="1:12" x14ac:dyDescent="0.2">
      <c r="A96" s="2" t="s">
        <v>149</v>
      </c>
      <c r="B96" s="50" t="s">
        <v>285</v>
      </c>
      <c r="C96" s="13">
        <v>6.0298798999000001</v>
      </c>
      <c r="D96" s="46" t="str">
        <f>IF($B96="N/A","N/A",IF(C96&gt;10,"No",IF(C96&lt;5,"No","Yes")))</f>
        <v>Yes</v>
      </c>
      <c r="E96" s="13">
        <v>5.9323963024999999</v>
      </c>
      <c r="F96" s="46" t="str">
        <f t="shared" ref="F96:F98" si="35">IF($B96="N/A","N/A",IF(E96&gt;10,"No",IF(E96&lt;5,"No","Yes")))</f>
        <v>Yes</v>
      </c>
      <c r="G96" s="13">
        <v>5.8301808957999999</v>
      </c>
      <c r="H96" s="46" t="str">
        <f t="shared" si="34"/>
        <v>Yes</v>
      </c>
      <c r="I96" s="12">
        <v>-1.62</v>
      </c>
      <c r="J96" s="12">
        <v>-1.72</v>
      </c>
      <c r="K96" s="50" t="s">
        <v>741</v>
      </c>
      <c r="L96" s="9" t="str">
        <f t="shared" si="30"/>
        <v>Yes</v>
      </c>
    </row>
    <row r="97" spans="1:12" x14ac:dyDescent="0.2">
      <c r="A97" s="2" t="s">
        <v>150</v>
      </c>
      <c r="B97" s="50" t="s">
        <v>285</v>
      </c>
      <c r="C97" s="13">
        <v>5.9386646642000001</v>
      </c>
      <c r="D97" s="46" t="str">
        <f>IF($B97="N/A","N/A",IF(C97&gt;10,"No",IF(C97&lt;5,"No","Yes")))</f>
        <v>Yes</v>
      </c>
      <c r="E97" s="13">
        <v>5.8600881089000003</v>
      </c>
      <c r="F97" s="46" t="str">
        <f t="shared" si="35"/>
        <v>Yes</v>
      </c>
      <c r="G97" s="13">
        <v>5.7810292014</v>
      </c>
      <c r="H97" s="46" t="str">
        <f t="shared" si="34"/>
        <v>Yes</v>
      </c>
      <c r="I97" s="12">
        <v>-1.32</v>
      </c>
      <c r="J97" s="12">
        <v>-1.35</v>
      </c>
      <c r="K97" s="50" t="s">
        <v>741</v>
      </c>
      <c r="L97" s="9" t="str">
        <f t="shared" si="30"/>
        <v>Yes</v>
      </c>
    </row>
    <row r="98" spans="1:12" x14ac:dyDescent="0.2">
      <c r="A98" s="2" t="s">
        <v>151</v>
      </c>
      <c r="B98" s="50" t="s">
        <v>285</v>
      </c>
      <c r="C98" s="13">
        <v>6.7969171092999998</v>
      </c>
      <c r="D98" s="46" t="str">
        <f>IF($B98="N/A","N/A",IF(C98&gt;10,"No",IF(C98&lt;5,"No","Yes")))</f>
        <v>Yes</v>
      </c>
      <c r="E98" s="13">
        <v>6.6684222977000003</v>
      </c>
      <c r="F98" s="46" t="str">
        <f t="shared" si="35"/>
        <v>Yes</v>
      </c>
      <c r="G98" s="13">
        <v>6.5371753573999998</v>
      </c>
      <c r="H98" s="46" t="str">
        <f t="shared" si="34"/>
        <v>Yes</v>
      </c>
      <c r="I98" s="12">
        <v>-1.89</v>
      </c>
      <c r="J98" s="12">
        <v>-1.97</v>
      </c>
      <c r="K98" s="50" t="s">
        <v>741</v>
      </c>
      <c r="L98" s="9" t="str">
        <f t="shared" si="30"/>
        <v>Yes</v>
      </c>
    </row>
    <row r="99" spans="1:12" x14ac:dyDescent="0.2">
      <c r="A99" s="2" t="s">
        <v>977</v>
      </c>
      <c r="B99" s="50" t="s">
        <v>213</v>
      </c>
      <c r="C99" s="1">
        <v>2477</v>
      </c>
      <c r="D99" s="11" t="str">
        <f t="shared" ref="D99:D110" si="36">IF($B99="N/A","N/A",IF(C99&gt;10,"No",IF(C99&lt;-10,"No","Yes")))</f>
        <v>N/A</v>
      </c>
      <c r="E99" s="1">
        <v>1940</v>
      </c>
      <c r="F99" s="11" t="str">
        <f t="shared" ref="F99:F110" si="37">IF($B99="N/A","N/A",IF(E99&gt;10,"No",IF(E99&lt;-10,"No","Yes")))</f>
        <v>N/A</v>
      </c>
      <c r="G99" s="1">
        <v>1918</v>
      </c>
      <c r="H99" s="11" t="str">
        <f t="shared" ref="H99:H110" si="38">IF($B99="N/A","N/A",IF(G99&gt;10,"No",IF(G99&lt;-10,"No","Yes")))</f>
        <v>N/A</v>
      </c>
      <c r="I99" s="12">
        <v>-21.7</v>
      </c>
      <c r="J99" s="12">
        <v>-1.1299999999999999</v>
      </c>
      <c r="K99" s="47" t="s">
        <v>740</v>
      </c>
      <c r="L99" s="9" t="str">
        <f t="shared" si="30"/>
        <v>Yes</v>
      </c>
    </row>
    <row r="100" spans="1:12" x14ac:dyDescent="0.2">
      <c r="A100" s="2" t="s">
        <v>978</v>
      </c>
      <c r="B100" s="50" t="s">
        <v>213</v>
      </c>
      <c r="C100" s="1">
        <v>1989</v>
      </c>
      <c r="D100" s="11" t="str">
        <f t="shared" si="36"/>
        <v>N/A</v>
      </c>
      <c r="E100" s="1">
        <v>1911</v>
      </c>
      <c r="F100" s="11" t="str">
        <f t="shared" si="37"/>
        <v>N/A</v>
      </c>
      <c r="G100" s="1">
        <v>1778</v>
      </c>
      <c r="H100" s="11" t="str">
        <f t="shared" si="38"/>
        <v>N/A</v>
      </c>
      <c r="I100" s="12">
        <v>-3.92</v>
      </c>
      <c r="J100" s="12">
        <v>-6.96</v>
      </c>
      <c r="K100" s="47" t="s">
        <v>740</v>
      </c>
      <c r="L100" s="9" t="str">
        <f t="shared" si="30"/>
        <v>Yes</v>
      </c>
    </row>
    <row r="101" spans="1:12" x14ac:dyDescent="0.2">
      <c r="A101" s="2" t="s">
        <v>1</v>
      </c>
      <c r="B101" s="50" t="s">
        <v>213</v>
      </c>
      <c r="C101" s="13">
        <v>99.685353504999995</v>
      </c>
      <c r="D101" s="11" t="str">
        <f t="shared" si="36"/>
        <v>N/A</v>
      </c>
      <c r="E101" s="13">
        <v>99.689342576000001</v>
      </c>
      <c r="F101" s="11" t="str">
        <f t="shared" si="37"/>
        <v>N/A</v>
      </c>
      <c r="G101" s="13">
        <v>99.711672649999997</v>
      </c>
      <c r="H101" s="11" t="str">
        <f t="shared" si="38"/>
        <v>N/A</v>
      </c>
      <c r="I101" s="12">
        <v>4.0000000000000001E-3</v>
      </c>
      <c r="J101" s="12">
        <v>2.24E-2</v>
      </c>
      <c r="K101" s="50" t="s">
        <v>741</v>
      </c>
      <c r="L101" s="9" t="str">
        <f t="shared" si="30"/>
        <v>Yes</v>
      </c>
    </row>
    <row r="102" spans="1:12" x14ac:dyDescent="0.2">
      <c r="A102" s="2" t="s">
        <v>69</v>
      </c>
      <c r="B102" s="50" t="s">
        <v>213</v>
      </c>
      <c r="C102" s="13">
        <v>98.488349524</v>
      </c>
      <c r="D102" s="11" t="str">
        <f t="shared" si="36"/>
        <v>N/A</v>
      </c>
      <c r="E102" s="13">
        <v>98.564552598000006</v>
      </c>
      <c r="F102" s="11" t="str">
        <f t="shared" si="37"/>
        <v>N/A</v>
      </c>
      <c r="G102" s="13">
        <v>98.640458785000007</v>
      </c>
      <c r="H102" s="11" t="str">
        <f t="shared" si="38"/>
        <v>N/A</v>
      </c>
      <c r="I102" s="12">
        <v>7.7399999999999997E-2</v>
      </c>
      <c r="J102" s="12">
        <v>7.6999999999999999E-2</v>
      </c>
      <c r="K102" s="50" t="s">
        <v>741</v>
      </c>
      <c r="L102" s="9" t="str">
        <f t="shared" si="30"/>
        <v>Yes</v>
      </c>
    </row>
    <row r="103" spans="1:12" x14ac:dyDescent="0.2">
      <c r="A103" s="4" t="s">
        <v>70</v>
      </c>
      <c r="B103" s="50" t="s">
        <v>213</v>
      </c>
      <c r="C103" s="1">
        <v>205670</v>
      </c>
      <c r="D103" s="11" t="str">
        <f t="shared" si="36"/>
        <v>N/A</v>
      </c>
      <c r="E103" s="1">
        <v>211358</v>
      </c>
      <c r="F103" s="11" t="str">
        <f t="shared" si="37"/>
        <v>N/A</v>
      </c>
      <c r="G103" s="1">
        <v>216122</v>
      </c>
      <c r="H103" s="11" t="str">
        <f t="shared" si="38"/>
        <v>N/A</v>
      </c>
      <c r="I103" s="12">
        <v>2.766</v>
      </c>
      <c r="J103" s="12">
        <v>2.254</v>
      </c>
      <c r="K103" s="50" t="s">
        <v>740</v>
      </c>
      <c r="L103" s="9" t="str">
        <f t="shared" si="30"/>
        <v>Yes</v>
      </c>
    </row>
    <row r="104" spans="1:12" x14ac:dyDescent="0.2">
      <c r="A104" s="2" t="s">
        <v>692</v>
      </c>
      <c r="B104" s="50" t="s">
        <v>213</v>
      </c>
      <c r="C104" s="13">
        <v>1.294792629</v>
      </c>
      <c r="D104" s="11" t="str">
        <f t="shared" si="36"/>
        <v>N/A</v>
      </c>
      <c r="E104" s="13">
        <v>1.5580200418000001</v>
      </c>
      <c r="F104" s="11" t="str">
        <f t="shared" si="37"/>
        <v>N/A</v>
      </c>
      <c r="G104" s="13">
        <v>1.6837712033000001</v>
      </c>
      <c r="H104" s="11" t="str">
        <f t="shared" si="38"/>
        <v>N/A</v>
      </c>
      <c r="I104" s="12">
        <v>20.329999999999998</v>
      </c>
      <c r="J104" s="12">
        <v>8.0709999999999997</v>
      </c>
      <c r="K104" s="50" t="s">
        <v>741</v>
      </c>
      <c r="L104" s="9" t="str">
        <f t="shared" ref="L104:L110" si="39">IF(J104="Div by 0", "N/A", IF(K104="N/A","N/A", IF(J104&gt;VALUE(MID(K104,1,2)), "No", IF(J104&lt;-1*VALUE(MID(K104,1,2)), "No", "Yes"))))</f>
        <v>Yes</v>
      </c>
    </row>
    <row r="105" spans="1:12" x14ac:dyDescent="0.2">
      <c r="A105" s="2" t="s">
        <v>691</v>
      </c>
      <c r="B105" s="50" t="s">
        <v>213</v>
      </c>
      <c r="C105" s="13">
        <v>7.8392570622999997</v>
      </c>
      <c r="D105" s="11" t="str">
        <f t="shared" si="36"/>
        <v>N/A</v>
      </c>
      <c r="E105" s="13">
        <v>7.7361632869000001</v>
      </c>
      <c r="F105" s="11" t="str">
        <f t="shared" si="37"/>
        <v>N/A</v>
      </c>
      <c r="G105" s="13">
        <v>7.4494961178999999</v>
      </c>
      <c r="H105" s="11" t="str">
        <f t="shared" si="38"/>
        <v>N/A</v>
      </c>
      <c r="I105" s="12">
        <v>-1.32</v>
      </c>
      <c r="J105" s="12">
        <v>-3.71</v>
      </c>
      <c r="K105" s="50" t="s">
        <v>741</v>
      </c>
      <c r="L105" s="9" t="str">
        <f t="shared" si="39"/>
        <v>Yes</v>
      </c>
    </row>
    <row r="106" spans="1:12" x14ac:dyDescent="0.2">
      <c r="A106" s="2" t="s">
        <v>690</v>
      </c>
      <c r="B106" s="50" t="s">
        <v>213</v>
      </c>
      <c r="C106" s="13">
        <v>90.865950308999999</v>
      </c>
      <c r="D106" s="11" t="str">
        <f t="shared" si="36"/>
        <v>N/A</v>
      </c>
      <c r="E106" s="13">
        <v>90.705816670999994</v>
      </c>
      <c r="F106" s="11" t="str">
        <f t="shared" si="37"/>
        <v>N/A</v>
      </c>
      <c r="G106" s="13">
        <v>90.866732678999995</v>
      </c>
      <c r="H106" s="11" t="str">
        <f t="shared" si="38"/>
        <v>N/A</v>
      </c>
      <c r="I106" s="12">
        <v>-0.17599999999999999</v>
      </c>
      <c r="J106" s="12">
        <v>0.1774</v>
      </c>
      <c r="K106" s="50" t="s">
        <v>741</v>
      </c>
      <c r="L106" s="9" t="str">
        <f t="shared" si="39"/>
        <v>Yes</v>
      </c>
    </row>
    <row r="107" spans="1:12" ht="25.5" x14ac:dyDescent="0.2">
      <c r="A107" s="4" t="s">
        <v>979</v>
      </c>
      <c r="B107" s="50" t="s">
        <v>213</v>
      </c>
      <c r="C107" s="13">
        <v>54.566059639999999</v>
      </c>
      <c r="D107" s="11" t="str">
        <f t="shared" si="36"/>
        <v>N/A</v>
      </c>
      <c r="E107" s="13">
        <v>53.721417062</v>
      </c>
      <c r="F107" s="11" t="str">
        <f t="shared" si="37"/>
        <v>N/A</v>
      </c>
      <c r="G107" s="13">
        <v>53.364696795</v>
      </c>
      <c r="H107" s="11" t="str">
        <f t="shared" si="38"/>
        <v>N/A</v>
      </c>
      <c r="I107" s="12">
        <v>-1.55</v>
      </c>
      <c r="J107" s="12">
        <v>-0.66400000000000003</v>
      </c>
      <c r="K107" s="50" t="s">
        <v>741</v>
      </c>
      <c r="L107" s="9" t="str">
        <f t="shared" si="39"/>
        <v>Yes</v>
      </c>
    </row>
    <row r="108" spans="1:12" ht="25.5" x14ac:dyDescent="0.2">
      <c r="A108" s="4" t="s">
        <v>980</v>
      </c>
      <c r="B108" s="50" t="s">
        <v>213</v>
      </c>
      <c r="C108" s="13">
        <v>44.089667341000002</v>
      </c>
      <c r="D108" s="11" t="str">
        <f t="shared" si="36"/>
        <v>N/A</v>
      </c>
      <c r="E108" s="13">
        <v>44.935525194</v>
      </c>
      <c r="F108" s="11" t="str">
        <f t="shared" si="37"/>
        <v>N/A</v>
      </c>
      <c r="G108" s="13">
        <v>45.307768600999999</v>
      </c>
      <c r="H108" s="11" t="str">
        <f t="shared" si="38"/>
        <v>N/A</v>
      </c>
      <c r="I108" s="12">
        <v>1.9179999999999999</v>
      </c>
      <c r="J108" s="12">
        <v>0.82840000000000003</v>
      </c>
      <c r="K108" s="50" t="s">
        <v>741</v>
      </c>
      <c r="L108" s="9" t="str">
        <f t="shared" si="39"/>
        <v>Yes</v>
      </c>
    </row>
    <row r="109" spans="1:12" ht="25.5" x14ac:dyDescent="0.2">
      <c r="A109" s="4" t="s">
        <v>981</v>
      </c>
      <c r="B109" s="50" t="s">
        <v>213</v>
      </c>
      <c r="C109" s="13">
        <v>0.55051619529999996</v>
      </c>
      <c r="D109" s="11" t="str">
        <f t="shared" si="36"/>
        <v>N/A</v>
      </c>
      <c r="E109" s="13">
        <v>0.55079204250000002</v>
      </c>
      <c r="F109" s="11" t="str">
        <f t="shared" si="37"/>
        <v>N/A</v>
      </c>
      <c r="G109" s="13">
        <v>0.53540238559999997</v>
      </c>
      <c r="H109" s="11" t="str">
        <f t="shared" si="38"/>
        <v>N/A</v>
      </c>
      <c r="I109" s="12">
        <v>5.0099999999999999E-2</v>
      </c>
      <c r="J109" s="12">
        <v>-2.79</v>
      </c>
      <c r="K109" s="50" t="s">
        <v>741</v>
      </c>
      <c r="L109" s="9" t="str">
        <f t="shared" si="39"/>
        <v>Yes</v>
      </c>
    </row>
    <row r="110" spans="1:12" ht="25.5" x14ac:dyDescent="0.2">
      <c r="A110" s="4" t="s">
        <v>982</v>
      </c>
      <c r="B110" s="50" t="s">
        <v>213</v>
      </c>
      <c r="C110" s="13">
        <v>0.79375682390000002</v>
      </c>
      <c r="D110" s="11" t="str">
        <f t="shared" si="36"/>
        <v>N/A</v>
      </c>
      <c r="E110" s="13">
        <v>0.79226570139999997</v>
      </c>
      <c r="F110" s="11" t="str">
        <f t="shared" si="37"/>
        <v>N/A</v>
      </c>
      <c r="G110" s="13">
        <v>0.79213221810000001</v>
      </c>
      <c r="H110" s="11" t="str">
        <f t="shared" si="38"/>
        <v>N/A</v>
      </c>
      <c r="I110" s="12">
        <v>-0.188</v>
      </c>
      <c r="J110" s="12">
        <v>-1.7000000000000001E-2</v>
      </c>
      <c r="K110" s="50" t="s">
        <v>741</v>
      </c>
      <c r="L110" s="9" t="str">
        <f t="shared" si="39"/>
        <v>Yes</v>
      </c>
    </row>
    <row r="111" spans="1:12" x14ac:dyDescent="0.2">
      <c r="A111" s="2" t="s">
        <v>983</v>
      </c>
      <c r="B111" s="50" t="s">
        <v>286</v>
      </c>
      <c r="C111" s="13">
        <v>99.889701438000003</v>
      </c>
      <c r="D111" s="46" t="str">
        <f>IF($B111="N/A","N/A",IF(C111&gt;=99,"Yes","No"))</f>
        <v>Yes</v>
      </c>
      <c r="E111" s="13">
        <v>99.918965708000002</v>
      </c>
      <c r="F111" s="46" t="str">
        <f>IF($B111="N/A","N/A",IF(E111&gt;=99,"Yes","No"))</f>
        <v>Yes</v>
      </c>
      <c r="G111" s="13">
        <v>99.930929685999999</v>
      </c>
      <c r="H111" s="46" t="str">
        <f>IF($B111="N/A","N/A",IF(G111&gt;=99,"Yes","No"))</f>
        <v>Yes</v>
      </c>
      <c r="I111" s="12">
        <v>2.93E-2</v>
      </c>
      <c r="J111" s="12">
        <v>1.2E-2</v>
      </c>
      <c r="K111" s="50" t="s">
        <v>740</v>
      </c>
      <c r="L111" s="9" t="str">
        <f t="shared" ref="L111:L145" si="40">IF(J111="Div by 0", "N/A", IF(K111="N/A","N/A", IF(J111&gt;VALUE(MID(K111,1,2)), "No", IF(J111&lt;-1*VALUE(MID(K111,1,2)), "No", "Yes"))))</f>
        <v>Yes</v>
      </c>
    </row>
    <row r="112" spans="1:12" x14ac:dyDescent="0.2">
      <c r="A112" s="2" t="s">
        <v>984</v>
      </c>
      <c r="B112" s="50" t="s">
        <v>213</v>
      </c>
      <c r="C112" s="13">
        <v>11.266034846</v>
      </c>
      <c r="D112" s="46" t="str">
        <f>IF($B112="N/A","N/A",IF(C112&gt;10,"No",IF(C112&lt;-10,"No","Yes")))</f>
        <v>N/A</v>
      </c>
      <c r="E112" s="13">
        <v>11.179214479000001</v>
      </c>
      <c r="F112" s="46" t="str">
        <f>IF($B112="N/A","N/A",IF(E112&gt;10,"No",IF(E112&lt;-10,"No","Yes")))</f>
        <v>N/A</v>
      </c>
      <c r="G112" s="13">
        <v>11.141717585</v>
      </c>
      <c r="H112" s="46" t="str">
        <f>IF($B112="N/A","N/A",IF(G112&gt;10,"No",IF(G112&lt;-10,"No","Yes")))</f>
        <v>N/A</v>
      </c>
      <c r="I112" s="12">
        <v>-0.77100000000000002</v>
      </c>
      <c r="J112" s="12">
        <v>-0.33500000000000002</v>
      </c>
      <c r="K112" s="50" t="s">
        <v>740</v>
      </c>
      <c r="L112" s="9" t="str">
        <f t="shared" si="40"/>
        <v>Yes</v>
      </c>
    </row>
    <row r="113" spans="1:12" x14ac:dyDescent="0.2">
      <c r="A113" s="3" t="s">
        <v>985</v>
      </c>
      <c r="B113" s="50" t="s">
        <v>280</v>
      </c>
      <c r="C113" s="8">
        <v>99.653428528999996</v>
      </c>
      <c r="D113" s="46" t="str">
        <f>IF($B113="N/A","N/A",IF(C113&gt;=98,"Yes","No"))</f>
        <v>Yes</v>
      </c>
      <c r="E113" s="8">
        <v>99.684086527999995</v>
      </c>
      <c r="F113" s="46" t="str">
        <f>IF($B113="N/A","N/A",IF(E113&gt;=98,"Yes","No"))</f>
        <v>Yes</v>
      </c>
      <c r="G113" s="8">
        <v>99.681795437999995</v>
      </c>
      <c r="H113" s="46" t="str">
        <f>IF($B113="N/A","N/A",IF(G113&gt;=98,"Yes","No"))</f>
        <v>Yes</v>
      </c>
      <c r="I113" s="12">
        <v>3.0800000000000001E-2</v>
      </c>
      <c r="J113" s="12">
        <v>-2E-3</v>
      </c>
      <c r="K113" s="47" t="s">
        <v>740</v>
      </c>
      <c r="L113" s="9" t="str">
        <f t="shared" si="40"/>
        <v>Yes</v>
      </c>
    </row>
    <row r="114" spans="1:12" x14ac:dyDescent="0.2">
      <c r="A114" s="3" t="s">
        <v>986</v>
      </c>
      <c r="B114" s="50" t="s">
        <v>287</v>
      </c>
      <c r="C114" s="8">
        <v>92.607593832000006</v>
      </c>
      <c r="D114" s="46" t="str">
        <f>IF($B114="N/A","N/A",IF(C114&gt;=80,"Yes","No"))</f>
        <v>Yes</v>
      </c>
      <c r="E114" s="8">
        <v>93.920977655000002</v>
      </c>
      <c r="F114" s="46" t="str">
        <f>IF($B114="N/A","N/A",IF(E114&gt;=80,"Yes","No"))</f>
        <v>Yes</v>
      </c>
      <c r="G114" s="8">
        <v>94.468025014000006</v>
      </c>
      <c r="H114" s="46" t="str">
        <f>IF($B114="N/A","N/A",IF(G114&gt;=80,"Yes","No"))</f>
        <v>Yes</v>
      </c>
      <c r="I114" s="12">
        <v>1.4179999999999999</v>
      </c>
      <c r="J114" s="12">
        <v>0.58250000000000002</v>
      </c>
      <c r="K114" s="47" t="s">
        <v>740</v>
      </c>
      <c r="L114" s="9" t="str">
        <f t="shared" si="40"/>
        <v>Yes</v>
      </c>
    </row>
    <row r="115" spans="1:12" ht="25.5" x14ac:dyDescent="0.2">
      <c r="A115" s="2" t="s">
        <v>987</v>
      </c>
      <c r="B115" s="50" t="s">
        <v>288</v>
      </c>
      <c r="C115" s="13">
        <v>99.959677419000002</v>
      </c>
      <c r="D115" s="46" t="str">
        <f>IF($B115="N/A","N/A",IF(C115&gt;=100,"Yes","No"))</f>
        <v>No</v>
      </c>
      <c r="E115" s="13">
        <v>99.980810876999996</v>
      </c>
      <c r="F115" s="46" t="str">
        <f t="shared" ref="F115:F116" si="41">IF($B115="N/A","N/A",IF(E115&gt;=100,"Yes","No"))</f>
        <v>No</v>
      </c>
      <c r="G115" s="13">
        <v>99.985144210000001</v>
      </c>
      <c r="H115" s="46" t="str">
        <f t="shared" ref="H115:H116" si="42">IF($B115="N/A","N/A",IF(G115&gt;=100,"Yes","No"))</f>
        <v>No</v>
      </c>
      <c r="I115" s="12">
        <v>2.1100000000000001E-2</v>
      </c>
      <c r="J115" s="12">
        <v>4.3E-3</v>
      </c>
      <c r="K115" s="47" t="s">
        <v>739</v>
      </c>
      <c r="L115" s="9" t="str">
        <f t="shared" si="40"/>
        <v>Yes</v>
      </c>
    </row>
    <row r="116" spans="1:12" ht="25.5" x14ac:dyDescent="0.2">
      <c r="A116" s="3" t="s">
        <v>988</v>
      </c>
      <c r="B116" s="50" t="s">
        <v>288</v>
      </c>
      <c r="C116" s="13">
        <v>99.958307469000005</v>
      </c>
      <c r="D116" s="46" t="str">
        <f>IF($B116="N/A","N/A",IF(C116&gt;=100,"Yes","No"))</f>
        <v>No</v>
      </c>
      <c r="E116" s="13">
        <v>99.980297230000005</v>
      </c>
      <c r="F116" s="46" t="str">
        <f t="shared" si="41"/>
        <v>No</v>
      </c>
      <c r="G116" s="13">
        <v>99.984091632000002</v>
      </c>
      <c r="H116" s="46" t="str">
        <f t="shared" si="42"/>
        <v>No</v>
      </c>
      <c r="I116" s="12">
        <v>2.1999999999999999E-2</v>
      </c>
      <c r="J116" s="12">
        <v>3.8E-3</v>
      </c>
      <c r="K116" s="47" t="s">
        <v>739</v>
      </c>
      <c r="L116" s="9" t="str">
        <f t="shared" si="40"/>
        <v>Yes</v>
      </c>
    </row>
    <row r="117" spans="1:12" ht="25.5" x14ac:dyDescent="0.2">
      <c r="A117" s="2" t="s">
        <v>989</v>
      </c>
      <c r="B117" s="50" t="s">
        <v>213</v>
      </c>
      <c r="C117" s="13">
        <v>93.605819238999999</v>
      </c>
      <c r="D117" s="38" t="s">
        <v>742</v>
      </c>
      <c r="E117" s="13">
        <v>92.947157837999995</v>
      </c>
      <c r="F117" s="38" t="s">
        <v>742</v>
      </c>
      <c r="G117" s="13">
        <v>79.154675264000005</v>
      </c>
      <c r="H117" s="46" t="str">
        <f>IF($B117="N/A","N/A",IF(G117&lt;100,"No",IF(G117=100,"No","Yes")))</f>
        <v>N/A</v>
      </c>
      <c r="I117" s="12">
        <v>-0.70399999999999996</v>
      </c>
      <c r="J117" s="12">
        <v>-14.8</v>
      </c>
      <c r="K117" s="47" t="s">
        <v>739</v>
      </c>
      <c r="L117" s="9" t="str">
        <f t="shared" si="40"/>
        <v>Yes</v>
      </c>
    </row>
    <row r="118" spans="1:12" ht="25.5" x14ac:dyDescent="0.2">
      <c r="A118" s="2" t="s">
        <v>990</v>
      </c>
      <c r="B118" s="37" t="s">
        <v>213</v>
      </c>
      <c r="C118" s="13">
        <v>99.975906741000003</v>
      </c>
      <c r="D118" s="46" t="str">
        <f>IF($B118="N/A","N/A",IF(C118&gt;10,"No",IF(C118&lt;-10,"No","Yes")))</f>
        <v>N/A</v>
      </c>
      <c r="E118" s="13">
        <v>99.988177406000005</v>
      </c>
      <c r="F118" s="46" t="str">
        <f>IF($B118="N/A","N/A",IF(E118&gt;10,"No",IF(E118&lt;-10,"No","Yes")))</f>
        <v>N/A</v>
      </c>
      <c r="G118" s="13">
        <v>99.988636364000001</v>
      </c>
      <c r="H118" s="46" t="str">
        <f>IF($B118="N/A","N/A",IF(G118&gt;10,"No",IF(G118&lt;-10,"No","Yes")))</f>
        <v>N/A</v>
      </c>
      <c r="I118" s="12">
        <v>1.23E-2</v>
      </c>
      <c r="J118" s="12">
        <v>5.0000000000000001E-4</v>
      </c>
      <c r="K118" s="47" t="s">
        <v>739</v>
      </c>
      <c r="L118" s="9" t="str">
        <f>IF(J118="Div by 0", "N/A", IF(OR(J118="N/A",K118="N/A"),"N/A", IF(J118&gt;VALUE(MID(K118,1,2)), "No", IF(J118&lt;-1*VALUE(MID(K118,1,2)), "No", "Yes"))))</f>
        <v>Yes</v>
      </c>
    </row>
    <row r="119" spans="1:12" x14ac:dyDescent="0.2">
      <c r="A119" s="7" t="s">
        <v>100</v>
      </c>
      <c r="B119" s="37" t="s">
        <v>213</v>
      </c>
      <c r="C119" s="38">
        <v>132368</v>
      </c>
      <c r="D119" s="46" t="str">
        <f t="shared" ref="D119:D145" si="43">IF($B119="N/A","N/A",IF(C119&gt;10,"No",IF(C119&lt;-10,"No","Yes")))</f>
        <v>N/A</v>
      </c>
      <c r="E119" s="38">
        <v>135745</v>
      </c>
      <c r="F119" s="46" t="str">
        <f t="shared" ref="F119:F145" si="44">IF($B119="N/A","N/A",IF(E119&gt;10,"No",IF(E119&lt;-10,"No","Yes")))</f>
        <v>N/A</v>
      </c>
      <c r="G119" s="38">
        <v>137541</v>
      </c>
      <c r="H119" s="46" t="str">
        <f t="shared" ref="H119:H145" si="45">IF($B119="N/A","N/A",IF(G119&gt;10,"No",IF(G119&lt;-10,"No","Yes")))</f>
        <v>N/A</v>
      </c>
      <c r="I119" s="12">
        <v>2.5510000000000002</v>
      </c>
      <c r="J119" s="12">
        <v>1.323</v>
      </c>
      <c r="K119" s="47" t="s">
        <v>740</v>
      </c>
      <c r="L119" s="9" t="str">
        <f t="shared" si="40"/>
        <v>Yes</v>
      </c>
    </row>
    <row r="120" spans="1:12" x14ac:dyDescent="0.2">
      <c r="A120" s="2" t="s">
        <v>991</v>
      </c>
      <c r="B120" s="37" t="s">
        <v>213</v>
      </c>
      <c r="C120" s="38">
        <v>34593</v>
      </c>
      <c r="D120" s="46" t="str">
        <f t="shared" si="43"/>
        <v>N/A</v>
      </c>
      <c r="E120" s="38">
        <v>34871</v>
      </c>
      <c r="F120" s="46" t="str">
        <f t="shared" si="44"/>
        <v>N/A</v>
      </c>
      <c r="G120" s="38">
        <v>35246</v>
      </c>
      <c r="H120" s="46" t="str">
        <f t="shared" si="45"/>
        <v>N/A</v>
      </c>
      <c r="I120" s="12">
        <v>0.80359999999999998</v>
      </c>
      <c r="J120" s="12">
        <v>1.075</v>
      </c>
      <c r="K120" s="47" t="s">
        <v>740</v>
      </c>
      <c r="L120" s="9" t="str">
        <f t="shared" si="40"/>
        <v>Yes</v>
      </c>
    </row>
    <row r="121" spans="1:12" x14ac:dyDescent="0.2">
      <c r="A121" s="2" t="s">
        <v>992</v>
      </c>
      <c r="B121" s="37" t="s">
        <v>213</v>
      </c>
      <c r="C121" s="38">
        <v>4971</v>
      </c>
      <c r="D121" s="46" t="str">
        <f t="shared" si="43"/>
        <v>N/A</v>
      </c>
      <c r="E121" s="38">
        <v>5066</v>
      </c>
      <c r="F121" s="46" t="str">
        <f t="shared" si="44"/>
        <v>N/A</v>
      </c>
      <c r="G121" s="38">
        <v>5040</v>
      </c>
      <c r="H121" s="46" t="str">
        <f t="shared" si="45"/>
        <v>N/A</v>
      </c>
      <c r="I121" s="12">
        <v>1.911</v>
      </c>
      <c r="J121" s="12">
        <v>-0.51300000000000001</v>
      </c>
      <c r="K121" s="47" t="s">
        <v>740</v>
      </c>
      <c r="L121" s="9" t="str">
        <f t="shared" si="40"/>
        <v>Yes</v>
      </c>
    </row>
    <row r="122" spans="1:12" x14ac:dyDescent="0.2">
      <c r="A122" s="2" t="s">
        <v>993</v>
      </c>
      <c r="B122" s="37" t="s">
        <v>213</v>
      </c>
      <c r="C122" s="38">
        <v>47103</v>
      </c>
      <c r="D122" s="46" t="str">
        <f t="shared" si="43"/>
        <v>N/A</v>
      </c>
      <c r="E122" s="38">
        <v>48964</v>
      </c>
      <c r="F122" s="46" t="str">
        <f t="shared" si="44"/>
        <v>N/A</v>
      </c>
      <c r="G122" s="38">
        <v>49520</v>
      </c>
      <c r="H122" s="46" t="str">
        <f t="shared" si="45"/>
        <v>N/A</v>
      </c>
      <c r="I122" s="12">
        <v>3.9510000000000001</v>
      </c>
      <c r="J122" s="12">
        <v>1.1359999999999999</v>
      </c>
      <c r="K122" s="47" t="s">
        <v>740</v>
      </c>
      <c r="L122" s="9" t="str">
        <f t="shared" si="40"/>
        <v>Yes</v>
      </c>
    </row>
    <row r="123" spans="1:12" x14ac:dyDescent="0.2">
      <c r="A123" s="2" t="s">
        <v>994</v>
      </c>
      <c r="B123" s="37" t="s">
        <v>213</v>
      </c>
      <c r="C123" s="38">
        <v>45701</v>
      </c>
      <c r="D123" s="46" t="str">
        <f t="shared" si="43"/>
        <v>N/A</v>
      </c>
      <c r="E123" s="38">
        <v>46844</v>
      </c>
      <c r="F123" s="46" t="str">
        <f t="shared" si="44"/>
        <v>N/A</v>
      </c>
      <c r="G123" s="38">
        <v>47735</v>
      </c>
      <c r="H123" s="46" t="str">
        <f t="shared" si="45"/>
        <v>N/A</v>
      </c>
      <c r="I123" s="12">
        <v>2.5009999999999999</v>
      </c>
      <c r="J123" s="12">
        <v>1.9019999999999999</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208920</v>
      </c>
      <c r="D125" s="46" t="str">
        <f t="shared" si="43"/>
        <v>N/A</v>
      </c>
      <c r="E125" s="38">
        <v>214380</v>
      </c>
      <c r="F125" s="46" t="str">
        <f t="shared" si="44"/>
        <v>N/A</v>
      </c>
      <c r="G125" s="38">
        <v>219634</v>
      </c>
      <c r="H125" s="46" t="str">
        <f t="shared" si="45"/>
        <v>N/A</v>
      </c>
      <c r="I125" s="12">
        <v>2.613</v>
      </c>
      <c r="J125" s="12">
        <v>2.4510000000000001</v>
      </c>
      <c r="K125" s="47" t="s">
        <v>740</v>
      </c>
      <c r="L125" s="9" t="str">
        <f t="shared" si="40"/>
        <v>Yes</v>
      </c>
    </row>
    <row r="126" spans="1:12" x14ac:dyDescent="0.2">
      <c r="A126" s="2" t="s">
        <v>996</v>
      </c>
      <c r="B126" s="37" t="s">
        <v>213</v>
      </c>
      <c r="C126" s="38">
        <v>147817</v>
      </c>
      <c r="D126" s="46" t="str">
        <f t="shared" si="43"/>
        <v>N/A</v>
      </c>
      <c r="E126" s="38">
        <v>150426</v>
      </c>
      <c r="F126" s="46" t="str">
        <f t="shared" si="44"/>
        <v>N/A</v>
      </c>
      <c r="G126" s="38">
        <v>154081</v>
      </c>
      <c r="H126" s="46" t="str">
        <f t="shared" si="45"/>
        <v>N/A</v>
      </c>
      <c r="I126" s="12">
        <v>1.7649999999999999</v>
      </c>
      <c r="J126" s="12">
        <v>2.4300000000000002</v>
      </c>
      <c r="K126" s="47" t="s">
        <v>740</v>
      </c>
      <c r="L126" s="9" t="str">
        <f t="shared" si="40"/>
        <v>Yes</v>
      </c>
    </row>
    <row r="127" spans="1:12" x14ac:dyDescent="0.2">
      <c r="A127" s="2" t="s">
        <v>997</v>
      </c>
      <c r="B127" s="37" t="s">
        <v>213</v>
      </c>
      <c r="C127" s="38">
        <v>1495</v>
      </c>
      <c r="D127" s="46" t="str">
        <f t="shared" si="43"/>
        <v>N/A</v>
      </c>
      <c r="E127" s="38">
        <v>1529</v>
      </c>
      <c r="F127" s="46" t="str">
        <f t="shared" si="44"/>
        <v>N/A</v>
      </c>
      <c r="G127" s="38">
        <v>1476</v>
      </c>
      <c r="H127" s="46" t="str">
        <f t="shared" si="45"/>
        <v>N/A</v>
      </c>
      <c r="I127" s="12">
        <v>2.274</v>
      </c>
      <c r="J127" s="12">
        <v>-3.47</v>
      </c>
      <c r="K127" s="47" t="s">
        <v>740</v>
      </c>
      <c r="L127" s="9" t="str">
        <f t="shared" si="40"/>
        <v>Yes</v>
      </c>
    </row>
    <row r="128" spans="1:12" x14ac:dyDescent="0.2">
      <c r="A128" s="2" t="s">
        <v>998</v>
      </c>
      <c r="B128" s="37" t="s">
        <v>213</v>
      </c>
      <c r="C128" s="38">
        <v>29782</v>
      </c>
      <c r="D128" s="46" t="str">
        <f t="shared" si="43"/>
        <v>N/A</v>
      </c>
      <c r="E128" s="38">
        <v>31356</v>
      </c>
      <c r="F128" s="46" t="str">
        <f t="shared" si="44"/>
        <v>N/A</v>
      </c>
      <c r="G128" s="38">
        <v>32137</v>
      </c>
      <c r="H128" s="46" t="str">
        <f t="shared" si="45"/>
        <v>N/A</v>
      </c>
      <c r="I128" s="12">
        <v>5.2850000000000001</v>
      </c>
      <c r="J128" s="12">
        <v>2.4910000000000001</v>
      </c>
      <c r="K128" s="47" t="s">
        <v>740</v>
      </c>
      <c r="L128" s="9" t="str">
        <f t="shared" si="40"/>
        <v>Yes</v>
      </c>
    </row>
    <row r="129" spans="1:12" x14ac:dyDescent="0.2">
      <c r="A129" s="2" t="s">
        <v>999</v>
      </c>
      <c r="B129" s="37" t="s">
        <v>213</v>
      </c>
      <c r="C129" s="38">
        <v>29826</v>
      </c>
      <c r="D129" s="46" t="str">
        <f t="shared" si="43"/>
        <v>N/A</v>
      </c>
      <c r="E129" s="38">
        <v>31069</v>
      </c>
      <c r="F129" s="46" t="str">
        <f t="shared" si="44"/>
        <v>N/A</v>
      </c>
      <c r="G129" s="38">
        <v>31940</v>
      </c>
      <c r="H129" s="46" t="str">
        <f t="shared" si="45"/>
        <v>N/A</v>
      </c>
      <c r="I129" s="12">
        <v>4.1680000000000001</v>
      </c>
      <c r="J129" s="12">
        <v>2.8029999999999999</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672300</v>
      </c>
      <c r="D131" s="46" t="str">
        <f t="shared" si="43"/>
        <v>N/A</v>
      </c>
      <c r="E131" s="38">
        <v>691012</v>
      </c>
      <c r="F131" s="46" t="str">
        <f t="shared" si="44"/>
        <v>N/A</v>
      </c>
      <c r="G131" s="38">
        <v>717463</v>
      </c>
      <c r="H131" s="46" t="str">
        <f t="shared" si="45"/>
        <v>N/A</v>
      </c>
      <c r="I131" s="12">
        <v>2.7829999999999999</v>
      </c>
      <c r="J131" s="12">
        <v>3.8279999999999998</v>
      </c>
      <c r="K131" s="47" t="s">
        <v>740</v>
      </c>
      <c r="L131" s="9" t="str">
        <f t="shared" si="40"/>
        <v>Yes</v>
      </c>
    </row>
    <row r="132" spans="1:12" x14ac:dyDescent="0.2">
      <c r="A132" s="2" t="s">
        <v>1001</v>
      </c>
      <c r="B132" s="37" t="s">
        <v>213</v>
      </c>
      <c r="C132" s="38">
        <v>156253</v>
      </c>
      <c r="D132" s="46" t="str">
        <f t="shared" si="43"/>
        <v>N/A</v>
      </c>
      <c r="E132" s="38">
        <v>163188</v>
      </c>
      <c r="F132" s="46" t="str">
        <f t="shared" si="44"/>
        <v>N/A</v>
      </c>
      <c r="G132" s="38">
        <v>167949</v>
      </c>
      <c r="H132" s="46" t="str">
        <f t="shared" si="45"/>
        <v>N/A</v>
      </c>
      <c r="I132" s="12">
        <v>4.4379999999999997</v>
      </c>
      <c r="J132" s="12">
        <v>2.9169999999999998</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23</v>
      </c>
      <c r="D134" s="46" t="str">
        <f t="shared" si="43"/>
        <v>N/A</v>
      </c>
      <c r="E134" s="38">
        <v>15</v>
      </c>
      <c r="F134" s="46" t="str">
        <f t="shared" si="44"/>
        <v>N/A</v>
      </c>
      <c r="G134" s="38">
        <v>11</v>
      </c>
      <c r="H134" s="46" t="str">
        <f t="shared" si="45"/>
        <v>N/A</v>
      </c>
      <c r="I134" s="12">
        <v>-34.799999999999997</v>
      </c>
      <c r="J134" s="12">
        <v>-26.7</v>
      </c>
      <c r="K134" s="47" t="s">
        <v>740</v>
      </c>
      <c r="L134" s="9" t="str">
        <f t="shared" si="40"/>
        <v>No</v>
      </c>
    </row>
    <row r="135" spans="1:12" x14ac:dyDescent="0.2">
      <c r="A135" s="2" t="s">
        <v>1004</v>
      </c>
      <c r="B135" s="37" t="s">
        <v>213</v>
      </c>
      <c r="C135" s="38">
        <v>464169</v>
      </c>
      <c r="D135" s="46" t="str">
        <f t="shared" si="43"/>
        <v>N/A</v>
      </c>
      <c r="E135" s="38">
        <v>480397</v>
      </c>
      <c r="F135" s="46" t="str">
        <f t="shared" si="44"/>
        <v>N/A</v>
      </c>
      <c r="G135" s="38">
        <v>500808</v>
      </c>
      <c r="H135" s="46" t="str">
        <f t="shared" si="45"/>
        <v>N/A</v>
      </c>
      <c r="I135" s="12">
        <v>3.496</v>
      </c>
      <c r="J135" s="12">
        <v>4.2489999999999997</v>
      </c>
      <c r="K135" s="47" t="s">
        <v>740</v>
      </c>
      <c r="L135" s="9" t="str">
        <f t="shared" si="40"/>
        <v>Yes</v>
      </c>
    </row>
    <row r="136" spans="1:12" x14ac:dyDescent="0.2">
      <c r="A136" s="2" t="s">
        <v>1005</v>
      </c>
      <c r="B136" s="37" t="s">
        <v>213</v>
      </c>
      <c r="C136" s="38">
        <v>24255</v>
      </c>
      <c r="D136" s="46" t="str">
        <f t="shared" si="43"/>
        <v>N/A</v>
      </c>
      <c r="E136" s="38">
        <v>20994</v>
      </c>
      <c r="F136" s="46" t="str">
        <f t="shared" si="44"/>
        <v>N/A</v>
      </c>
      <c r="G136" s="38">
        <v>19487</v>
      </c>
      <c r="H136" s="46" t="str">
        <f t="shared" si="45"/>
        <v>N/A</v>
      </c>
      <c r="I136" s="12">
        <v>-13.4</v>
      </c>
      <c r="J136" s="12">
        <v>-7.18</v>
      </c>
      <c r="K136" s="47" t="s">
        <v>740</v>
      </c>
      <c r="L136" s="9" t="str">
        <f t="shared" si="40"/>
        <v>Yes</v>
      </c>
    </row>
    <row r="137" spans="1:12" x14ac:dyDescent="0.2">
      <c r="A137" s="2" t="s">
        <v>1006</v>
      </c>
      <c r="B137" s="37" t="s">
        <v>213</v>
      </c>
      <c r="C137" s="38">
        <v>27248</v>
      </c>
      <c r="D137" s="46" t="str">
        <f t="shared" si="43"/>
        <v>N/A</v>
      </c>
      <c r="E137" s="38">
        <v>26102</v>
      </c>
      <c r="F137" s="46" t="str">
        <f t="shared" si="44"/>
        <v>N/A</v>
      </c>
      <c r="G137" s="38">
        <v>25683</v>
      </c>
      <c r="H137" s="46" t="str">
        <f t="shared" si="45"/>
        <v>N/A</v>
      </c>
      <c r="I137" s="12">
        <v>-4.21</v>
      </c>
      <c r="J137" s="12">
        <v>-1.61</v>
      </c>
      <c r="K137" s="47" t="s">
        <v>740</v>
      </c>
      <c r="L137" s="9" t="str">
        <f t="shared" si="40"/>
        <v>Yes</v>
      </c>
    </row>
    <row r="138" spans="1:12" x14ac:dyDescent="0.2">
      <c r="A138" s="2" t="s">
        <v>1007</v>
      </c>
      <c r="B138" s="37" t="s">
        <v>213</v>
      </c>
      <c r="C138" s="38">
        <v>352</v>
      </c>
      <c r="D138" s="46" t="str">
        <f t="shared" si="43"/>
        <v>N/A</v>
      </c>
      <c r="E138" s="38">
        <v>316</v>
      </c>
      <c r="F138" s="46" t="str">
        <f t="shared" si="44"/>
        <v>N/A</v>
      </c>
      <c r="G138" s="38">
        <v>3525</v>
      </c>
      <c r="H138" s="46" t="str">
        <f t="shared" si="45"/>
        <v>N/A</v>
      </c>
      <c r="I138" s="12">
        <v>-10.199999999999999</v>
      </c>
      <c r="J138" s="12">
        <v>1016</v>
      </c>
      <c r="K138" s="47" t="s">
        <v>740</v>
      </c>
      <c r="L138" s="9" t="str">
        <f t="shared" si="40"/>
        <v>No</v>
      </c>
    </row>
    <row r="139" spans="1:12" x14ac:dyDescent="0.2">
      <c r="A139" s="7" t="s">
        <v>105</v>
      </c>
      <c r="B139" s="37" t="s">
        <v>213</v>
      </c>
      <c r="C139" s="38">
        <v>275039</v>
      </c>
      <c r="D139" s="46" t="str">
        <f t="shared" si="43"/>
        <v>N/A</v>
      </c>
      <c r="E139" s="38">
        <v>363973</v>
      </c>
      <c r="F139" s="46" t="str">
        <f t="shared" si="44"/>
        <v>N/A</v>
      </c>
      <c r="G139" s="38">
        <v>375309</v>
      </c>
      <c r="H139" s="46" t="str">
        <f t="shared" si="45"/>
        <v>N/A</v>
      </c>
      <c r="I139" s="12">
        <v>32.340000000000003</v>
      </c>
      <c r="J139" s="12">
        <v>3.1150000000000002</v>
      </c>
      <c r="K139" s="47" t="s">
        <v>740</v>
      </c>
      <c r="L139" s="9" t="str">
        <f t="shared" si="40"/>
        <v>Yes</v>
      </c>
    </row>
    <row r="140" spans="1:12" x14ac:dyDescent="0.2">
      <c r="A140" s="2" t="s">
        <v>1008</v>
      </c>
      <c r="B140" s="37" t="s">
        <v>213</v>
      </c>
      <c r="C140" s="38">
        <v>81464</v>
      </c>
      <c r="D140" s="46" t="str">
        <f t="shared" si="43"/>
        <v>N/A</v>
      </c>
      <c r="E140" s="38">
        <v>86711</v>
      </c>
      <c r="F140" s="46" t="str">
        <f t="shared" si="44"/>
        <v>N/A</v>
      </c>
      <c r="G140" s="38">
        <v>92350</v>
      </c>
      <c r="H140" s="46" t="str">
        <f t="shared" si="45"/>
        <v>N/A</v>
      </c>
      <c r="I140" s="12">
        <v>6.4409999999999998</v>
      </c>
      <c r="J140" s="12">
        <v>6.5030000000000001</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0</v>
      </c>
      <c r="D142" s="46" t="str">
        <f t="shared" si="43"/>
        <v>N/A</v>
      </c>
      <c r="E142" s="38">
        <v>0</v>
      </c>
      <c r="F142" s="46" t="str">
        <f t="shared" si="44"/>
        <v>N/A</v>
      </c>
      <c r="G142" s="38">
        <v>11</v>
      </c>
      <c r="H142" s="46" t="str">
        <f t="shared" si="45"/>
        <v>N/A</v>
      </c>
      <c r="I142" s="12" t="s">
        <v>1747</v>
      </c>
      <c r="J142" s="12" t="s">
        <v>1747</v>
      </c>
      <c r="K142" s="47" t="s">
        <v>740</v>
      </c>
      <c r="L142" s="9" t="str">
        <f t="shared" si="40"/>
        <v>N/A</v>
      </c>
    </row>
    <row r="143" spans="1:12" x14ac:dyDescent="0.2">
      <c r="A143" s="2" t="s">
        <v>1011</v>
      </c>
      <c r="B143" s="37" t="s">
        <v>213</v>
      </c>
      <c r="C143" s="38">
        <v>25867</v>
      </c>
      <c r="D143" s="46" t="str">
        <f t="shared" si="43"/>
        <v>N/A</v>
      </c>
      <c r="E143" s="38">
        <v>23278</v>
      </c>
      <c r="F143" s="46" t="str">
        <f t="shared" si="44"/>
        <v>N/A</v>
      </c>
      <c r="G143" s="38">
        <v>22946</v>
      </c>
      <c r="H143" s="46" t="str">
        <f t="shared" si="45"/>
        <v>N/A</v>
      </c>
      <c r="I143" s="12">
        <v>-10</v>
      </c>
      <c r="J143" s="12">
        <v>-1.43</v>
      </c>
      <c r="K143" s="47" t="s">
        <v>740</v>
      </c>
      <c r="L143" s="9" t="str">
        <f t="shared" si="40"/>
        <v>Yes</v>
      </c>
    </row>
    <row r="144" spans="1:12" x14ac:dyDescent="0.2">
      <c r="A144" s="2" t="s">
        <v>1012</v>
      </c>
      <c r="B144" s="37" t="s">
        <v>213</v>
      </c>
      <c r="C144" s="38">
        <v>36620</v>
      </c>
      <c r="D144" s="46" t="str">
        <f t="shared" si="43"/>
        <v>N/A</v>
      </c>
      <c r="E144" s="38">
        <v>35426</v>
      </c>
      <c r="F144" s="46" t="str">
        <f t="shared" si="44"/>
        <v>N/A</v>
      </c>
      <c r="G144" s="38">
        <v>34670</v>
      </c>
      <c r="H144" s="46" t="str">
        <f t="shared" si="45"/>
        <v>N/A</v>
      </c>
      <c r="I144" s="12">
        <v>-3.26</v>
      </c>
      <c r="J144" s="12">
        <v>-2.13</v>
      </c>
      <c r="K144" s="47" t="s">
        <v>740</v>
      </c>
      <c r="L144" s="9" t="str">
        <f t="shared" si="40"/>
        <v>Yes</v>
      </c>
    </row>
    <row r="145" spans="1:12" x14ac:dyDescent="0.2">
      <c r="A145" s="2" t="s">
        <v>1013</v>
      </c>
      <c r="B145" s="37" t="s">
        <v>213</v>
      </c>
      <c r="C145" s="38">
        <v>131088</v>
      </c>
      <c r="D145" s="46" t="str">
        <f t="shared" si="43"/>
        <v>N/A</v>
      </c>
      <c r="E145" s="38">
        <v>218558</v>
      </c>
      <c r="F145" s="46" t="str">
        <f t="shared" si="44"/>
        <v>N/A</v>
      </c>
      <c r="G145" s="38">
        <v>225342</v>
      </c>
      <c r="H145" s="46" t="str">
        <f t="shared" si="45"/>
        <v>N/A</v>
      </c>
      <c r="I145" s="12">
        <v>66.73</v>
      </c>
      <c r="J145" s="12">
        <v>3.1040000000000001</v>
      </c>
      <c r="K145" s="47" t="s">
        <v>740</v>
      </c>
      <c r="L145" s="9" t="str">
        <f t="shared" si="40"/>
        <v>Yes</v>
      </c>
    </row>
    <row r="146" spans="1:12" ht="25.5" x14ac:dyDescent="0.2">
      <c r="A146" s="18" t="s">
        <v>1014</v>
      </c>
      <c r="B146" s="1" t="s">
        <v>213</v>
      </c>
      <c r="C146" s="1">
        <v>44917</v>
      </c>
      <c r="D146" s="11" t="str">
        <f t="shared" ref="D146:D151" si="46">IF($B146="N/A","N/A",IF(C146&gt;10,"No",IF(C146&lt;-10,"No","Yes")))</f>
        <v>N/A</v>
      </c>
      <c r="E146" s="1">
        <v>44420</v>
      </c>
      <c r="F146" s="11" t="str">
        <f t="shared" ref="F146:F151" si="47">IF($B146="N/A","N/A",IF(E146&gt;10,"No",IF(E146&lt;-10,"No","Yes")))</f>
        <v>N/A</v>
      </c>
      <c r="G146" s="1">
        <v>42747</v>
      </c>
      <c r="H146" s="11" t="str">
        <f t="shared" ref="H146:H151" si="48">IF($B146="N/A","N/A",IF(G146&gt;10,"No",IF(G146&lt;-10,"No","Yes")))</f>
        <v>N/A</v>
      </c>
      <c r="I146" s="59">
        <v>-1.1100000000000001</v>
      </c>
      <c r="J146" s="59">
        <v>-3.77</v>
      </c>
      <c r="K146" s="47" t="s">
        <v>739</v>
      </c>
      <c r="L146" s="9" t="str">
        <f t="shared" ref="L146:L151" si="49">IF(J146="Div by 0", "N/A", IF(K146="N/A","N/A", IF(J146&gt;VALUE(MID(K146,1,2)), "No", IF(J146&lt;-1*VALUE(MID(K146,1,2)), "No", "Yes"))))</f>
        <v>Yes</v>
      </c>
    </row>
    <row r="147" spans="1:12" x14ac:dyDescent="0.2">
      <c r="A147" s="6" t="s">
        <v>326</v>
      </c>
      <c r="B147" s="50" t="s">
        <v>213</v>
      </c>
      <c r="C147" s="13">
        <v>3.4856479027999998</v>
      </c>
      <c r="D147" s="11" t="str">
        <f t="shared" si="46"/>
        <v>N/A</v>
      </c>
      <c r="E147" s="13">
        <v>3.1613183308999999</v>
      </c>
      <c r="F147" s="11" t="str">
        <f t="shared" si="47"/>
        <v>N/A</v>
      </c>
      <c r="G147" s="13">
        <v>2.9481767264999998</v>
      </c>
      <c r="H147" s="11" t="str">
        <f t="shared" si="48"/>
        <v>N/A</v>
      </c>
      <c r="I147" s="59">
        <v>-9.3000000000000007</v>
      </c>
      <c r="J147" s="59">
        <v>-6.74</v>
      </c>
      <c r="K147" s="47" t="s">
        <v>739</v>
      </c>
      <c r="L147" s="9" t="str">
        <f t="shared" si="49"/>
        <v>Yes</v>
      </c>
    </row>
    <row r="148" spans="1:12" x14ac:dyDescent="0.2">
      <c r="A148" s="2" t="s">
        <v>327</v>
      </c>
      <c r="B148" s="50" t="s">
        <v>213</v>
      </c>
      <c r="C148" s="13">
        <v>24.409222773</v>
      </c>
      <c r="D148" s="11" t="str">
        <f t="shared" si="46"/>
        <v>N/A</v>
      </c>
      <c r="E148" s="13">
        <v>23.392390143</v>
      </c>
      <c r="F148" s="11" t="str">
        <f t="shared" si="47"/>
        <v>N/A</v>
      </c>
      <c r="G148" s="13">
        <v>22.319163013000001</v>
      </c>
      <c r="H148" s="11" t="str">
        <f t="shared" si="48"/>
        <v>N/A</v>
      </c>
      <c r="I148" s="59">
        <v>-4.17</v>
      </c>
      <c r="J148" s="59">
        <v>-4.59</v>
      </c>
      <c r="K148" s="47" t="s">
        <v>739</v>
      </c>
      <c r="L148" s="9" t="str">
        <f t="shared" si="49"/>
        <v>Yes</v>
      </c>
    </row>
    <row r="149" spans="1:12" x14ac:dyDescent="0.2">
      <c r="A149" s="2" t="s">
        <v>328</v>
      </c>
      <c r="B149" s="50" t="s">
        <v>213</v>
      </c>
      <c r="C149" s="13">
        <v>5.4011104729000001</v>
      </c>
      <c r="D149" s="11" t="str">
        <f t="shared" si="46"/>
        <v>N/A</v>
      </c>
      <c r="E149" s="13">
        <v>5.3190596138000004</v>
      </c>
      <c r="F149" s="11" t="str">
        <f t="shared" si="47"/>
        <v>N/A</v>
      </c>
      <c r="G149" s="13">
        <v>4.9236457014999999</v>
      </c>
      <c r="H149" s="11" t="str">
        <f t="shared" si="48"/>
        <v>N/A</v>
      </c>
      <c r="I149" s="59">
        <v>-1.52</v>
      </c>
      <c r="J149" s="59">
        <v>-7.43</v>
      </c>
      <c r="K149" s="47" t="s">
        <v>739</v>
      </c>
      <c r="L149" s="9" t="str">
        <f t="shared" si="49"/>
        <v>Yes</v>
      </c>
    </row>
    <row r="150" spans="1:12" x14ac:dyDescent="0.2">
      <c r="A150" s="2" t="s">
        <v>329</v>
      </c>
      <c r="B150" s="50" t="s">
        <v>213</v>
      </c>
      <c r="C150" s="13">
        <v>0.19068868059999999</v>
      </c>
      <c r="D150" s="11" t="str">
        <f t="shared" si="46"/>
        <v>N/A</v>
      </c>
      <c r="E150" s="13">
        <v>0.16975103180000001</v>
      </c>
      <c r="F150" s="11" t="str">
        <f t="shared" si="47"/>
        <v>N/A</v>
      </c>
      <c r="G150" s="13">
        <v>0.16335337150000001</v>
      </c>
      <c r="H150" s="11" t="str">
        <f t="shared" si="48"/>
        <v>N/A</v>
      </c>
      <c r="I150" s="59">
        <v>-11</v>
      </c>
      <c r="J150" s="59">
        <v>-3.77</v>
      </c>
      <c r="K150" s="47" t="s">
        <v>739</v>
      </c>
      <c r="L150" s="9" t="str">
        <f t="shared" si="49"/>
        <v>Yes</v>
      </c>
    </row>
    <row r="151" spans="1:12" x14ac:dyDescent="0.2">
      <c r="A151" s="2" t="s">
        <v>330</v>
      </c>
      <c r="B151" s="50" t="s">
        <v>213</v>
      </c>
      <c r="C151" s="13">
        <v>1.4906976799999999E-2</v>
      </c>
      <c r="D151" s="11" t="str">
        <f t="shared" si="46"/>
        <v>N/A</v>
      </c>
      <c r="E151" s="13">
        <v>2.4727108899999999E-2</v>
      </c>
      <c r="F151" s="11" t="str">
        <f t="shared" si="47"/>
        <v>N/A</v>
      </c>
      <c r="G151" s="13">
        <v>1.67861682E-2</v>
      </c>
      <c r="H151" s="11" t="str">
        <f t="shared" si="48"/>
        <v>N/A</v>
      </c>
      <c r="I151" s="59">
        <v>65.88</v>
      </c>
      <c r="J151" s="59">
        <v>-32.1</v>
      </c>
      <c r="K151" s="47" t="s">
        <v>739</v>
      </c>
      <c r="L151" s="9" t="str">
        <f t="shared" si="49"/>
        <v>No</v>
      </c>
    </row>
    <row r="152" spans="1:12" x14ac:dyDescent="0.2">
      <c r="A152" s="18" t="s">
        <v>1015</v>
      </c>
      <c r="B152" s="37" t="s">
        <v>213</v>
      </c>
      <c r="C152" s="38">
        <v>66182</v>
      </c>
      <c r="D152" s="46" t="str">
        <f t="shared" ref="D152:D158" si="50">IF($B152="N/A","N/A",IF(C152&gt;10,"No",IF(C152&lt;-10,"No","Yes")))</f>
        <v>N/A</v>
      </c>
      <c r="E152" s="38">
        <v>64007</v>
      </c>
      <c r="F152" s="46" t="str">
        <f t="shared" ref="F152:F158" si="51">IF($B152="N/A","N/A",IF(E152&gt;10,"No",IF(E152&lt;-10,"No","Yes")))</f>
        <v>N/A</v>
      </c>
      <c r="G152" s="38">
        <v>31258</v>
      </c>
      <c r="H152" s="46" t="str">
        <f t="shared" ref="H152:H158" si="52">IF($B152="N/A","N/A",IF(G152&gt;10,"No",IF(G152&lt;-10,"No","Yes")))</f>
        <v>N/A</v>
      </c>
      <c r="I152" s="12">
        <v>-3.29</v>
      </c>
      <c r="J152" s="12">
        <v>-51.2</v>
      </c>
      <c r="K152" s="47" t="s">
        <v>739</v>
      </c>
      <c r="L152" s="9" t="str">
        <f t="shared" ref="L152:L159" si="53">IF(J152="Div by 0", "N/A", IF(K152="N/A","N/A", IF(J152&gt;VALUE(MID(K152,1,2)), "No", IF(J152&lt;-1*VALUE(MID(K152,1,2)), "No", "Yes"))))</f>
        <v>No</v>
      </c>
    </row>
    <row r="153" spans="1:12" x14ac:dyDescent="0.2">
      <c r="A153" s="6" t="s">
        <v>1016</v>
      </c>
      <c r="B153" s="37" t="s">
        <v>213</v>
      </c>
      <c r="C153" s="8">
        <v>5.1358538971999996</v>
      </c>
      <c r="D153" s="46" t="str">
        <f t="shared" si="50"/>
        <v>N/A</v>
      </c>
      <c r="E153" s="8">
        <v>4.5553017202000001</v>
      </c>
      <c r="F153" s="46" t="str">
        <f t="shared" si="51"/>
        <v>N/A</v>
      </c>
      <c r="G153" s="8">
        <v>2.1558029362000002</v>
      </c>
      <c r="H153" s="46" t="str">
        <f t="shared" si="52"/>
        <v>N/A</v>
      </c>
      <c r="I153" s="12">
        <v>-11.3</v>
      </c>
      <c r="J153" s="12">
        <v>-52.7</v>
      </c>
      <c r="K153" s="47" t="s">
        <v>739</v>
      </c>
      <c r="L153" s="9" t="str">
        <f t="shared" si="53"/>
        <v>No</v>
      </c>
    </row>
    <row r="154" spans="1:12" x14ac:dyDescent="0.2">
      <c r="A154" s="18" t="s">
        <v>1017</v>
      </c>
      <c r="B154" s="37" t="s">
        <v>213</v>
      </c>
      <c r="C154" s="8">
        <v>21.567901608</v>
      </c>
      <c r="D154" s="46" t="str">
        <f t="shared" si="50"/>
        <v>N/A</v>
      </c>
      <c r="E154" s="8">
        <v>20.845703341</v>
      </c>
      <c r="F154" s="46" t="str">
        <f t="shared" si="51"/>
        <v>N/A</v>
      </c>
      <c r="G154" s="8">
        <v>9.8239797588000002</v>
      </c>
      <c r="H154" s="46" t="str">
        <f t="shared" si="52"/>
        <v>N/A</v>
      </c>
      <c r="I154" s="12">
        <v>-3.35</v>
      </c>
      <c r="J154" s="12">
        <v>-52.9</v>
      </c>
      <c r="K154" s="47" t="s">
        <v>739</v>
      </c>
      <c r="L154" s="9" t="str">
        <f t="shared" si="53"/>
        <v>No</v>
      </c>
    </row>
    <row r="155" spans="1:12" x14ac:dyDescent="0.2">
      <c r="A155" s="18" t="s">
        <v>1018</v>
      </c>
      <c r="B155" s="37" t="s">
        <v>213</v>
      </c>
      <c r="C155" s="8">
        <v>17.154413172999998</v>
      </c>
      <c r="D155" s="46" t="str">
        <f t="shared" si="50"/>
        <v>N/A</v>
      </c>
      <c r="E155" s="8">
        <v>15.827036103999999</v>
      </c>
      <c r="F155" s="46" t="str">
        <f t="shared" si="51"/>
        <v>N/A</v>
      </c>
      <c r="G155" s="8">
        <v>7.6495442418000001</v>
      </c>
      <c r="H155" s="46" t="str">
        <f t="shared" si="52"/>
        <v>N/A</v>
      </c>
      <c r="I155" s="12">
        <v>-7.74</v>
      </c>
      <c r="J155" s="12">
        <v>-51.7</v>
      </c>
      <c r="K155" s="47" t="s">
        <v>739</v>
      </c>
      <c r="L155" s="9" t="str">
        <f t="shared" si="53"/>
        <v>No</v>
      </c>
    </row>
    <row r="156" spans="1:12" x14ac:dyDescent="0.2">
      <c r="A156" s="18" t="s">
        <v>1019</v>
      </c>
      <c r="B156" s="37" t="s">
        <v>213</v>
      </c>
      <c r="C156" s="8">
        <v>0.18860627699999999</v>
      </c>
      <c r="D156" s="46" t="str">
        <f t="shared" si="50"/>
        <v>N/A</v>
      </c>
      <c r="E156" s="8">
        <v>0.15368763490000001</v>
      </c>
      <c r="F156" s="46" t="str">
        <f t="shared" si="51"/>
        <v>N/A</v>
      </c>
      <c r="G156" s="8">
        <v>4.5159123199999998E-2</v>
      </c>
      <c r="H156" s="46" t="str">
        <f t="shared" si="52"/>
        <v>N/A</v>
      </c>
      <c r="I156" s="12">
        <v>-18.5</v>
      </c>
      <c r="J156" s="12">
        <v>-70.599999999999994</v>
      </c>
      <c r="K156" s="47" t="s">
        <v>739</v>
      </c>
      <c r="L156" s="9" t="str">
        <f t="shared" si="53"/>
        <v>No</v>
      </c>
    </row>
    <row r="157" spans="1:12" x14ac:dyDescent="0.2">
      <c r="A157" s="18" t="s">
        <v>1020</v>
      </c>
      <c r="B157" s="37" t="s">
        <v>213</v>
      </c>
      <c r="C157" s="8">
        <v>0.1912456052</v>
      </c>
      <c r="D157" s="46" t="str">
        <f t="shared" si="50"/>
        <v>N/A</v>
      </c>
      <c r="E157" s="8">
        <v>0.1972673797</v>
      </c>
      <c r="F157" s="46" t="str">
        <f t="shared" si="51"/>
        <v>N/A</v>
      </c>
      <c r="G157" s="8">
        <v>0.16546365790000001</v>
      </c>
      <c r="H157" s="46" t="str">
        <f t="shared" si="52"/>
        <v>N/A</v>
      </c>
      <c r="I157" s="12">
        <v>3.149</v>
      </c>
      <c r="J157" s="12">
        <v>-16.100000000000001</v>
      </c>
      <c r="K157" s="47" t="s">
        <v>739</v>
      </c>
      <c r="L157" s="9" t="str">
        <f t="shared" si="53"/>
        <v>Yes</v>
      </c>
    </row>
    <row r="158" spans="1:12" x14ac:dyDescent="0.2">
      <c r="A158" s="2" t="s">
        <v>1021</v>
      </c>
      <c r="B158" s="37" t="s">
        <v>213</v>
      </c>
      <c r="C158" s="38">
        <v>3514</v>
      </c>
      <c r="D158" s="46" t="str">
        <f t="shared" si="50"/>
        <v>N/A</v>
      </c>
      <c r="E158" s="38">
        <v>3153</v>
      </c>
      <c r="F158" s="46" t="str">
        <f t="shared" si="51"/>
        <v>N/A</v>
      </c>
      <c r="G158" s="38">
        <v>1704</v>
      </c>
      <c r="H158" s="46" t="str">
        <f t="shared" si="52"/>
        <v>N/A</v>
      </c>
      <c r="I158" s="12">
        <v>-10.3</v>
      </c>
      <c r="J158" s="12">
        <v>-46</v>
      </c>
      <c r="K158" s="47" t="s">
        <v>739</v>
      </c>
      <c r="L158" s="9" t="str">
        <f t="shared" si="53"/>
        <v>No</v>
      </c>
    </row>
    <row r="159" spans="1:12" ht="25.5" x14ac:dyDescent="0.2">
      <c r="A159" s="18" t="s">
        <v>1022</v>
      </c>
      <c r="B159" s="37" t="s">
        <v>213</v>
      </c>
      <c r="C159" s="38">
        <v>67601</v>
      </c>
      <c r="D159" s="46" t="str">
        <f>IF($B159="N/A","N/A",IF(C159&gt;10,"No",IF(C159&lt;-10,"No","Yes")))</f>
        <v>N/A</v>
      </c>
      <c r="E159" s="38">
        <v>65894</v>
      </c>
      <c r="F159" s="46" t="str">
        <f>IF($B159="N/A","N/A",IF(E159&gt;10,"No",IF(E159&lt;-10,"No","Yes")))</f>
        <v>N/A</v>
      </c>
      <c r="G159" s="38">
        <v>32859</v>
      </c>
      <c r="H159" s="46" t="str">
        <f>IF($B159="N/A","N/A",IF(G159&gt;10,"No",IF(G159&lt;-10,"No","Yes")))</f>
        <v>N/A</v>
      </c>
      <c r="I159" s="12">
        <v>-2.5299999999999998</v>
      </c>
      <c r="J159" s="12">
        <v>-50.1</v>
      </c>
      <c r="K159" s="47" t="s">
        <v>739</v>
      </c>
      <c r="L159" s="9" t="str">
        <f t="shared" si="53"/>
        <v>No</v>
      </c>
    </row>
    <row r="160" spans="1:12" x14ac:dyDescent="0.2">
      <c r="A160" s="4" t="s">
        <v>1023</v>
      </c>
      <c r="B160" s="37" t="s">
        <v>213</v>
      </c>
      <c r="C160" s="38">
        <v>25163</v>
      </c>
      <c r="D160" s="46" t="str">
        <f t="shared" ref="D160:D234" si="54">IF($B160="N/A","N/A",IF(C160&gt;10,"No",IF(C160&lt;-10,"No","Yes")))</f>
        <v>N/A</v>
      </c>
      <c r="E160" s="38">
        <v>26201</v>
      </c>
      <c r="F160" s="46" t="str">
        <f t="shared" ref="F160:F234" si="55">IF($B160="N/A","N/A",IF(E160&gt;10,"No",IF(E160&lt;-10,"No","Yes")))</f>
        <v>N/A</v>
      </c>
      <c r="G160" s="38">
        <v>25972</v>
      </c>
      <c r="H160" s="46" t="str">
        <f t="shared" ref="H160:H223" si="56">IF($B160="N/A","N/A",IF(G160&gt;10,"No",IF(G160&lt;-10,"No","Yes")))</f>
        <v>N/A</v>
      </c>
      <c r="I160" s="12">
        <v>4.125</v>
      </c>
      <c r="J160" s="12">
        <v>-0.874</v>
      </c>
      <c r="K160" s="47" t="s">
        <v>739</v>
      </c>
      <c r="L160" s="9" t="str">
        <f t="shared" ref="L160:L223" si="57">IF(J160="Div by 0", "N/A", IF(K160="N/A","N/A", IF(J160&gt;VALUE(MID(K160,1,2)), "No", IF(J160&lt;-1*VALUE(MID(K160,1,2)), "No", "Yes"))))</f>
        <v>Yes</v>
      </c>
    </row>
    <row r="161" spans="1:12" x14ac:dyDescent="0.2">
      <c r="A161" s="65" t="s">
        <v>71</v>
      </c>
      <c r="B161" s="37" t="s">
        <v>213</v>
      </c>
      <c r="C161" s="8">
        <v>1.9526984922999999</v>
      </c>
      <c r="D161" s="46" t="str">
        <f t="shared" si="54"/>
        <v>N/A</v>
      </c>
      <c r="E161" s="8">
        <v>1.8646938674</v>
      </c>
      <c r="F161" s="46" t="str">
        <f t="shared" si="55"/>
        <v>N/A</v>
      </c>
      <c r="G161" s="8">
        <v>1.7912378866000001</v>
      </c>
      <c r="H161" s="46" t="str">
        <f t="shared" si="56"/>
        <v>N/A</v>
      </c>
      <c r="I161" s="12">
        <v>-4.51</v>
      </c>
      <c r="J161" s="12">
        <v>-3.94</v>
      </c>
      <c r="K161" s="47" t="s">
        <v>739</v>
      </c>
      <c r="L161" s="9" t="str">
        <f t="shared" si="57"/>
        <v>Yes</v>
      </c>
    </row>
    <row r="162" spans="1:12" x14ac:dyDescent="0.2">
      <c r="A162" s="4" t="s">
        <v>111</v>
      </c>
      <c r="B162" s="37" t="s">
        <v>213</v>
      </c>
      <c r="C162" s="8">
        <v>8.9878218299999997</v>
      </c>
      <c r="D162" s="46" t="str">
        <f t="shared" si="54"/>
        <v>N/A</v>
      </c>
      <c r="E162" s="8">
        <v>9.4088180043000005</v>
      </c>
      <c r="F162" s="46" t="str">
        <f t="shared" si="55"/>
        <v>N/A</v>
      </c>
      <c r="G162" s="8">
        <v>9.1267331196000008</v>
      </c>
      <c r="H162" s="46" t="str">
        <f t="shared" si="56"/>
        <v>N/A</v>
      </c>
      <c r="I162" s="12">
        <v>4.6840000000000002</v>
      </c>
      <c r="J162" s="12">
        <v>-3</v>
      </c>
      <c r="K162" s="47" t="s">
        <v>739</v>
      </c>
      <c r="L162" s="9" t="str">
        <f t="shared" si="57"/>
        <v>Yes</v>
      </c>
    </row>
    <row r="163" spans="1:12" x14ac:dyDescent="0.2">
      <c r="A163" s="4" t="s">
        <v>112</v>
      </c>
      <c r="B163" s="37" t="s">
        <v>213</v>
      </c>
      <c r="C163" s="8">
        <v>6.3368753590000004</v>
      </c>
      <c r="D163" s="46" t="str">
        <f t="shared" si="54"/>
        <v>N/A</v>
      </c>
      <c r="E163" s="8">
        <v>6.2515159995999996</v>
      </c>
      <c r="F163" s="46" t="str">
        <f t="shared" si="55"/>
        <v>N/A</v>
      </c>
      <c r="G163" s="8">
        <v>6.1033355490999996</v>
      </c>
      <c r="H163" s="46" t="str">
        <f t="shared" si="56"/>
        <v>N/A</v>
      </c>
      <c r="I163" s="12">
        <v>-1.35</v>
      </c>
      <c r="J163" s="12">
        <v>-2.37</v>
      </c>
      <c r="K163" s="47" t="s">
        <v>739</v>
      </c>
      <c r="L163" s="9" t="str">
        <f t="shared" si="57"/>
        <v>Yes</v>
      </c>
    </row>
    <row r="164" spans="1:12" x14ac:dyDescent="0.2">
      <c r="A164" s="4" t="s">
        <v>113</v>
      </c>
      <c r="B164" s="37" t="s">
        <v>213</v>
      </c>
      <c r="C164" s="8">
        <v>3.5698348999999999E-3</v>
      </c>
      <c r="D164" s="46" t="str">
        <f t="shared" si="54"/>
        <v>N/A</v>
      </c>
      <c r="E164" s="8">
        <v>1.5918682E-3</v>
      </c>
      <c r="F164" s="46" t="str">
        <f t="shared" si="55"/>
        <v>N/A</v>
      </c>
      <c r="G164" s="8">
        <v>6.9689999999999997E-4</v>
      </c>
      <c r="H164" s="46" t="str">
        <f t="shared" si="56"/>
        <v>N/A</v>
      </c>
      <c r="I164" s="12">
        <v>-55.4</v>
      </c>
      <c r="J164" s="12">
        <v>-56.2</v>
      </c>
      <c r="K164" s="47" t="s">
        <v>739</v>
      </c>
      <c r="L164" s="9" t="str">
        <f t="shared" si="57"/>
        <v>No</v>
      </c>
    </row>
    <row r="165" spans="1:12" x14ac:dyDescent="0.2">
      <c r="A165" s="4" t="s">
        <v>114</v>
      </c>
      <c r="B165" s="37" t="s">
        <v>213</v>
      </c>
      <c r="C165" s="8">
        <v>1.0907543999999999E-3</v>
      </c>
      <c r="D165" s="46" t="str">
        <f t="shared" si="54"/>
        <v>N/A</v>
      </c>
      <c r="E165" s="8">
        <v>4.3959304999999999E-3</v>
      </c>
      <c r="F165" s="46" t="str">
        <f t="shared" si="55"/>
        <v>N/A</v>
      </c>
      <c r="G165" s="8">
        <v>2.3980239999999999E-3</v>
      </c>
      <c r="H165" s="46" t="str">
        <f t="shared" si="56"/>
        <v>N/A</v>
      </c>
      <c r="I165" s="12">
        <v>303</v>
      </c>
      <c r="J165" s="12">
        <v>-45.4</v>
      </c>
      <c r="K165" s="47" t="s">
        <v>739</v>
      </c>
      <c r="L165" s="9" t="str">
        <f t="shared" si="57"/>
        <v>No</v>
      </c>
    </row>
    <row r="166" spans="1:12" x14ac:dyDescent="0.2">
      <c r="A166" s="4" t="s">
        <v>428</v>
      </c>
      <c r="B166" s="37" t="s">
        <v>213</v>
      </c>
      <c r="C166" s="38">
        <v>11581</v>
      </c>
      <c r="D166" s="46" t="str">
        <f>IF($B166="N/A","N/A",IF(C166&gt;10,"No",IF(C166&lt;-10,"No","Yes")))</f>
        <v>N/A</v>
      </c>
      <c r="E166" s="38">
        <v>12454</v>
      </c>
      <c r="F166" s="46" t="str">
        <f>IF($B166="N/A","N/A",IF(E166&gt;10,"No",IF(E166&lt;-10,"No","Yes")))</f>
        <v>N/A</v>
      </c>
      <c r="G166" s="38">
        <v>12293</v>
      </c>
      <c r="H166" s="46" t="str">
        <f>IF($B166="N/A","N/A",IF(G166&gt;10,"No",IF(G166&lt;-10,"No","Yes")))</f>
        <v>N/A</v>
      </c>
      <c r="I166" s="12">
        <v>7.5380000000000003</v>
      </c>
      <c r="J166" s="12">
        <v>-1.29</v>
      </c>
      <c r="K166" s="47" t="s">
        <v>739</v>
      </c>
      <c r="L166" s="9" t="str">
        <f t="shared" si="57"/>
        <v>Yes</v>
      </c>
    </row>
    <row r="167" spans="1:12" x14ac:dyDescent="0.2">
      <c r="A167" s="4" t="s">
        <v>429</v>
      </c>
      <c r="B167" s="37" t="s">
        <v>213</v>
      </c>
      <c r="C167" s="38">
        <v>316</v>
      </c>
      <c r="D167" s="46" t="str">
        <f>IF($B167="N/A","N/A",IF(C167&gt;10,"No",IF(C167&lt;-10,"No","Yes")))</f>
        <v>N/A</v>
      </c>
      <c r="E167" s="38">
        <v>318</v>
      </c>
      <c r="F167" s="46" t="str">
        <f>IF($B167="N/A","N/A",IF(E167&gt;10,"No",IF(E167&lt;-10,"No","Yes")))</f>
        <v>N/A</v>
      </c>
      <c r="G167" s="38">
        <v>260</v>
      </c>
      <c r="H167" s="46" t="str">
        <f>IF($B167="N/A","N/A",IF(G167&gt;10,"No",IF(G167&lt;-10,"No","Yes")))</f>
        <v>N/A</v>
      </c>
      <c r="I167" s="12">
        <v>0.63290000000000002</v>
      </c>
      <c r="J167" s="12">
        <v>-18.2</v>
      </c>
      <c r="K167" s="47" t="s">
        <v>739</v>
      </c>
      <c r="L167" s="9" t="str">
        <f t="shared" si="57"/>
        <v>Yes</v>
      </c>
    </row>
    <row r="168" spans="1:12" x14ac:dyDescent="0.2">
      <c r="A168" s="4" t="s">
        <v>430</v>
      </c>
      <c r="B168" s="37" t="s">
        <v>213</v>
      </c>
      <c r="C168" s="38">
        <v>9005</v>
      </c>
      <c r="D168" s="46" t="str">
        <f>IF($B168="N/A","N/A",IF(C168&gt;10,"No",IF(C168&lt;-10,"No","Yes")))</f>
        <v>N/A</v>
      </c>
      <c r="E168" s="38">
        <v>9189</v>
      </c>
      <c r="F168" s="46" t="str">
        <f>IF($B168="N/A","N/A",IF(E168&gt;10,"No",IF(E168&lt;-10,"No","Yes")))</f>
        <v>N/A</v>
      </c>
      <c r="G168" s="38">
        <v>9228</v>
      </c>
      <c r="H168" s="46" t="str">
        <f>IF($B168="N/A","N/A",IF(G168&gt;10,"No",IF(G168&lt;-10,"No","Yes")))</f>
        <v>N/A</v>
      </c>
      <c r="I168" s="12">
        <v>2.0430000000000001</v>
      </c>
      <c r="J168" s="12">
        <v>0.4244</v>
      </c>
      <c r="K168" s="47" t="s">
        <v>739</v>
      </c>
      <c r="L168" s="9" t="str">
        <f t="shared" si="57"/>
        <v>Yes</v>
      </c>
    </row>
    <row r="169" spans="1:12" x14ac:dyDescent="0.2">
      <c r="A169" s="4" t="s">
        <v>431</v>
      </c>
      <c r="B169" s="37" t="s">
        <v>213</v>
      </c>
      <c r="C169" s="38">
        <v>4234</v>
      </c>
      <c r="D169" s="46" t="str">
        <f>IF($B169="N/A","N/A",IF(C169&gt;10,"No",IF(C169&lt;-10,"No","Yes")))</f>
        <v>N/A</v>
      </c>
      <c r="E169" s="38">
        <v>4213</v>
      </c>
      <c r="F169" s="46" t="str">
        <f>IF($B169="N/A","N/A",IF(E169&gt;10,"No",IF(E169&lt;-10,"No","Yes")))</f>
        <v>N/A</v>
      </c>
      <c r="G169" s="38">
        <v>4177</v>
      </c>
      <c r="H169" s="46" t="str">
        <f>IF($B169="N/A","N/A",IF(G169&gt;10,"No",IF(G169&lt;-10,"No","Yes")))</f>
        <v>N/A</v>
      </c>
      <c r="I169" s="12">
        <v>-0.496</v>
      </c>
      <c r="J169" s="12">
        <v>-0.85399999999999998</v>
      </c>
      <c r="K169" s="47" t="s">
        <v>739</v>
      </c>
      <c r="L169" s="9" t="str">
        <f t="shared" si="57"/>
        <v>Yes</v>
      </c>
    </row>
    <row r="170" spans="1:12" x14ac:dyDescent="0.2">
      <c r="A170" s="4" t="s">
        <v>432</v>
      </c>
      <c r="B170" s="37" t="s">
        <v>213</v>
      </c>
      <c r="C170" s="38">
        <v>27</v>
      </c>
      <c r="D170" s="46" t="str">
        <f>IF($B170="N/A","N/A",IF(C170&gt;10,"No",IF(C170&lt;-10,"No","Yes")))</f>
        <v>N/A</v>
      </c>
      <c r="E170" s="38">
        <v>27</v>
      </c>
      <c r="F170" s="46" t="str">
        <f>IF($B170="N/A","N/A",IF(E170&gt;10,"No",IF(E170&lt;-10,"No","Yes")))</f>
        <v>N/A</v>
      </c>
      <c r="G170" s="38">
        <v>14</v>
      </c>
      <c r="H170" s="46" t="str">
        <f>IF($B170="N/A","N/A",IF(G170&gt;10,"No",IF(G170&lt;-10,"No","Yes")))</f>
        <v>N/A</v>
      </c>
      <c r="I170" s="12">
        <v>0</v>
      </c>
      <c r="J170" s="12">
        <v>-48.1</v>
      </c>
      <c r="K170" s="47" t="s">
        <v>739</v>
      </c>
      <c r="L170" s="9" t="str">
        <f t="shared" si="57"/>
        <v>No</v>
      </c>
    </row>
    <row r="171" spans="1:12" x14ac:dyDescent="0.2">
      <c r="A171" s="6" t="s">
        <v>1024</v>
      </c>
      <c r="B171" s="37" t="s">
        <v>213</v>
      </c>
      <c r="C171" s="38">
        <v>13484</v>
      </c>
      <c r="D171" s="46" t="str">
        <f t="shared" si="54"/>
        <v>N/A</v>
      </c>
      <c r="E171" s="38">
        <v>14412</v>
      </c>
      <c r="F171" s="46" t="str">
        <f t="shared" si="55"/>
        <v>N/A</v>
      </c>
      <c r="G171" s="38">
        <v>13991</v>
      </c>
      <c r="H171" s="46" t="str">
        <f t="shared" si="56"/>
        <v>N/A</v>
      </c>
      <c r="I171" s="12">
        <v>6.8819999999999997</v>
      </c>
      <c r="J171" s="12">
        <v>-2.92</v>
      </c>
      <c r="K171" s="47" t="s">
        <v>739</v>
      </c>
      <c r="L171" s="9" t="str">
        <f t="shared" si="57"/>
        <v>Yes</v>
      </c>
    </row>
    <row r="172" spans="1:12" x14ac:dyDescent="0.2">
      <c r="A172" s="4" t="s">
        <v>1025</v>
      </c>
      <c r="B172" s="37" t="s">
        <v>213</v>
      </c>
      <c r="C172" s="38">
        <v>10747</v>
      </c>
      <c r="D172" s="46" t="str">
        <f>IF($B172="N/A","N/A",IF(C172&gt;10,"No",IF(C172&lt;-10,"No","Yes")))</f>
        <v>N/A</v>
      </c>
      <c r="E172" s="38">
        <v>11567</v>
      </c>
      <c r="F172" s="46" t="str">
        <f>IF($B172="N/A","N/A",IF(E172&gt;10,"No",IF(E172&lt;-10,"No","Yes")))</f>
        <v>N/A</v>
      </c>
      <c r="G172" s="38">
        <v>11302</v>
      </c>
      <c r="H172" s="46" t="str">
        <f>IF($B172="N/A","N/A",IF(G172&gt;10,"No",IF(G172&lt;-10,"No","Yes")))</f>
        <v>N/A</v>
      </c>
      <c r="I172" s="12">
        <v>7.63</v>
      </c>
      <c r="J172" s="12">
        <v>-2.29</v>
      </c>
      <c r="K172" s="47" t="s">
        <v>739</v>
      </c>
      <c r="L172" s="9" t="str">
        <f t="shared" si="57"/>
        <v>Yes</v>
      </c>
    </row>
    <row r="173" spans="1:12" x14ac:dyDescent="0.2">
      <c r="A173" s="4" t="s">
        <v>1026</v>
      </c>
      <c r="B173" s="37" t="s">
        <v>213</v>
      </c>
      <c r="C173" s="38">
        <v>297</v>
      </c>
      <c r="D173" s="46" t="str">
        <f>IF($B173="N/A","N/A",IF(C173&gt;10,"No",IF(C173&lt;-10,"No","Yes")))</f>
        <v>N/A</v>
      </c>
      <c r="E173" s="38">
        <v>298</v>
      </c>
      <c r="F173" s="46" t="str">
        <f>IF($B173="N/A","N/A",IF(E173&gt;10,"No",IF(E173&lt;-10,"No","Yes")))</f>
        <v>N/A</v>
      </c>
      <c r="G173" s="38">
        <v>242</v>
      </c>
      <c r="H173" s="46" t="str">
        <f>IF($B173="N/A","N/A",IF(G173&gt;10,"No",IF(G173&lt;-10,"No","Yes")))</f>
        <v>N/A</v>
      </c>
      <c r="I173" s="12">
        <v>0.3367</v>
      </c>
      <c r="J173" s="12">
        <v>-18.8</v>
      </c>
      <c r="K173" s="47" t="s">
        <v>739</v>
      </c>
      <c r="L173" s="9" t="str">
        <f t="shared" si="57"/>
        <v>Yes</v>
      </c>
    </row>
    <row r="174" spans="1:12" ht="25.5" x14ac:dyDescent="0.2">
      <c r="A174" s="4" t="s">
        <v>1027</v>
      </c>
      <c r="B174" s="37" t="s">
        <v>213</v>
      </c>
      <c r="C174" s="38">
        <v>1946</v>
      </c>
      <c r="D174" s="46" t="str">
        <f>IF($B174="N/A","N/A",IF(C174&gt;10,"No",IF(C174&lt;-10,"No","Yes")))</f>
        <v>N/A</v>
      </c>
      <c r="E174" s="38">
        <v>2047</v>
      </c>
      <c r="F174" s="46" t="str">
        <f>IF($B174="N/A","N/A",IF(E174&gt;10,"No",IF(E174&lt;-10,"No","Yes")))</f>
        <v>N/A</v>
      </c>
      <c r="G174" s="38">
        <v>1980</v>
      </c>
      <c r="H174" s="46" t="str">
        <f>IF($B174="N/A","N/A",IF(G174&gt;10,"No",IF(G174&lt;-10,"No","Yes")))</f>
        <v>N/A</v>
      </c>
      <c r="I174" s="12">
        <v>5.19</v>
      </c>
      <c r="J174" s="12">
        <v>-3.27</v>
      </c>
      <c r="K174" s="47" t="s">
        <v>739</v>
      </c>
      <c r="L174" s="9" t="str">
        <f t="shared" si="57"/>
        <v>Yes</v>
      </c>
    </row>
    <row r="175" spans="1:12" ht="25.5" x14ac:dyDescent="0.2">
      <c r="A175" s="4" t="s">
        <v>1028</v>
      </c>
      <c r="B175" s="37" t="s">
        <v>213</v>
      </c>
      <c r="C175" s="38">
        <v>494</v>
      </c>
      <c r="D175" s="46" t="str">
        <f>IF($B175="N/A","N/A",IF(C175&gt;10,"No",IF(C175&lt;-10,"No","Yes")))</f>
        <v>N/A</v>
      </c>
      <c r="E175" s="38">
        <v>496</v>
      </c>
      <c r="F175" s="46" t="str">
        <f>IF($B175="N/A","N/A",IF(E175&gt;10,"No",IF(E175&lt;-10,"No","Yes")))</f>
        <v>N/A</v>
      </c>
      <c r="G175" s="38">
        <v>466</v>
      </c>
      <c r="H175" s="46" t="str">
        <f>IF($B175="N/A","N/A",IF(G175&gt;10,"No",IF(G175&lt;-10,"No","Yes")))</f>
        <v>N/A</v>
      </c>
      <c r="I175" s="12">
        <v>0.40489999999999998</v>
      </c>
      <c r="J175" s="12">
        <v>-6.05</v>
      </c>
      <c r="K175" s="47" t="s">
        <v>739</v>
      </c>
      <c r="L175" s="9" t="str">
        <f t="shared" si="57"/>
        <v>Yes</v>
      </c>
    </row>
    <row r="176" spans="1:12" ht="25.5" x14ac:dyDescent="0.2">
      <c r="A176" s="4" t="s">
        <v>1029</v>
      </c>
      <c r="B176" s="37" t="s">
        <v>213</v>
      </c>
      <c r="C176" s="38">
        <v>0</v>
      </c>
      <c r="D176" s="46" t="str">
        <f>IF($B176="N/A","N/A",IF(C176&gt;10,"No",IF(C176&lt;-10,"No","Yes")))</f>
        <v>N/A</v>
      </c>
      <c r="E176" s="38">
        <v>11</v>
      </c>
      <c r="F176" s="46" t="str">
        <f>IF($B176="N/A","N/A",IF(E176&gt;10,"No",IF(E176&lt;-10,"No","Yes")))</f>
        <v>N/A</v>
      </c>
      <c r="G176" s="38">
        <v>11</v>
      </c>
      <c r="H176" s="46" t="str">
        <f>IF($B176="N/A","N/A",IF(G176&gt;10,"No",IF(G176&lt;-10,"No","Yes")))</f>
        <v>N/A</v>
      </c>
      <c r="I176" s="12" t="s">
        <v>1747</v>
      </c>
      <c r="J176" s="12">
        <v>-75</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302</v>
      </c>
      <c r="D183" s="11" t="str">
        <f t="shared" si="54"/>
        <v>N/A</v>
      </c>
      <c r="E183" s="1">
        <v>316</v>
      </c>
      <c r="F183" s="11" t="str">
        <f t="shared" si="55"/>
        <v>N/A</v>
      </c>
      <c r="G183" s="1">
        <v>310</v>
      </c>
      <c r="H183" s="11" t="str">
        <f t="shared" si="56"/>
        <v>N/A</v>
      </c>
      <c r="I183" s="59">
        <v>4.6360000000000001</v>
      </c>
      <c r="J183" s="59">
        <v>-1.9</v>
      </c>
      <c r="K183" s="50" t="s">
        <v>739</v>
      </c>
      <c r="L183" s="11" t="str">
        <f t="shared" si="57"/>
        <v>Yes</v>
      </c>
    </row>
    <row r="184" spans="1:12" x14ac:dyDescent="0.2">
      <c r="A184" s="4" t="s">
        <v>1037</v>
      </c>
      <c r="B184" s="37" t="s">
        <v>213</v>
      </c>
      <c r="C184" s="38">
        <v>23</v>
      </c>
      <c r="D184" s="46" t="str">
        <f t="shared" si="54"/>
        <v>N/A</v>
      </c>
      <c r="E184" s="38">
        <v>17</v>
      </c>
      <c r="F184" s="46" t="str">
        <f t="shared" si="55"/>
        <v>N/A</v>
      </c>
      <c r="G184" s="38">
        <v>15</v>
      </c>
      <c r="H184" s="46" t="str">
        <f t="shared" si="56"/>
        <v>N/A</v>
      </c>
      <c r="I184" s="12">
        <v>-26.1</v>
      </c>
      <c r="J184" s="12">
        <v>-11.8</v>
      </c>
      <c r="K184" s="47" t="s">
        <v>739</v>
      </c>
      <c r="L184" s="9" t="str">
        <f t="shared" si="57"/>
        <v>Yes</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115</v>
      </c>
      <c r="D186" s="46" t="str">
        <f t="shared" si="54"/>
        <v>N/A</v>
      </c>
      <c r="E186" s="38">
        <v>109</v>
      </c>
      <c r="F186" s="46" t="str">
        <f t="shared" si="55"/>
        <v>N/A</v>
      </c>
      <c r="G186" s="38">
        <v>103</v>
      </c>
      <c r="H186" s="46" t="str">
        <f t="shared" si="56"/>
        <v>N/A</v>
      </c>
      <c r="I186" s="12">
        <v>-5.22</v>
      </c>
      <c r="J186" s="12">
        <v>-5.5</v>
      </c>
      <c r="K186" s="47" t="s">
        <v>739</v>
      </c>
      <c r="L186" s="9" t="str">
        <f t="shared" si="57"/>
        <v>Yes</v>
      </c>
    </row>
    <row r="187" spans="1:12" ht="25.5" x14ac:dyDescent="0.2">
      <c r="A187" s="4" t="s">
        <v>1040</v>
      </c>
      <c r="B187" s="37" t="s">
        <v>213</v>
      </c>
      <c r="C187" s="38">
        <v>163</v>
      </c>
      <c r="D187" s="46" t="str">
        <f t="shared" si="54"/>
        <v>N/A</v>
      </c>
      <c r="E187" s="38">
        <v>187</v>
      </c>
      <c r="F187" s="46" t="str">
        <f t="shared" si="55"/>
        <v>N/A</v>
      </c>
      <c r="G187" s="38">
        <v>191</v>
      </c>
      <c r="H187" s="46" t="str">
        <f t="shared" si="56"/>
        <v>N/A</v>
      </c>
      <c r="I187" s="12">
        <v>14.72</v>
      </c>
      <c r="J187" s="12">
        <v>2.1389999999999998</v>
      </c>
      <c r="K187" s="47" t="s">
        <v>739</v>
      </c>
      <c r="L187" s="9" t="str">
        <f t="shared" si="57"/>
        <v>Yes</v>
      </c>
    </row>
    <row r="188" spans="1:12" ht="25.5" x14ac:dyDescent="0.2">
      <c r="A188" s="4" t="s">
        <v>1041</v>
      </c>
      <c r="B188" s="37" t="s">
        <v>213</v>
      </c>
      <c r="C188" s="38">
        <v>11</v>
      </c>
      <c r="D188" s="46" t="str">
        <f t="shared" si="54"/>
        <v>N/A</v>
      </c>
      <c r="E188" s="38">
        <v>11</v>
      </c>
      <c r="F188" s="46" t="str">
        <f t="shared" si="55"/>
        <v>N/A</v>
      </c>
      <c r="G188" s="38">
        <v>11</v>
      </c>
      <c r="H188" s="46" t="str">
        <f t="shared" si="56"/>
        <v>N/A</v>
      </c>
      <c r="I188" s="12">
        <v>200</v>
      </c>
      <c r="J188" s="12">
        <v>-66.7</v>
      </c>
      <c r="K188" s="47" t="s">
        <v>739</v>
      </c>
      <c r="L188" s="9" t="str">
        <f t="shared" si="57"/>
        <v>No</v>
      </c>
    </row>
    <row r="189" spans="1:12" x14ac:dyDescent="0.2">
      <c r="A189" s="6" t="s">
        <v>1042</v>
      </c>
      <c r="B189" s="50" t="s">
        <v>213</v>
      </c>
      <c r="C189" s="1">
        <v>349</v>
      </c>
      <c r="D189" s="11" t="str">
        <f t="shared" si="54"/>
        <v>N/A</v>
      </c>
      <c r="E189" s="1">
        <v>343</v>
      </c>
      <c r="F189" s="11" t="str">
        <f t="shared" si="55"/>
        <v>N/A</v>
      </c>
      <c r="G189" s="1">
        <v>336</v>
      </c>
      <c r="H189" s="11" t="str">
        <f t="shared" si="56"/>
        <v>N/A</v>
      </c>
      <c r="I189" s="59">
        <v>-1.72</v>
      </c>
      <c r="J189" s="59">
        <v>-2.04</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33.33</v>
      </c>
      <c r="J190" s="12">
        <v>25</v>
      </c>
      <c r="K190" s="47" t="s">
        <v>739</v>
      </c>
      <c r="L190" s="9" t="str">
        <f t="shared" si="57"/>
        <v>Yes</v>
      </c>
    </row>
    <row r="191" spans="1:12" ht="25.5" x14ac:dyDescent="0.2">
      <c r="A191" s="4" t="s">
        <v>1044</v>
      </c>
      <c r="B191" s="37" t="s">
        <v>213</v>
      </c>
      <c r="C191" s="38">
        <v>11</v>
      </c>
      <c r="D191" s="46" t="str">
        <f t="shared" si="54"/>
        <v>N/A</v>
      </c>
      <c r="E191" s="38">
        <v>11</v>
      </c>
      <c r="F191" s="46" t="str">
        <f t="shared" si="55"/>
        <v>N/A</v>
      </c>
      <c r="G191" s="38">
        <v>11</v>
      </c>
      <c r="H191" s="46" t="str">
        <f t="shared" si="56"/>
        <v>N/A</v>
      </c>
      <c r="I191" s="12">
        <v>0</v>
      </c>
      <c r="J191" s="12">
        <v>0</v>
      </c>
      <c r="K191" s="47" t="s">
        <v>739</v>
      </c>
      <c r="L191" s="9" t="str">
        <f t="shared" si="57"/>
        <v>Yes</v>
      </c>
    </row>
    <row r="192" spans="1:12" ht="25.5" x14ac:dyDescent="0.2">
      <c r="A192" s="4" t="s">
        <v>1045</v>
      </c>
      <c r="B192" s="37" t="s">
        <v>213</v>
      </c>
      <c r="C192" s="38">
        <v>262</v>
      </c>
      <c r="D192" s="46" t="str">
        <f t="shared" si="54"/>
        <v>N/A</v>
      </c>
      <c r="E192" s="38">
        <v>265</v>
      </c>
      <c r="F192" s="46" t="str">
        <f t="shared" si="55"/>
        <v>N/A</v>
      </c>
      <c r="G192" s="38">
        <v>254</v>
      </c>
      <c r="H192" s="46" t="str">
        <f t="shared" si="56"/>
        <v>N/A</v>
      </c>
      <c r="I192" s="12">
        <v>1.145</v>
      </c>
      <c r="J192" s="12">
        <v>-4.1500000000000004</v>
      </c>
      <c r="K192" s="47" t="s">
        <v>739</v>
      </c>
      <c r="L192" s="9" t="str">
        <f t="shared" si="57"/>
        <v>Yes</v>
      </c>
    </row>
    <row r="193" spans="1:12" ht="25.5" x14ac:dyDescent="0.2">
      <c r="A193" s="4" t="s">
        <v>1046</v>
      </c>
      <c r="B193" s="37" t="s">
        <v>213</v>
      </c>
      <c r="C193" s="38">
        <v>83</v>
      </c>
      <c r="D193" s="46" t="str">
        <f t="shared" si="54"/>
        <v>N/A</v>
      </c>
      <c r="E193" s="38">
        <v>73</v>
      </c>
      <c r="F193" s="46" t="str">
        <f t="shared" si="55"/>
        <v>N/A</v>
      </c>
      <c r="G193" s="38">
        <v>76</v>
      </c>
      <c r="H193" s="46" t="str">
        <f t="shared" si="56"/>
        <v>N/A</v>
      </c>
      <c r="I193" s="12">
        <v>-12</v>
      </c>
      <c r="J193" s="12">
        <v>4.1100000000000003</v>
      </c>
      <c r="K193" s="47" t="s">
        <v>739</v>
      </c>
      <c r="L193" s="9" t="str">
        <f t="shared" si="57"/>
        <v>Yes</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287</v>
      </c>
      <c r="D195" s="11" t="str">
        <f t="shared" si="54"/>
        <v>N/A</v>
      </c>
      <c r="E195" s="1">
        <v>239</v>
      </c>
      <c r="F195" s="11" t="str">
        <f t="shared" si="55"/>
        <v>N/A</v>
      </c>
      <c r="G195" s="1">
        <v>209</v>
      </c>
      <c r="H195" s="11" t="str">
        <f t="shared" si="56"/>
        <v>N/A</v>
      </c>
      <c r="I195" s="59">
        <v>-16.7</v>
      </c>
      <c r="J195" s="59">
        <v>-12.6</v>
      </c>
      <c r="K195" s="50" t="s">
        <v>739</v>
      </c>
      <c r="L195" s="11" t="str">
        <f t="shared" si="57"/>
        <v>Yes</v>
      </c>
    </row>
    <row r="196" spans="1:12" ht="25.5" x14ac:dyDescent="0.2">
      <c r="A196" s="4" t="s">
        <v>1049</v>
      </c>
      <c r="B196" s="37" t="s">
        <v>213</v>
      </c>
      <c r="C196" s="38">
        <v>25</v>
      </c>
      <c r="D196" s="46" t="str">
        <f t="shared" si="54"/>
        <v>N/A</v>
      </c>
      <c r="E196" s="38">
        <v>23</v>
      </c>
      <c r="F196" s="46" t="str">
        <f t="shared" si="55"/>
        <v>N/A</v>
      </c>
      <c r="G196" s="38">
        <v>24</v>
      </c>
      <c r="H196" s="46" t="str">
        <f t="shared" si="56"/>
        <v>N/A</v>
      </c>
      <c r="I196" s="12">
        <v>-8</v>
      </c>
      <c r="J196" s="12">
        <v>4.3479999999999999</v>
      </c>
      <c r="K196" s="47" t="s">
        <v>739</v>
      </c>
      <c r="L196" s="9" t="str">
        <f t="shared" si="57"/>
        <v>Yes</v>
      </c>
    </row>
    <row r="197" spans="1:12" ht="25.5" x14ac:dyDescent="0.2">
      <c r="A197" s="4" t="s">
        <v>1050</v>
      </c>
      <c r="B197" s="37" t="s">
        <v>213</v>
      </c>
      <c r="C197" s="38">
        <v>0</v>
      </c>
      <c r="D197" s="46" t="str">
        <f t="shared" si="54"/>
        <v>N/A</v>
      </c>
      <c r="E197" s="38">
        <v>11</v>
      </c>
      <c r="F197" s="46" t="str">
        <f t="shared" si="55"/>
        <v>N/A</v>
      </c>
      <c r="G197" s="38">
        <v>11</v>
      </c>
      <c r="H197" s="46" t="str">
        <f t="shared" si="56"/>
        <v>N/A</v>
      </c>
      <c r="I197" s="12" t="s">
        <v>1747</v>
      </c>
      <c r="J197" s="12">
        <v>-50</v>
      </c>
      <c r="K197" s="47" t="s">
        <v>739</v>
      </c>
      <c r="L197" s="9" t="str">
        <f t="shared" si="57"/>
        <v>No</v>
      </c>
    </row>
    <row r="198" spans="1:12" ht="25.5" x14ac:dyDescent="0.2">
      <c r="A198" s="4" t="s">
        <v>1051</v>
      </c>
      <c r="B198" s="37" t="s">
        <v>213</v>
      </c>
      <c r="C198" s="38">
        <v>192</v>
      </c>
      <c r="D198" s="46" t="str">
        <f t="shared" si="54"/>
        <v>N/A</v>
      </c>
      <c r="E198" s="38">
        <v>158</v>
      </c>
      <c r="F198" s="46" t="str">
        <f t="shared" si="55"/>
        <v>N/A</v>
      </c>
      <c r="G198" s="38">
        <v>142</v>
      </c>
      <c r="H198" s="46" t="str">
        <f t="shared" si="56"/>
        <v>N/A</v>
      </c>
      <c r="I198" s="12">
        <v>-17.7</v>
      </c>
      <c r="J198" s="12">
        <v>-10.1</v>
      </c>
      <c r="K198" s="47" t="s">
        <v>739</v>
      </c>
      <c r="L198" s="9" t="str">
        <f t="shared" si="57"/>
        <v>Yes</v>
      </c>
    </row>
    <row r="199" spans="1:12" ht="25.5" x14ac:dyDescent="0.2">
      <c r="A199" s="4" t="s">
        <v>1052</v>
      </c>
      <c r="B199" s="37" t="s">
        <v>213</v>
      </c>
      <c r="C199" s="38">
        <v>50</v>
      </c>
      <c r="D199" s="46" t="str">
        <f t="shared" si="54"/>
        <v>N/A</v>
      </c>
      <c r="E199" s="38">
        <v>42</v>
      </c>
      <c r="F199" s="46" t="str">
        <f t="shared" si="55"/>
        <v>N/A</v>
      </c>
      <c r="G199" s="38">
        <v>31</v>
      </c>
      <c r="H199" s="46" t="str">
        <f t="shared" si="56"/>
        <v>N/A</v>
      </c>
      <c r="I199" s="12">
        <v>-16</v>
      </c>
      <c r="J199" s="12">
        <v>-26.2</v>
      </c>
      <c r="K199" s="47" t="s">
        <v>739</v>
      </c>
      <c r="L199" s="9" t="str">
        <f t="shared" si="57"/>
        <v>Yes</v>
      </c>
    </row>
    <row r="200" spans="1:12" ht="25.5" x14ac:dyDescent="0.2">
      <c r="A200" s="4" t="s">
        <v>1053</v>
      </c>
      <c r="B200" s="37" t="s">
        <v>213</v>
      </c>
      <c r="C200" s="38">
        <v>20</v>
      </c>
      <c r="D200" s="46" t="str">
        <f t="shared" si="54"/>
        <v>N/A</v>
      </c>
      <c r="E200" s="38">
        <v>14</v>
      </c>
      <c r="F200" s="46" t="str">
        <f t="shared" si="55"/>
        <v>N/A</v>
      </c>
      <c r="G200" s="38">
        <v>11</v>
      </c>
      <c r="H200" s="46" t="str">
        <f t="shared" si="56"/>
        <v>N/A</v>
      </c>
      <c r="I200" s="12">
        <v>-30</v>
      </c>
      <c r="J200" s="12">
        <v>-21.4</v>
      </c>
      <c r="K200" s="47" t="s">
        <v>739</v>
      </c>
      <c r="L200" s="9" t="str">
        <f t="shared" si="57"/>
        <v>Yes</v>
      </c>
    </row>
    <row r="201" spans="1:12" x14ac:dyDescent="0.2">
      <c r="A201" s="6" t="s">
        <v>1054</v>
      </c>
      <c r="B201" s="50" t="s">
        <v>213</v>
      </c>
      <c r="C201" s="1">
        <v>10741</v>
      </c>
      <c r="D201" s="11" t="str">
        <f t="shared" si="54"/>
        <v>N/A</v>
      </c>
      <c r="E201" s="1">
        <v>10891</v>
      </c>
      <c r="F201" s="11" t="str">
        <f t="shared" si="55"/>
        <v>N/A</v>
      </c>
      <c r="G201" s="1">
        <v>11126</v>
      </c>
      <c r="H201" s="11" t="str">
        <f t="shared" si="56"/>
        <v>N/A</v>
      </c>
      <c r="I201" s="59">
        <v>1.397</v>
      </c>
      <c r="J201" s="59">
        <v>2.1579999999999999</v>
      </c>
      <c r="K201" s="50" t="s">
        <v>739</v>
      </c>
      <c r="L201" s="11" t="str">
        <f t="shared" si="57"/>
        <v>Yes</v>
      </c>
    </row>
    <row r="202" spans="1:12" x14ac:dyDescent="0.2">
      <c r="A202" s="4" t="s">
        <v>1055</v>
      </c>
      <c r="B202" s="37" t="s">
        <v>213</v>
      </c>
      <c r="C202" s="38">
        <v>783</v>
      </c>
      <c r="D202" s="46" t="str">
        <f t="shared" si="54"/>
        <v>N/A</v>
      </c>
      <c r="E202" s="38">
        <v>843</v>
      </c>
      <c r="F202" s="46" t="str">
        <f t="shared" si="55"/>
        <v>N/A</v>
      </c>
      <c r="G202" s="38">
        <v>947</v>
      </c>
      <c r="H202" s="46" t="str">
        <f t="shared" si="56"/>
        <v>N/A</v>
      </c>
      <c r="I202" s="12">
        <v>7.6630000000000003</v>
      </c>
      <c r="J202" s="12">
        <v>12.34</v>
      </c>
      <c r="K202" s="47" t="s">
        <v>739</v>
      </c>
      <c r="L202" s="9" t="str">
        <f t="shared" si="57"/>
        <v>Yes</v>
      </c>
    </row>
    <row r="203" spans="1:12" x14ac:dyDescent="0.2">
      <c r="A203" s="4" t="s">
        <v>1056</v>
      </c>
      <c r="B203" s="37" t="s">
        <v>213</v>
      </c>
      <c r="C203" s="38">
        <v>18</v>
      </c>
      <c r="D203" s="46" t="str">
        <f t="shared" si="54"/>
        <v>N/A</v>
      </c>
      <c r="E203" s="38">
        <v>17</v>
      </c>
      <c r="F203" s="46" t="str">
        <f t="shared" si="55"/>
        <v>N/A</v>
      </c>
      <c r="G203" s="38">
        <v>16</v>
      </c>
      <c r="H203" s="46" t="str">
        <f t="shared" si="56"/>
        <v>N/A</v>
      </c>
      <c r="I203" s="12">
        <v>-5.56</v>
      </c>
      <c r="J203" s="12">
        <v>-5.88</v>
      </c>
      <c r="K203" s="47" t="s">
        <v>739</v>
      </c>
      <c r="L203" s="9" t="str">
        <f t="shared" si="57"/>
        <v>Yes</v>
      </c>
    </row>
    <row r="204" spans="1:12" ht="25.5" x14ac:dyDescent="0.2">
      <c r="A204" s="4" t="s">
        <v>1057</v>
      </c>
      <c r="B204" s="37" t="s">
        <v>213</v>
      </c>
      <c r="C204" s="38">
        <v>6490</v>
      </c>
      <c r="D204" s="46" t="str">
        <f t="shared" si="54"/>
        <v>N/A</v>
      </c>
      <c r="E204" s="38">
        <v>6610</v>
      </c>
      <c r="F204" s="46" t="str">
        <f t="shared" si="55"/>
        <v>N/A</v>
      </c>
      <c r="G204" s="38">
        <v>6749</v>
      </c>
      <c r="H204" s="46" t="str">
        <f t="shared" si="56"/>
        <v>N/A</v>
      </c>
      <c r="I204" s="12">
        <v>1.849</v>
      </c>
      <c r="J204" s="12">
        <v>2.1030000000000002</v>
      </c>
      <c r="K204" s="47" t="s">
        <v>739</v>
      </c>
      <c r="L204" s="9" t="str">
        <f t="shared" si="57"/>
        <v>Yes</v>
      </c>
    </row>
    <row r="205" spans="1:12" ht="25.5" x14ac:dyDescent="0.2">
      <c r="A205" s="4" t="s">
        <v>1058</v>
      </c>
      <c r="B205" s="37" t="s">
        <v>213</v>
      </c>
      <c r="C205" s="38">
        <v>3444</v>
      </c>
      <c r="D205" s="46" t="str">
        <f t="shared" si="54"/>
        <v>N/A</v>
      </c>
      <c r="E205" s="38">
        <v>3415</v>
      </c>
      <c r="F205" s="46" t="str">
        <f t="shared" si="55"/>
        <v>N/A</v>
      </c>
      <c r="G205" s="38">
        <v>3413</v>
      </c>
      <c r="H205" s="46" t="str">
        <f t="shared" si="56"/>
        <v>N/A</v>
      </c>
      <c r="I205" s="12">
        <v>-0.84199999999999997</v>
      </c>
      <c r="J205" s="12">
        <v>-5.8999999999999997E-2</v>
      </c>
      <c r="K205" s="47" t="s">
        <v>739</v>
      </c>
      <c r="L205" s="9" t="str">
        <f t="shared" si="57"/>
        <v>Yes</v>
      </c>
    </row>
    <row r="206" spans="1:12" ht="25.5" x14ac:dyDescent="0.2">
      <c r="A206" s="4" t="s">
        <v>1059</v>
      </c>
      <c r="B206" s="37" t="s">
        <v>213</v>
      </c>
      <c r="C206" s="38">
        <v>11</v>
      </c>
      <c r="D206" s="46" t="str">
        <f t="shared" si="54"/>
        <v>N/A</v>
      </c>
      <c r="E206" s="38">
        <v>11</v>
      </c>
      <c r="F206" s="46" t="str">
        <f t="shared" si="55"/>
        <v>N/A</v>
      </c>
      <c r="G206" s="38">
        <v>11</v>
      </c>
      <c r="H206" s="46" t="str">
        <f t="shared" si="56"/>
        <v>N/A</v>
      </c>
      <c r="I206" s="12">
        <v>0</v>
      </c>
      <c r="J206" s="12">
        <v>-83.3</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6.2432937249</v>
      </c>
      <c r="D231" s="46" t="str">
        <f>IF($B231="N/A","N/A",IF(C231&lt;15,"Yes","No"))</f>
        <v>Yes</v>
      </c>
      <c r="E231" s="8">
        <v>7.6180298461999998</v>
      </c>
      <c r="F231" s="46" t="str">
        <f>IF($B231="N/A","N/A",IF(E231&lt;15,"Yes","No"))</f>
        <v>Yes</v>
      </c>
      <c r="G231" s="8">
        <v>6.3067919298000001</v>
      </c>
      <c r="H231" s="46" t="str">
        <f>IF($B231="N/A","N/A",IF(G231&lt;15,"Yes","No"))</f>
        <v>Yes</v>
      </c>
      <c r="I231" s="12">
        <v>22.02</v>
      </c>
      <c r="J231" s="12">
        <v>-17.2</v>
      </c>
      <c r="K231" s="47" t="s">
        <v>739</v>
      </c>
      <c r="L231" s="9" t="str">
        <f t="shared" si="59"/>
        <v>Yes</v>
      </c>
    </row>
    <row r="232" spans="1:12" x14ac:dyDescent="0.2">
      <c r="A232" s="18" t="s">
        <v>1085</v>
      </c>
      <c r="B232" s="37" t="s">
        <v>213</v>
      </c>
      <c r="C232" s="38">
        <v>75</v>
      </c>
      <c r="D232" s="46" t="str">
        <f t="shared" ref="D232" si="60">IF($B232="N/A","N/A",IF(C232&gt;10,"No",IF(C232&lt;-10,"No","Yes")))</f>
        <v>N/A</v>
      </c>
      <c r="E232" s="38">
        <v>75</v>
      </c>
      <c r="F232" s="46" t="str">
        <f t="shared" ref="F232" si="61">IF($B232="N/A","N/A",IF(E232&gt;10,"No",IF(E232&lt;-10,"No","Yes")))</f>
        <v>N/A</v>
      </c>
      <c r="G232" s="38">
        <v>607</v>
      </c>
      <c r="H232" s="46" t="str">
        <f t="shared" ref="H232" si="62">IF($B232="N/A","N/A",IF(G232&gt;10,"No",IF(G232&lt;-10,"No","Yes")))</f>
        <v>N/A</v>
      </c>
      <c r="I232" s="12">
        <v>0</v>
      </c>
      <c r="J232" s="12">
        <v>709.3</v>
      </c>
      <c r="K232" s="47" t="s">
        <v>739</v>
      </c>
      <c r="L232" s="9" t="str">
        <f t="shared" si="59"/>
        <v>No</v>
      </c>
    </row>
    <row r="233" spans="1:12" ht="25.5" x14ac:dyDescent="0.2">
      <c r="A233" s="18" t="s">
        <v>1086</v>
      </c>
      <c r="B233" s="37" t="s">
        <v>279</v>
      </c>
      <c r="C233" s="8">
        <v>0.31689694509999999</v>
      </c>
      <c r="D233" s="46" t="str">
        <f>IF($B233="N/A","N/A",IF(C233&lt;10,"Yes","No"))</f>
        <v>Yes</v>
      </c>
      <c r="E233" s="8">
        <v>0.30889621090000002</v>
      </c>
      <c r="F233" s="46" t="str">
        <f>IF($B233="N/A","N/A",IF(E233&lt;10,"Yes","No"))</f>
        <v>Yes</v>
      </c>
      <c r="G233" s="8">
        <v>2.4337436349999999</v>
      </c>
      <c r="H233" s="46" t="str">
        <f>IF($B233="N/A","N/A",IF(G233&lt;10,"Yes","No"))</f>
        <v>Yes</v>
      </c>
      <c r="I233" s="12">
        <v>-2.52</v>
      </c>
      <c r="J233" s="12">
        <v>687.9</v>
      </c>
      <c r="K233" s="47" t="s">
        <v>739</v>
      </c>
      <c r="L233" s="9" t="str">
        <f t="shared" si="59"/>
        <v>No</v>
      </c>
    </row>
    <row r="234" spans="1:12" x14ac:dyDescent="0.2">
      <c r="A234" s="2" t="s">
        <v>72</v>
      </c>
      <c r="B234" s="37" t="s">
        <v>213</v>
      </c>
      <c r="C234" s="8">
        <v>16.750784883000001</v>
      </c>
      <c r="D234" s="46" t="str">
        <f t="shared" si="54"/>
        <v>N/A</v>
      </c>
      <c r="E234" s="8">
        <v>80.401511393000007</v>
      </c>
      <c r="F234" s="46" t="str">
        <f t="shared" si="55"/>
        <v>N/A</v>
      </c>
      <c r="G234" s="8">
        <v>92.191590943999998</v>
      </c>
      <c r="H234" s="46" t="str">
        <f>IF($B234="N/A","N/A",IF(G234&gt;10,"No",IF(G234&lt;-10,"No","Yes")))</f>
        <v>N/A</v>
      </c>
      <c r="I234" s="12">
        <v>380</v>
      </c>
      <c r="J234" s="12">
        <v>14.66</v>
      </c>
      <c r="K234" s="47" t="s">
        <v>739</v>
      </c>
      <c r="L234" s="9" t="str">
        <f t="shared" si="59"/>
        <v>Yes</v>
      </c>
    </row>
    <row r="235" spans="1:12" ht="25.5" x14ac:dyDescent="0.2">
      <c r="A235" s="18" t="s">
        <v>1087</v>
      </c>
      <c r="B235" s="37" t="s">
        <v>289</v>
      </c>
      <c r="C235" s="9">
        <v>6.0286929221000003</v>
      </c>
      <c r="D235" s="46" t="str">
        <f>IF($B235="N/A","N/A",IF(C235&lt;15,"Yes","No"))</f>
        <v>Yes</v>
      </c>
      <c r="E235" s="9">
        <v>6.1486202817000004</v>
      </c>
      <c r="F235" s="46" t="str">
        <f>IF($B235="N/A","N/A",IF(E235&lt;15,"Yes","No"))</f>
        <v>Yes</v>
      </c>
      <c r="G235" s="9">
        <v>4.4470968735999996</v>
      </c>
      <c r="H235" s="46" t="str">
        <f>IF($B235="N/A","N/A",IF(G235&lt;15,"Yes","No"))</f>
        <v>Yes</v>
      </c>
      <c r="I235" s="12">
        <v>1.9890000000000001</v>
      </c>
      <c r="J235" s="12">
        <v>-27.7</v>
      </c>
      <c r="K235" s="47" t="s">
        <v>739</v>
      </c>
      <c r="L235" s="9" t="str">
        <f t="shared" si="59"/>
        <v>Yes</v>
      </c>
    </row>
    <row r="236" spans="1:12" ht="25.5" x14ac:dyDescent="0.2">
      <c r="A236" s="18" t="s">
        <v>152</v>
      </c>
      <c r="B236" s="37" t="s">
        <v>213</v>
      </c>
      <c r="C236" s="38">
        <v>11</v>
      </c>
      <c r="D236" s="46" t="str">
        <f>IF($B236="N/A","N/A",IF(C236&gt;10,"No",IF(C236&lt;-10,"No","Yes")))</f>
        <v>N/A</v>
      </c>
      <c r="E236" s="38">
        <v>11</v>
      </c>
      <c r="F236" s="46" t="str">
        <f>IF($B236="N/A","N/A",IF(E236&gt;10,"No",IF(E236&lt;-10,"No","Yes")))</f>
        <v>N/A</v>
      </c>
      <c r="G236" s="38">
        <v>11</v>
      </c>
      <c r="H236" s="46" t="str">
        <f>IF($B236="N/A","N/A",IF(G236&gt;10,"No",IF(G236&lt;-10,"No","Yes")))</f>
        <v>N/A</v>
      </c>
      <c r="I236" s="12">
        <v>-28.6</v>
      </c>
      <c r="J236" s="12">
        <v>40</v>
      </c>
      <c r="K236" s="47" t="s">
        <v>739</v>
      </c>
      <c r="L236" s="9" t="str">
        <f>IF(J236="Div by 0", "N/A", IF(K236="N/A","N/A", IF(J236&gt;VALUE(MID(K236,1,2)), "No", IF(J236&lt;-1*VALUE(MID(K236,1,2)), "No", "Yes"))))</f>
        <v>No</v>
      </c>
    </row>
    <row r="237" spans="1:12" x14ac:dyDescent="0.2">
      <c r="A237" s="18" t="s">
        <v>1088</v>
      </c>
      <c r="B237" s="37" t="s">
        <v>213</v>
      </c>
      <c r="C237" s="38">
        <v>23667</v>
      </c>
      <c r="D237" s="46" t="str">
        <f t="shared" ref="D237:D242" si="63">IF($B237="N/A","N/A",IF(C237&gt;10,"No",IF(C237&lt;-10,"No","Yes")))</f>
        <v>N/A</v>
      </c>
      <c r="E237" s="38">
        <v>24280</v>
      </c>
      <c r="F237" s="46" t="str">
        <f t="shared" ref="F237:F242" si="64">IF($B237="N/A","N/A",IF(E237&gt;10,"No",IF(E237&lt;-10,"No","Yes")))</f>
        <v>N/A</v>
      </c>
      <c r="G237" s="38">
        <v>24941</v>
      </c>
      <c r="H237" s="46" t="str">
        <f>IF($B237="N/A","N/A",IF(G237&gt;10,"No",IF(G237&lt;-10,"No","Yes")))</f>
        <v>N/A</v>
      </c>
      <c r="I237" s="12">
        <v>2.59</v>
      </c>
      <c r="J237" s="12">
        <v>2.722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v>100</v>
      </c>
      <c r="F238" s="46" t="str">
        <f t="shared" si="64"/>
        <v>N/A</v>
      </c>
      <c r="G238" s="8">
        <v>100</v>
      </c>
      <c r="H238" s="46" t="str">
        <f t="shared" ref="H238:H242" si="65">IF($B238="N/A","N/A",IF(G238&gt;10,"No",IF(G238&lt;-10,"No","Yes")))</f>
        <v>N/A</v>
      </c>
      <c r="I238" s="12" t="s">
        <v>213</v>
      </c>
      <c r="J238" s="12">
        <v>0</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v>0</v>
      </c>
      <c r="F239" s="46" t="str">
        <f t="shared" si="64"/>
        <v>N/A</v>
      </c>
      <c r="G239" s="38">
        <v>0</v>
      </c>
      <c r="H239" s="46" t="str">
        <f t="shared" si="65"/>
        <v>N/A</v>
      </c>
      <c r="I239" s="12" t="s">
        <v>213</v>
      </c>
      <c r="J239" s="12" t="s">
        <v>1747</v>
      </c>
      <c r="K239" s="47" t="s">
        <v>213</v>
      </c>
      <c r="L239" s="9" t="str">
        <f t="shared" si="66"/>
        <v>N/A</v>
      </c>
    </row>
    <row r="240" spans="1:12" ht="25.5" x14ac:dyDescent="0.2">
      <c r="A240" s="18" t="s">
        <v>1091</v>
      </c>
      <c r="B240" s="37" t="s">
        <v>213</v>
      </c>
      <c r="C240" s="8" t="s">
        <v>213</v>
      </c>
      <c r="D240" s="46" t="str">
        <f t="shared" si="63"/>
        <v>N/A</v>
      </c>
      <c r="E240" s="8" t="s">
        <v>1747</v>
      </c>
      <c r="F240" s="46" t="str">
        <f t="shared" si="64"/>
        <v>N/A</v>
      </c>
      <c r="G240" s="8" t="s">
        <v>1747</v>
      </c>
      <c r="H240" s="46" t="str">
        <f t="shared" si="65"/>
        <v>N/A</v>
      </c>
      <c r="I240" s="12" t="s">
        <v>213</v>
      </c>
      <c r="J240" s="12" t="s">
        <v>1747</v>
      </c>
      <c r="K240" s="47" t="s">
        <v>213</v>
      </c>
      <c r="L240" s="9" t="str">
        <f t="shared" si="66"/>
        <v>N/A</v>
      </c>
    </row>
    <row r="241" spans="1:12" x14ac:dyDescent="0.2">
      <c r="A241" s="18" t="s">
        <v>1092</v>
      </c>
      <c r="B241" s="37" t="s">
        <v>213</v>
      </c>
      <c r="C241" s="38" t="s">
        <v>213</v>
      </c>
      <c r="D241" s="46" t="str">
        <f t="shared" si="63"/>
        <v>N/A</v>
      </c>
      <c r="E241" s="38">
        <v>0</v>
      </c>
      <c r="F241" s="46" t="str">
        <f t="shared" si="64"/>
        <v>N/A</v>
      </c>
      <c r="G241" s="38">
        <v>0</v>
      </c>
      <c r="H241" s="46" t="str">
        <f t="shared" si="65"/>
        <v>N/A</v>
      </c>
      <c r="I241" s="12" t="s">
        <v>213</v>
      </c>
      <c r="J241" s="12" t="s">
        <v>1747</v>
      </c>
      <c r="K241" s="47" t="s">
        <v>213</v>
      </c>
      <c r="L241" s="9" t="str">
        <f t="shared" si="66"/>
        <v>N/A</v>
      </c>
    </row>
    <row r="242" spans="1:12" ht="25.5" x14ac:dyDescent="0.2">
      <c r="A242" s="18" t="s">
        <v>1093</v>
      </c>
      <c r="B242" s="37" t="s">
        <v>213</v>
      </c>
      <c r="C242" s="8" t="s">
        <v>213</v>
      </c>
      <c r="D242" s="46" t="str">
        <f t="shared" si="63"/>
        <v>N/A</v>
      </c>
      <c r="E242" s="8">
        <v>7.6180298461999998</v>
      </c>
      <c r="F242" s="46" t="str">
        <f t="shared" si="64"/>
        <v>N/A</v>
      </c>
      <c r="G242" s="8">
        <v>6.3067919298000001</v>
      </c>
      <c r="H242" s="46" t="str">
        <f t="shared" si="65"/>
        <v>N/A</v>
      </c>
      <c r="I242" s="12" t="s">
        <v>213</v>
      </c>
      <c r="J242" s="12">
        <v>-17.2</v>
      </c>
      <c r="K242" s="47" t="s">
        <v>213</v>
      </c>
      <c r="L242" s="9" t="str">
        <f t="shared" si="66"/>
        <v>N/A</v>
      </c>
    </row>
    <row r="243" spans="1:12" x14ac:dyDescent="0.2">
      <c r="A243" s="6" t="s">
        <v>1094</v>
      </c>
      <c r="B243" s="37" t="s">
        <v>213</v>
      </c>
      <c r="C243" s="38">
        <v>140362</v>
      </c>
      <c r="D243" s="46" t="str">
        <f>IF($B243="N/A","N/A",IF(C243&gt;10,"No",IF(C243&lt;-10,"No","Yes")))</f>
        <v>N/A</v>
      </c>
      <c r="E243" s="38">
        <v>235437</v>
      </c>
      <c r="F243" s="46" t="str">
        <f>IF($B243="N/A","N/A",IF(E243&gt;10,"No",IF(E243&lt;-10,"No","Yes")))</f>
        <v>N/A</v>
      </c>
      <c r="G243" s="38">
        <v>289096</v>
      </c>
      <c r="H243" s="46" t="str">
        <f>IF($B243="N/A","N/A",IF(G243&gt;10,"No",IF(G243&lt;-10,"No","Yes")))</f>
        <v>N/A</v>
      </c>
      <c r="I243" s="12">
        <v>67.739999999999995</v>
      </c>
      <c r="J243" s="12">
        <v>22.79</v>
      </c>
      <c r="K243" s="47" t="s">
        <v>739</v>
      </c>
      <c r="L243" s="9" t="str">
        <f t="shared" ref="L243:L276" si="67">IF(J243="Div by 0", "N/A", IF(K243="N/A","N/A", IF(J243&gt;VALUE(MID(K243,1,2)), "No", IF(J243&lt;-1*VALUE(MID(K243,1,2)), "No", "Yes"))))</f>
        <v>Yes</v>
      </c>
    </row>
    <row r="244" spans="1:12" x14ac:dyDescent="0.2">
      <c r="A244" s="2" t="s">
        <v>1095</v>
      </c>
      <c r="B244" s="37" t="s">
        <v>213</v>
      </c>
      <c r="C244" s="8">
        <v>6.0437568000000002E-3</v>
      </c>
      <c r="D244" s="46" t="str">
        <f>IF($B244="N/A","N/A",IF(C244&gt;10,"No",IF(C244&lt;-10,"No","Yes")))</f>
        <v>N/A</v>
      </c>
      <c r="E244" s="8">
        <v>6.4090758400000003E-2</v>
      </c>
      <c r="F244" s="46" t="str">
        <f>IF($B244="N/A","N/A",IF(E244&gt;10,"No",IF(E244&lt;-10,"No","Yes")))</f>
        <v>N/A</v>
      </c>
      <c r="G244" s="8">
        <v>7.4908572716000004</v>
      </c>
      <c r="H244" s="46" t="str">
        <f>IF($B244="N/A","N/A",IF(G244&gt;10,"No",IF(G244&lt;-10,"No","Yes")))</f>
        <v>N/A</v>
      </c>
      <c r="I244" s="12">
        <v>960.4</v>
      </c>
      <c r="J244" s="12">
        <v>11588</v>
      </c>
      <c r="K244" s="47" t="s">
        <v>739</v>
      </c>
      <c r="L244" s="9" t="str">
        <f t="shared" si="67"/>
        <v>No</v>
      </c>
    </row>
    <row r="245" spans="1:12" x14ac:dyDescent="0.2">
      <c r="A245" s="2" t="s">
        <v>1096</v>
      </c>
      <c r="B245" s="37" t="s">
        <v>213</v>
      </c>
      <c r="C245" s="8">
        <v>0.14981811219999999</v>
      </c>
      <c r="D245" s="46" t="str">
        <f>IF($B245="N/A","N/A",IF(C245&gt;10,"No",IF(C245&lt;-10,"No","Yes")))</f>
        <v>N/A</v>
      </c>
      <c r="E245" s="8">
        <v>1.8686444631000001</v>
      </c>
      <c r="F245" s="46" t="str">
        <f>IF($B245="N/A","N/A",IF(E245&gt;10,"No",IF(E245&lt;-10,"No","Yes")))</f>
        <v>N/A</v>
      </c>
      <c r="G245" s="8">
        <v>16.511104838000001</v>
      </c>
      <c r="H245" s="46" t="str">
        <f>IF($B245="N/A","N/A",IF(G245&gt;10,"No",IF(G245&lt;-10,"No","Yes")))</f>
        <v>N/A</v>
      </c>
      <c r="I245" s="12">
        <v>1147</v>
      </c>
      <c r="J245" s="12">
        <v>783.6</v>
      </c>
      <c r="K245" s="47" t="s">
        <v>739</v>
      </c>
      <c r="L245" s="9" t="str">
        <f t="shared" si="67"/>
        <v>No</v>
      </c>
    </row>
    <row r="246" spans="1:12" x14ac:dyDescent="0.2">
      <c r="A246" s="2" t="s">
        <v>1097</v>
      </c>
      <c r="B246" s="37" t="s">
        <v>213</v>
      </c>
      <c r="C246" s="8">
        <v>5.1465119699999999E-2</v>
      </c>
      <c r="D246" s="46" t="str">
        <f t="shared" ref="D246:D274" si="68">IF($B246="N/A","N/A",IF(C246&gt;10,"No",IF(C246&lt;-10,"No","Yes")))</f>
        <v>N/A</v>
      </c>
      <c r="E246" s="8">
        <v>8.1908852500000004E-2</v>
      </c>
      <c r="F246" s="46" t="str">
        <f t="shared" ref="F246:F274" si="69">IF($B246="N/A","N/A",IF(E246&gt;10,"No",IF(E246&lt;-10,"No","Yes")))</f>
        <v>N/A</v>
      </c>
      <c r="G246" s="8">
        <v>0.72561233120000002</v>
      </c>
      <c r="H246" s="46" t="str">
        <f t="shared" ref="H246:H274" si="70">IF($B246="N/A","N/A",IF(G246&gt;10,"No",IF(G246&lt;-10,"No","Yes")))</f>
        <v>N/A</v>
      </c>
      <c r="I246" s="12">
        <v>59.15</v>
      </c>
      <c r="J246" s="12">
        <v>785.9</v>
      </c>
      <c r="K246" s="47" t="s">
        <v>739</v>
      </c>
      <c r="L246" s="9" t="str">
        <f t="shared" si="67"/>
        <v>No</v>
      </c>
    </row>
    <row r="247" spans="1:12" x14ac:dyDescent="0.2">
      <c r="A247" s="2" t="s">
        <v>1098</v>
      </c>
      <c r="B247" s="37" t="s">
        <v>213</v>
      </c>
      <c r="C247" s="8">
        <v>50.790978733999999</v>
      </c>
      <c r="D247" s="46" t="str">
        <f t="shared" si="68"/>
        <v>N/A</v>
      </c>
      <c r="E247" s="8">
        <v>63.405252587</v>
      </c>
      <c r="F247" s="46" t="str">
        <f t="shared" si="69"/>
        <v>N/A</v>
      </c>
      <c r="G247" s="8">
        <v>63.234028494</v>
      </c>
      <c r="H247" s="46" t="str">
        <f t="shared" si="70"/>
        <v>N/A</v>
      </c>
      <c r="I247" s="12">
        <v>24.84</v>
      </c>
      <c r="J247" s="12">
        <v>-0.27</v>
      </c>
      <c r="K247" s="47" t="s">
        <v>739</v>
      </c>
      <c r="L247" s="9" t="str">
        <f t="shared" si="67"/>
        <v>Yes</v>
      </c>
    </row>
    <row r="248" spans="1:12" x14ac:dyDescent="0.2">
      <c r="A248" s="2" t="s">
        <v>1099</v>
      </c>
      <c r="B248" s="37" t="s">
        <v>213</v>
      </c>
      <c r="C248" s="8">
        <v>95.988942875999996</v>
      </c>
      <c r="D248" s="46" t="str">
        <f t="shared" si="68"/>
        <v>N/A</v>
      </c>
      <c r="E248" s="8">
        <v>65.519863063000003</v>
      </c>
      <c r="F248" s="46" t="str">
        <f t="shared" si="69"/>
        <v>N/A</v>
      </c>
      <c r="G248" s="8">
        <v>70.965699975000007</v>
      </c>
      <c r="H248" s="46" t="str">
        <f t="shared" si="70"/>
        <v>N/A</v>
      </c>
      <c r="I248" s="12">
        <v>-31.7</v>
      </c>
      <c r="J248" s="12">
        <v>8.3119999999999994</v>
      </c>
      <c r="K248" s="47" t="s">
        <v>739</v>
      </c>
      <c r="L248" s="9" t="str">
        <f t="shared" si="67"/>
        <v>Yes</v>
      </c>
    </row>
    <row r="249" spans="1:12" x14ac:dyDescent="0.2">
      <c r="A249" s="6" t="s">
        <v>1100</v>
      </c>
      <c r="B249" s="37" t="s">
        <v>213</v>
      </c>
      <c r="C249" s="38">
        <v>29086</v>
      </c>
      <c r="D249" s="46" t="str">
        <f t="shared" si="68"/>
        <v>N/A</v>
      </c>
      <c r="E249" s="38">
        <v>33573</v>
      </c>
      <c r="F249" s="46" t="str">
        <f t="shared" si="69"/>
        <v>N/A</v>
      </c>
      <c r="G249" s="38">
        <v>33369</v>
      </c>
      <c r="H249" s="46" t="str">
        <f t="shared" si="70"/>
        <v>N/A</v>
      </c>
      <c r="I249" s="12">
        <v>15.43</v>
      </c>
      <c r="J249" s="12">
        <v>-0.60799999999999998</v>
      </c>
      <c r="K249" s="47" t="s">
        <v>739</v>
      </c>
      <c r="L249" s="9" t="str">
        <f t="shared" si="67"/>
        <v>Yes</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12.836971089</v>
      </c>
      <c r="D251" s="46" t="str">
        <f t="shared" si="68"/>
        <v>N/A</v>
      </c>
      <c r="E251" s="8">
        <v>14.518145348999999</v>
      </c>
      <c r="F251" s="46" t="str">
        <f t="shared" si="69"/>
        <v>N/A</v>
      </c>
      <c r="G251" s="8">
        <v>14.197255434000001</v>
      </c>
      <c r="H251" s="46" t="str">
        <f t="shared" si="70"/>
        <v>N/A</v>
      </c>
      <c r="I251" s="12">
        <v>13.1</v>
      </c>
      <c r="J251" s="12">
        <v>-2.21</v>
      </c>
      <c r="K251" s="47" t="s">
        <v>739</v>
      </c>
      <c r="L251" s="9" t="str">
        <f t="shared" si="67"/>
        <v>Yes</v>
      </c>
    </row>
    <row r="252" spans="1:12" x14ac:dyDescent="0.2">
      <c r="A252" s="2" t="s">
        <v>1103</v>
      </c>
      <c r="B252" s="37" t="s">
        <v>213</v>
      </c>
      <c r="C252" s="8">
        <v>0.32887103969999998</v>
      </c>
      <c r="D252" s="46" t="str">
        <f t="shared" si="68"/>
        <v>N/A</v>
      </c>
      <c r="E252" s="8">
        <v>0.34355409170000001</v>
      </c>
      <c r="F252" s="46" t="str">
        <f t="shared" si="69"/>
        <v>N/A</v>
      </c>
      <c r="G252" s="8">
        <v>0.2960431409</v>
      </c>
      <c r="H252" s="46" t="str">
        <f t="shared" si="70"/>
        <v>N/A</v>
      </c>
      <c r="I252" s="12">
        <v>4.4649999999999999</v>
      </c>
      <c r="J252" s="12">
        <v>-13.8</v>
      </c>
      <c r="K252" s="47" t="s">
        <v>739</v>
      </c>
      <c r="L252" s="9" t="str">
        <f t="shared" si="67"/>
        <v>Yes</v>
      </c>
    </row>
    <row r="253" spans="1:12" x14ac:dyDescent="0.2">
      <c r="A253" s="2" t="s">
        <v>1104</v>
      </c>
      <c r="B253" s="37" t="s">
        <v>213</v>
      </c>
      <c r="C253" s="8">
        <v>2.0360748800000002E-2</v>
      </c>
      <c r="D253" s="46" t="str">
        <f t="shared" si="68"/>
        <v>N/A</v>
      </c>
      <c r="E253" s="8">
        <v>2.0605924099999999E-2</v>
      </c>
      <c r="F253" s="46" t="str">
        <f t="shared" si="69"/>
        <v>N/A</v>
      </c>
      <c r="G253" s="8">
        <v>1.67861682E-2</v>
      </c>
      <c r="H253" s="46" t="str">
        <f t="shared" si="70"/>
        <v>N/A</v>
      </c>
      <c r="I253" s="12">
        <v>1.204</v>
      </c>
      <c r="J253" s="12">
        <v>-18.5</v>
      </c>
      <c r="K253" s="47" t="s">
        <v>739</v>
      </c>
      <c r="L253" s="9" t="str">
        <f t="shared" si="67"/>
        <v>Yes</v>
      </c>
    </row>
    <row r="254" spans="1:12" x14ac:dyDescent="0.2">
      <c r="A254" s="2" t="s">
        <v>1105</v>
      </c>
      <c r="B254" s="37" t="s">
        <v>213</v>
      </c>
      <c r="C254" s="8">
        <v>99.883105274000002</v>
      </c>
      <c r="D254" s="46" t="str">
        <f t="shared" si="68"/>
        <v>N/A</v>
      </c>
      <c r="E254" s="8">
        <v>99.973192744000002</v>
      </c>
      <c r="F254" s="46" t="str">
        <f t="shared" si="69"/>
        <v>N/A</v>
      </c>
      <c r="G254" s="8">
        <v>100</v>
      </c>
      <c r="H254" s="46" t="str">
        <f t="shared" si="70"/>
        <v>N/A</v>
      </c>
      <c r="I254" s="12">
        <v>9.0200000000000002E-2</v>
      </c>
      <c r="J254" s="12">
        <v>2.6800000000000001E-2</v>
      </c>
      <c r="K254" s="47" t="s">
        <v>739</v>
      </c>
      <c r="L254" s="9" t="str">
        <f t="shared" si="67"/>
        <v>Yes</v>
      </c>
    </row>
    <row r="255" spans="1:12" x14ac:dyDescent="0.2">
      <c r="A255" s="2" t="s">
        <v>1106</v>
      </c>
      <c r="B255" s="37" t="s">
        <v>213</v>
      </c>
      <c r="C255" s="8">
        <v>99.996561920000005</v>
      </c>
      <c r="D255" s="46" t="str">
        <f t="shared" si="68"/>
        <v>N/A</v>
      </c>
      <c r="E255" s="8">
        <v>99.997021415999995</v>
      </c>
      <c r="F255" s="46" t="str">
        <f t="shared" si="69"/>
        <v>N/A</v>
      </c>
      <c r="G255" s="8">
        <v>100</v>
      </c>
      <c r="H255" s="46" t="str">
        <f t="shared" si="70"/>
        <v>N/A</v>
      </c>
      <c r="I255" s="12">
        <v>5.0000000000000001E-4</v>
      </c>
      <c r="J255" s="12">
        <v>3.0000000000000001E-3</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137963</v>
      </c>
      <c r="D263" s="46" t="str">
        <f t="shared" si="68"/>
        <v>N/A</v>
      </c>
      <c r="E263" s="38">
        <v>152702</v>
      </c>
      <c r="F263" s="46" t="str">
        <f t="shared" si="69"/>
        <v>N/A</v>
      </c>
      <c r="G263" s="38">
        <v>151082</v>
      </c>
      <c r="H263" s="46" t="str">
        <f t="shared" si="70"/>
        <v>N/A</v>
      </c>
      <c r="I263" s="12">
        <v>10.68</v>
      </c>
      <c r="J263" s="12">
        <v>-1.06</v>
      </c>
      <c r="K263" s="47" t="s">
        <v>739</v>
      </c>
      <c r="L263" s="9" t="str">
        <f t="shared" si="67"/>
        <v>Yes</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1</v>
      </c>
      <c r="D274" s="46" t="str">
        <f t="shared" si="68"/>
        <v>N/A</v>
      </c>
      <c r="E274" s="38">
        <v>1</v>
      </c>
      <c r="F274" s="46" t="str">
        <f t="shared" si="69"/>
        <v>N/A</v>
      </c>
      <c r="G274" s="38">
        <v>1</v>
      </c>
      <c r="H274" s="46" t="str">
        <f t="shared" si="70"/>
        <v>N/A</v>
      </c>
      <c r="I274" s="12">
        <v>0</v>
      </c>
      <c r="J274" s="12">
        <v>0</v>
      </c>
      <c r="K274" s="47" t="s">
        <v>739</v>
      </c>
      <c r="L274" s="9" t="str">
        <f t="shared" si="67"/>
        <v>Yes</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7</v>
      </c>
      <c r="H275" s="46" t="str">
        <f t="shared" ref="H275:H276" si="73">IF($B275="N/A","N/A",IF(G275&gt;0,"No",IF(G275&lt;0,"No","Yes")))</f>
        <v>No</v>
      </c>
      <c r="I275" s="12" t="s">
        <v>1747</v>
      </c>
      <c r="J275" s="12" t="s">
        <v>1747</v>
      </c>
      <c r="K275" s="47" t="s">
        <v>739</v>
      </c>
      <c r="L275" s="9" t="str">
        <f t="shared" si="67"/>
        <v>N/A</v>
      </c>
    </row>
    <row r="276" spans="1:12" x14ac:dyDescent="0.2">
      <c r="A276" s="2" t="s">
        <v>155</v>
      </c>
      <c r="B276" s="50" t="s">
        <v>217</v>
      </c>
      <c r="C276" s="1">
        <v>0</v>
      </c>
      <c r="D276" s="46" t="str">
        <f t="shared" si="71"/>
        <v>Yes</v>
      </c>
      <c r="E276" s="1">
        <v>1</v>
      </c>
      <c r="F276" s="46" t="str">
        <f t="shared" si="72"/>
        <v>No</v>
      </c>
      <c r="G276" s="1">
        <v>1</v>
      </c>
      <c r="H276" s="46" t="str">
        <f t="shared" si="73"/>
        <v>No</v>
      </c>
      <c r="I276" s="12" t="s">
        <v>1747</v>
      </c>
      <c r="J276" s="12">
        <v>0</v>
      </c>
      <c r="K276" s="47" t="s">
        <v>739</v>
      </c>
      <c r="L276" s="9" t="str">
        <f t="shared" si="67"/>
        <v>Yes</v>
      </c>
    </row>
    <row r="277" spans="1:12" x14ac:dyDescent="0.2">
      <c r="A277" s="18" t="s">
        <v>693</v>
      </c>
      <c r="B277" s="1" t="s">
        <v>213</v>
      </c>
      <c r="C277" s="1">
        <v>1105132</v>
      </c>
      <c r="D277" s="11" t="str">
        <f t="shared" ref="D277:D284" si="74">IF($B277="N/A","N/A",IF(C277&gt;10,"No",IF(C277&lt;-10,"No","Yes")))</f>
        <v>N/A</v>
      </c>
      <c r="E277" s="1">
        <v>1211901</v>
      </c>
      <c r="F277" s="11" t="str">
        <f t="shared" ref="F277:F278" si="75">IF($B277="N/A","N/A",IF(E277&gt;10,"No",IF(E277&lt;-10,"No","Yes")))</f>
        <v>N/A</v>
      </c>
      <c r="G277" s="1">
        <v>1247105</v>
      </c>
      <c r="H277" s="11" t="str">
        <f t="shared" ref="H277:H278" si="76">IF($B277="N/A","N/A",IF(G277&gt;10,"No",IF(G277&lt;-10,"No","Yes")))</f>
        <v>N/A</v>
      </c>
      <c r="I277" s="12">
        <v>9.6609999999999996</v>
      </c>
      <c r="J277" s="12">
        <v>2.9049999999999998</v>
      </c>
      <c r="K277" s="1" t="s">
        <v>213</v>
      </c>
      <c r="L277" s="9" t="str">
        <f t="shared" ref="L277:L278" si="77">IF(J277="Div by 0", "N/A", IF(K277="N/A","N/A", IF(J277&gt;VALUE(MID(K277,1,2)), "No", IF(J277&lt;-1*VALUE(MID(K277,1,2)), "No", "Yes"))))</f>
        <v>N/A</v>
      </c>
    </row>
    <row r="278" spans="1:12" x14ac:dyDescent="0.2">
      <c r="A278" s="18" t="s">
        <v>694</v>
      </c>
      <c r="B278" s="1" t="s">
        <v>213</v>
      </c>
      <c r="C278" s="1">
        <v>925126.25</v>
      </c>
      <c r="D278" s="11" t="str">
        <f t="shared" si="74"/>
        <v>N/A</v>
      </c>
      <c r="E278" s="1">
        <v>995261.83333000005</v>
      </c>
      <c r="F278" s="11" t="str">
        <f t="shared" si="75"/>
        <v>N/A</v>
      </c>
      <c r="G278" s="1">
        <v>1037894.9166999999</v>
      </c>
      <c r="H278" s="11" t="str">
        <f t="shared" si="76"/>
        <v>N/A</v>
      </c>
      <c r="I278" s="12">
        <v>7.5810000000000004</v>
      </c>
      <c r="J278" s="12">
        <v>4.2839999999999998</v>
      </c>
      <c r="K278" s="1" t="s">
        <v>213</v>
      </c>
      <c r="L278" s="9" t="str">
        <f t="shared" si="77"/>
        <v>N/A</v>
      </c>
    </row>
    <row r="279" spans="1:12" x14ac:dyDescent="0.2">
      <c r="A279" s="18" t="s">
        <v>695</v>
      </c>
      <c r="B279" s="1" t="s">
        <v>213</v>
      </c>
      <c r="C279" s="1">
        <v>11412</v>
      </c>
      <c r="D279" s="11" t="str">
        <f t="shared" si="74"/>
        <v>N/A</v>
      </c>
      <c r="E279" s="1">
        <v>10754</v>
      </c>
      <c r="F279" s="11" t="str">
        <f t="shared" ref="F279:F284" si="78">IF($B279="N/A","N/A",IF(E279&gt;10,"No",IF(E279&lt;-10,"No","Yes")))</f>
        <v>N/A</v>
      </c>
      <c r="G279" s="1">
        <v>10332</v>
      </c>
      <c r="H279" s="11" t="str">
        <f t="shared" ref="H279:H284" si="79">IF($B279="N/A","N/A",IF(G279&gt;10,"No",IF(G279&lt;-10,"No","Yes")))</f>
        <v>N/A</v>
      </c>
      <c r="I279" s="12">
        <v>-5.77</v>
      </c>
      <c r="J279" s="12">
        <v>-3.92</v>
      </c>
      <c r="K279" s="1" t="s">
        <v>213</v>
      </c>
      <c r="L279" s="9" t="str">
        <f t="shared" ref="L279:L285" si="80">IF(J279="Div by 0", "N/A", IF(K279="N/A","N/A", IF(J279&gt;VALUE(MID(K279,1,2)), "No", IF(J279&lt;-1*VALUE(MID(K279,1,2)), "No", "Yes"))))</f>
        <v>N/A</v>
      </c>
    </row>
    <row r="280" spans="1:12" x14ac:dyDescent="0.2">
      <c r="A280" s="18" t="s">
        <v>696</v>
      </c>
      <c r="B280" s="1" t="s">
        <v>213</v>
      </c>
      <c r="C280" s="1">
        <v>12133</v>
      </c>
      <c r="D280" s="11" t="str">
        <f t="shared" si="74"/>
        <v>N/A</v>
      </c>
      <c r="E280" s="1">
        <v>11506</v>
      </c>
      <c r="F280" s="11" t="str">
        <f t="shared" si="78"/>
        <v>N/A</v>
      </c>
      <c r="G280" s="1">
        <v>10966</v>
      </c>
      <c r="H280" s="11" t="str">
        <f t="shared" si="79"/>
        <v>N/A</v>
      </c>
      <c r="I280" s="12">
        <v>-5.17</v>
      </c>
      <c r="J280" s="12">
        <v>-4.6900000000000004</v>
      </c>
      <c r="K280" s="1" t="s">
        <v>213</v>
      </c>
      <c r="L280" s="9" t="str">
        <f t="shared" si="80"/>
        <v>N/A</v>
      </c>
    </row>
    <row r="281" spans="1:12" x14ac:dyDescent="0.2">
      <c r="A281" s="18" t="s">
        <v>697</v>
      </c>
      <c r="B281" s="1" t="s">
        <v>213</v>
      </c>
      <c r="C281" s="1">
        <v>1753.5</v>
      </c>
      <c r="D281" s="11" t="str">
        <f t="shared" si="74"/>
        <v>N/A</v>
      </c>
      <c r="E281" s="1">
        <v>1691.8333333</v>
      </c>
      <c r="F281" s="11" t="str">
        <f t="shared" si="78"/>
        <v>N/A</v>
      </c>
      <c r="G281" s="1">
        <v>1625.8333333</v>
      </c>
      <c r="H281" s="11" t="str">
        <f t="shared" si="79"/>
        <v>N/A</v>
      </c>
      <c r="I281" s="12">
        <v>-3.52</v>
      </c>
      <c r="J281" s="12">
        <v>-3.9</v>
      </c>
      <c r="K281" s="1" t="s">
        <v>213</v>
      </c>
      <c r="L281" s="9" t="str">
        <f t="shared" si="80"/>
        <v>N/A</v>
      </c>
    </row>
    <row r="282" spans="1:12" x14ac:dyDescent="0.2">
      <c r="A282" s="18" t="s">
        <v>698</v>
      </c>
      <c r="B282" s="1" t="s">
        <v>213</v>
      </c>
      <c r="C282" s="1">
        <v>28043</v>
      </c>
      <c r="D282" s="11" t="str">
        <f t="shared" si="74"/>
        <v>N/A</v>
      </c>
      <c r="E282" s="1">
        <v>28678</v>
      </c>
      <c r="F282" s="11" t="str">
        <f t="shared" si="78"/>
        <v>N/A</v>
      </c>
      <c r="G282" s="1">
        <v>28683</v>
      </c>
      <c r="H282" s="11" t="str">
        <f t="shared" si="79"/>
        <v>N/A</v>
      </c>
      <c r="I282" s="12">
        <v>2.2639999999999998</v>
      </c>
      <c r="J282" s="12">
        <v>1.7399999999999999E-2</v>
      </c>
      <c r="K282" s="1" t="s">
        <v>213</v>
      </c>
      <c r="L282" s="9" t="str">
        <f t="shared" si="80"/>
        <v>N/A</v>
      </c>
    </row>
    <row r="283" spans="1:12" x14ac:dyDescent="0.2">
      <c r="A283" s="18" t="s">
        <v>699</v>
      </c>
      <c r="B283" s="1" t="s">
        <v>213</v>
      </c>
      <c r="C283" s="1">
        <v>29503</v>
      </c>
      <c r="D283" s="11" t="str">
        <f t="shared" si="74"/>
        <v>N/A</v>
      </c>
      <c r="E283" s="1">
        <v>30127</v>
      </c>
      <c r="F283" s="11" t="str">
        <f t="shared" si="78"/>
        <v>N/A</v>
      </c>
      <c r="G283" s="1">
        <v>30125</v>
      </c>
      <c r="H283" s="11" t="str">
        <f t="shared" si="79"/>
        <v>N/A</v>
      </c>
      <c r="I283" s="12">
        <v>2.1150000000000002</v>
      </c>
      <c r="J283" s="12">
        <v>-7.0000000000000001E-3</v>
      </c>
      <c r="K283" s="1" t="s">
        <v>213</v>
      </c>
      <c r="L283" s="9" t="str">
        <f t="shared" si="80"/>
        <v>N/A</v>
      </c>
    </row>
    <row r="284" spans="1:12" ht="25.5" x14ac:dyDescent="0.2">
      <c r="A284" s="18" t="s">
        <v>700</v>
      </c>
      <c r="B284" s="1" t="s">
        <v>213</v>
      </c>
      <c r="C284" s="1">
        <v>27034.083332999999</v>
      </c>
      <c r="D284" s="11" t="str">
        <f t="shared" si="74"/>
        <v>N/A</v>
      </c>
      <c r="E284" s="1">
        <v>27104.5</v>
      </c>
      <c r="F284" s="11" t="str">
        <f t="shared" si="78"/>
        <v>N/A</v>
      </c>
      <c r="G284" s="1">
        <v>26038.333332999999</v>
      </c>
      <c r="H284" s="11" t="str">
        <f t="shared" si="79"/>
        <v>N/A</v>
      </c>
      <c r="I284" s="12">
        <v>0.26050000000000001</v>
      </c>
      <c r="J284" s="12">
        <v>-3.93</v>
      </c>
      <c r="K284" s="1" t="s">
        <v>213</v>
      </c>
      <c r="L284" s="9" t="str">
        <f t="shared" si="80"/>
        <v>N/A</v>
      </c>
    </row>
    <row r="285" spans="1:12" x14ac:dyDescent="0.2">
      <c r="A285" s="18" t="s">
        <v>404</v>
      </c>
      <c r="B285" s="37" t="s">
        <v>290</v>
      </c>
      <c r="C285" s="8">
        <v>12.918933611</v>
      </c>
      <c r="D285" s="46" t="str">
        <f>IF($B285="N/A","N/A",IF(C285&lt;=40,"Yes","No"))</f>
        <v>Yes</v>
      </c>
      <c r="E285" s="8">
        <v>12.800335652999999</v>
      </c>
      <c r="F285" s="46" t="str">
        <f>IF($B285="N/A","N/A",IF(E285&lt;=40,"Yes","No"))</f>
        <v>Yes</v>
      </c>
      <c r="G285" s="8">
        <v>12.587661169</v>
      </c>
      <c r="H285" s="46" t="str">
        <f>IF($B285="N/A","N/A",IF(G285&lt;=40,"Yes","No"))</f>
        <v>Yes</v>
      </c>
      <c r="I285" s="12">
        <v>-0.91800000000000004</v>
      </c>
      <c r="J285" s="12">
        <v>-1.66</v>
      </c>
      <c r="K285" s="47" t="s">
        <v>741</v>
      </c>
      <c r="L285" s="9" t="str">
        <f t="shared" si="80"/>
        <v>Yes</v>
      </c>
    </row>
    <row r="286" spans="1:12" x14ac:dyDescent="0.2">
      <c r="A286" s="18" t="s">
        <v>701</v>
      </c>
      <c r="B286" s="1" t="s">
        <v>213</v>
      </c>
      <c r="C286" s="1">
        <v>12883</v>
      </c>
      <c r="D286" s="11" t="str">
        <f t="shared" ref="D286:D304" si="81">IF($B286="N/A","N/A",IF(C286&gt;10,"No",IF(C286&lt;-10,"No","Yes")))</f>
        <v>N/A</v>
      </c>
      <c r="E286" s="1">
        <v>10830</v>
      </c>
      <c r="F286" s="11" t="str">
        <f t="shared" ref="F286:F287" si="82">IF($B286="N/A","N/A",IF(E286&gt;10,"No",IF(E286&lt;-10,"No","Yes")))</f>
        <v>N/A</v>
      </c>
      <c r="G286" s="1">
        <v>10641</v>
      </c>
      <c r="H286" s="11" t="str">
        <f t="shared" ref="H286:H287" si="83">IF($B286="N/A","N/A",IF(G286&gt;10,"No",IF(G286&lt;-10,"No","Yes")))</f>
        <v>N/A</v>
      </c>
      <c r="I286" s="12">
        <v>-15.9</v>
      </c>
      <c r="J286" s="12">
        <v>-1.75</v>
      </c>
      <c r="K286" s="1" t="s">
        <v>213</v>
      </c>
      <c r="L286" s="9" t="str">
        <f t="shared" ref="L286:L287" si="84">IF(J286="Div by 0", "N/A", IF(K286="N/A","N/A", IF(J286&gt;VALUE(MID(K286,1,2)), "No", IF(J286&lt;-1*VALUE(MID(K286,1,2)), "No", "Yes"))))</f>
        <v>N/A</v>
      </c>
    </row>
    <row r="287" spans="1:12" x14ac:dyDescent="0.2">
      <c r="A287" s="18" t="s">
        <v>702</v>
      </c>
      <c r="B287" s="1" t="s">
        <v>213</v>
      </c>
      <c r="C287" s="1">
        <v>2325.5</v>
      </c>
      <c r="D287" s="11" t="str">
        <f t="shared" si="81"/>
        <v>N/A</v>
      </c>
      <c r="E287" s="1">
        <v>1891.4166667</v>
      </c>
      <c r="F287" s="11" t="str">
        <f t="shared" si="82"/>
        <v>N/A</v>
      </c>
      <c r="G287" s="1">
        <v>1898.8333333</v>
      </c>
      <c r="H287" s="11" t="str">
        <f t="shared" si="83"/>
        <v>N/A</v>
      </c>
      <c r="I287" s="12">
        <v>-18.7</v>
      </c>
      <c r="J287" s="12">
        <v>0.3921</v>
      </c>
      <c r="K287" s="1" t="s">
        <v>213</v>
      </c>
      <c r="L287" s="9" t="str">
        <f t="shared" si="84"/>
        <v>N/A</v>
      </c>
    </row>
    <row r="288" spans="1:12" x14ac:dyDescent="0.2">
      <c r="A288" s="18" t="s">
        <v>703</v>
      </c>
      <c r="B288" s="1" t="s">
        <v>213</v>
      </c>
      <c r="C288" s="1">
        <v>164558</v>
      </c>
      <c r="D288" s="11" t="str">
        <f t="shared" si="81"/>
        <v>N/A</v>
      </c>
      <c r="E288" s="1">
        <v>178135</v>
      </c>
      <c r="F288" s="11" t="str">
        <f t="shared" ref="F288:F289" si="85">IF($B288="N/A","N/A",IF(E288&gt;10,"No",IF(E288&lt;-10,"No","Yes")))</f>
        <v>N/A</v>
      </c>
      <c r="G288" s="1">
        <v>189453</v>
      </c>
      <c r="H288" s="11" t="str">
        <f t="shared" ref="H288:H289" si="86">IF($B288="N/A","N/A",IF(G288&gt;10,"No",IF(G288&lt;-10,"No","Yes")))</f>
        <v>N/A</v>
      </c>
      <c r="I288" s="12">
        <v>8.2509999999999994</v>
      </c>
      <c r="J288" s="12">
        <v>6.3540000000000001</v>
      </c>
      <c r="K288" s="1" t="s">
        <v>213</v>
      </c>
      <c r="L288" s="9" t="str">
        <f t="shared" ref="L288:L289" si="87">IF(J288="Div by 0", "N/A", IF(K288="N/A","N/A", IF(J288&gt;VALUE(MID(K288,1,2)), "No", IF(J288&lt;-1*VALUE(MID(K288,1,2)), "No", "Yes"))))</f>
        <v>N/A</v>
      </c>
    </row>
    <row r="289" spans="1:12" x14ac:dyDescent="0.2">
      <c r="A289" s="18" t="s">
        <v>715</v>
      </c>
      <c r="B289" s="1" t="s">
        <v>213</v>
      </c>
      <c r="C289" s="1">
        <v>128034.75</v>
      </c>
      <c r="D289" s="11" t="str">
        <f t="shared" si="81"/>
        <v>N/A</v>
      </c>
      <c r="E289" s="1">
        <v>138579.75</v>
      </c>
      <c r="F289" s="11" t="str">
        <f t="shared" si="85"/>
        <v>N/A</v>
      </c>
      <c r="G289" s="1">
        <v>146631.5</v>
      </c>
      <c r="H289" s="11" t="str">
        <f t="shared" si="86"/>
        <v>N/A</v>
      </c>
      <c r="I289" s="12">
        <v>8.2360000000000007</v>
      </c>
      <c r="J289" s="12">
        <v>5.81</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136</v>
      </c>
      <c r="D296" s="11" t="str">
        <f t="shared" si="81"/>
        <v>N/A</v>
      </c>
      <c r="E296" s="1">
        <v>240</v>
      </c>
      <c r="F296" s="11" t="str">
        <f t="shared" si="88"/>
        <v>N/A</v>
      </c>
      <c r="G296" s="1">
        <v>429</v>
      </c>
      <c r="H296" s="11" t="str">
        <f t="shared" si="89"/>
        <v>N/A</v>
      </c>
      <c r="I296" s="12">
        <v>76.47</v>
      </c>
      <c r="J296" s="12">
        <v>78.75</v>
      </c>
      <c r="K296" s="1" t="s">
        <v>213</v>
      </c>
      <c r="L296" s="9" t="str">
        <f t="shared" si="90"/>
        <v>N/A</v>
      </c>
    </row>
    <row r="297" spans="1:12" x14ac:dyDescent="0.2">
      <c r="A297" s="18" t="s">
        <v>718</v>
      </c>
      <c r="B297" s="1" t="s">
        <v>213</v>
      </c>
      <c r="C297" s="1">
        <v>65.75</v>
      </c>
      <c r="D297" s="11" t="str">
        <f t="shared" si="81"/>
        <v>N/A</v>
      </c>
      <c r="E297" s="1">
        <v>121.33333333</v>
      </c>
      <c r="F297" s="11" t="str">
        <f t="shared" si="88"/>
        <v>N/A</v>
      </c>
      <c r="G297" s="1">
        <v>193.41666667000001</v>
      </c>
      <c r="H297" s="11" t="str">
        <f t="shared" si="89"/>
        <v>N/A</v>
      </c>
      <c r="I297" s="12">
        <v>84.54</v>
      </c>
      <c r="J297" s="12">
        <v>59.41</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11</v>
      </c>
      <c r="F302" s="11" t="str">
        <f t="shared" si="88"/>
        <v>N/A</v>
      </c>
      <c r="G302" s="1">
        <v>0</v>
      </c>
      <c r="H302" s="11" t="str">
        <f t="shared" si="89"/>
        <v>N/A</v>
      </c>
      <c r="I302" s="12" t="s">
        <v>1747</v>
      </c>
      <c r="J302" s="12">
        <v>-100</v>
      </c>
      <c r="K302" s="1" t="s">
        <v>213</v>
      </c>
      <c r="L302" s="9" t="str">
        <f t="shared" ref="L302:L304" si="91">IF(J302="Div by 0", "N/A", IF(K302="N/A","N/A", IF(J302&gt;VALUE(MID(K302,1,2)), "No", IF(J302&lt;-1*VALUE(MID(K302,1,2)), "No", "Yes"))))</f>
        <v>N/A</v>
      </c>
    </row>
    <row r="303" spans="1:12" x14ac:dyDescent="0.2">
      <c r="A303" s="18" t="s">
        <v>710</v>
      </c>
      <c r="B303" s="1" t="s">
        <v>213</v>
      </c>
      <c r="C303" s="1">
        <v>11</v>
      </c>
      <c r="D303" s="11" t="str">
        <f t="shared" si="81"/>
        <v>N/A</v>
      </c>
      <c r="E303" s="1">
        <v>11</v>
      </c>
      <c r="F303" s="11" t="str">
        <f t="shared" si="88"/>
        <v>N/A</v>
      </c>
      <c r="G303" s="1">
        <v>11</v>
      </c>
      <c r="H303" s="11" t="str">
        <f t="shared" si="89"/>
        <v>N/A</v>
      </c>
      <c r="I303" s="12">
        <v>100</v>
      </c>
      <c r="J303" s="12">
        <v>-50</v>
      </c>
      <c r="K303" s="1" t="s">
        <v>213</v>
      </c>
      <c r="L303" s="9" t="str">
        <f t="shared" si="91"/>
        <v>N/A</v>
      </c>
    </row>
    <row r="304" spans="1:12" x14ac:dyDescent="0.2">
      <c r="A304" s="18" t="s">
        <v>721</v>
      </c>
      <c r="B304" s="1" t="s">
        <v>213</v>
      </c>
      <c r="C304" s="1">
        <v>0.66666666669999997</v>
      </c>
      <c r="D304" s="11" t="str">
        <f t="shared" si="81"/>
        <v>N/A</v>
      </c>
      <c r="E304" s="1">
        <v>0.41666666670000002</v>
      </c>
      <c r="F304" s="11" t="str">
        <f t="shared" si="88"/>
        <v>N/A</v>
      </c>
      <c r="G304" s="1">
        <v>0.16666666669999999</v>
      </c>
      <c r="H304" s="11" t="str">
        <f t="shared" si="89"/>
        <v>N/A</v>
      </c>
      <c r="I304" s="12">
        <v>-37.5</v>
      </c>
      <c r="J304" s="12">
        <v>-60</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40190</v>
      </c>
      <c r="D309" s="1" t="s">
        <v>213</v>
      </c>
      <c r="E309" s="1">
        <v>40371</v>
      </c>
      <c r="F309" s="1" t="s">
        <v>213</v>
      </c>
      <c r="G309" s="1">
        <v>39758</v>
      </c>
      <c r="H309" s="1" t="s">
        <v>213</v>
      </c>
      <c r="I309" s="12">
        <v>0.45040000000000002</v>
      </c>
      <c r="J309" s="12">
        <v>-1.52</v>
      </c>
      <c r="K309" s="1" t="s">
        <v>213</v>
      </c>
      <c r="L309" s="9" t="str">
        <f>IF(J309="Div by 0", "N/A", IF(K309="N/A","N/A", IF(J309&gt;VALUE(MID(K309,1,2)), "No", IF(J309&lt;-1*VALUE(MID(K309,1,2)), "No", "Yes"))))</f>
        <v>N/A</v>
      </c>
    </row>
    <row r="310" spans="1:12" x14ac:dyDescent="0.2">
      <c r="A310" s="82" t="s">
        <v>73</v>
      </c>
      <c r="B310" s="37" t="s">
        <v>213</v>
      </c>
      <c r="C310" s="38">
        <v>1082705</v>
      </c>
      <c r="D310" s="46" t="str">
        <f>IF($B310="N/A","N/A",IF(C310&gt;10,"No",IF(C310&lt;-10,"No","Yes")))</f>
        <v>N/A</v>
      </c>
      <c r="E310" s="38">
        <v>1180131</v>
      </c>
      <c r="F310" s="46" t="str">
        <f>IF($B310="N/A","N/A",IF(E310&gt;10,"No",IF(E310&lt;-10,"No","Yes")))</f>
        <v>N/A</v>
      </c>
      <c r="G310" s="38">
        <v>1213512</v>
      </c>
      <c r="H310" s="46" t="str">
        <f>IF($B310="N/A","N/A",IF(G310&gt;10,"No",IF(G310&lt;-10,"No","Yes")))</f>
        <v>N/A</v>
      </c>
      <c r="I310" s="12">
        <v>8.9979999999999993</v>
      </c>
      <c r="J310" s="12">
        <v>2.8290000000000002</v>
      </c>
      <c r="K310" s="47" t="s">
        <v>741</v>
      </c>
      <c r="L310" s="9" t="str">
        <f t="shared" ref="L310:L339" si="92">IF(J310="Div by 0", "N/A", IF(K310="N/A","N/A", IF(J310&gt;VALUE(MID(K310,1,2)), "No", IF(J310&lt;-1*VALUE(MID(K310,1,2)), "No", "Yes"))))</f>
        <v>Yes</v>
      </c>
    </row>
    <row r="311" spans="1:12" x14ac:dyDescent="0.2">
      <c r="A311" s="60" t="s">
        <v>182</v>
      </c>
      <c r="B311" s="37" t="s">
        <v>213</v>
      </c>
      <c r="C311" s="38">
        <v>115672</v>
      </c>
      <c r="D311" s="11" t="str">
        <f t="shared" ref="D311:D314" si="93">IF($B311="N/A","N/A",IF(C311&gt;10,"No",IF(C311&lt;-10,"No","Yes")))</f>
        <v>N/A</v>
      </c>
      <c r="E311" s="38">
        <v>117107</v>
      </c>
      <c r="F311" s="11" t="str">
        <f t="shared" ref="F311:F314" si="94">IF($B311="N/A","N/A",IF(E311&gt;10,"No",IF(E311&lt;-10,"No","Yes")))</f>
        <v>N/A</v>
      </c>
      <c r="G311" s="38">
        <v>118828</v>
      </c>
      <c r="H311" s="11" t="str">
        <f t="shared" ref="H311:H314" si="95">IF($B311="N/A","N/A",IF(G311&gt;10,"No",IF(G311&lt;-10,"No","Yes")))</f>
        <v>N/A</v>
      </c>
      <c r="I311" s="12">
        <v>1.2410000000000001</v>
      </c>
      <c r="J311" s="12">
        <v>1.47</v>
      </c>
      <c r="K311" s="47" t="s">
        <v>741</v>
      </c>
      <c r="L311" s="9" t="str">
        <f>IF(J311="Div by 0", "N/A", IF(OR(J311="N/A",K311="N/A"),"N/A", IF(J311&gt;VALUE(MID(K311,1,2)), "No", IF(J311&lt;-1*VALUE(MID(K311,1,2)), "No", "Yes"))))</f>
        <v>Yes</v>
      </c>
    </row>
    <row r="312" spans="1:12" x14ac:dyDescent="0.2">
      <c r="A312" s="60" t="s">
        <v>183</v>
      </c>
      <c r="B312" s="37" t="s">
        <v>213</v>
      </c>
      <c r="C312" s="38">
        <v>189912</v>
      </c>
      <c r="D312" s="11" t="str">
        <f t="shared" si="93"/>
        <v>N/A</v>
      </c>
      <c r="E312" s="38">
        <v>194856</v>
      </c>
      <c r="F312" s="11" t="str">
        <f t="shared" si="94"/>
        <v>N/A</v>
      </c>
      <c r="G312" s="38">
        <v>200597</v>
      </c>
      <c r="H312" s="11" t="str">
        <f t="shared" si="95"/>
        <v>N/A</v>
      </c>
      <c r="I312" s="12">
        <v>2.6030000000000002</v>
      </c>
      <c r="J312" s="12">
        <v>2.9460000000000002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575389</v>
      </c>
      <c r="D313" s="11" t="str">
        <f t="shared" si="93"/>
        <v>N/A</v>
      </c>
      <c r="E313" s="38">
        <v>591685</v>
      </c>
      <c r="F313" s="11" t="str">
        <f t="shared" si="94"/>
        <v>N/A</v>
      </c>
      <c r="G313" s="38">
        <v>614308</v>
      </c>
      <c r="H313" s="11" t="str">
        <f t="shared" si="95"/>
        <v>N/A</v>
      </c>
      <c r="I313" s="12">
        <v>2.8319999999999999</v>
      </c>
      <c r="J313" s="12">
        <v>3.823</v>
      </c>
      <c r="K313" s="47" t="s">
        <v>741</v>
      </c>
      <c r="L313" s="9" t="str">
        <f t="shared" si="96"/>
        <v>Yes</v>
      </c>
    </row>
    <row r="314" spans="1:12" x14ac:dyDescent="0.2">
      <c r="A314" s="7" t="s">
        <v>185</v>
      </c>
      <c r="B314" s="37" t="s">
        <v>213</v>
      </c>
      <c r="C314" s="38">
        <v>201732</v>
      </c>
      <c r="D314" s="11" t="str">
        <f t="shared" si="93"/>
        <v>N/A</v>
      </c>
      <c r="E314" s="38">
        <v>276483</v>
      </c>
      <c r="F314" s="11" t="str">
        <f t="shared" si="94"/>
        <v>N/A</v>
      </c>
      <c r="G314" s="38">
        <v>279779</v>
      </c>
      <c r="H314" s="11" t="str">
        <f t="shared" si="95"/>
        <v>N/A</v>
      </c>
      <c r="I314" s="12">
        <v>37.049999999999997</v>
      </c>
      <c r="J314" s="12">
        <v>1.1919999999999999</v>
      </c>
      <c r="K314" s="47" t="s">
        <v>741</v>
      </c>
      <c r="L314" s="9" t="str">
        <f t="shared" si="96"/>
        <v>Yes</v>
      </c>
    </row>
    <row r="315" spans="1:12" x14ac:dyDescent="0.2">
      <c r="A315" s="60" t="s">
        <v>1125</v>
      </c>
      <c r="B315" s="13" t="s">
        <v>213</v>
      </c>
      <c r="C315" s="38">
        <v>585320</v>
      </c>
      <c r="D315" s="9" t="str">
        <f t="shared" ref="D315:F318" si="97">IF($B315="N/A","N/A",IF(C315&lt;0,"No","Yes"))</f>
        <v>N/A</v>
      </c>
      <c r="E315" s="38">
        <v>601734</v>
      </c>
      <c r="F315" s="9" t="str">
        <f t="shared" si="97"/>
        <v>N/A</v>
      </c>
      <c r="G315" s="38">
        <v>625473</v>
      </c>
      <c r="H315" s="9" t="str">
        <f t="shared" ref="H315:H318" si="98">IF($B315="N/A","N/A",IF(G315&lt;0,"No","Yes"))</f>
        <v>N/A</v>
      </c>
      <c r="I315" s="12">
        <v>2.8039999999999998</v>
      </c>
      <c r="J315" s="12">
        <v>3.9449999999999998</v>
      </c>
      <c r="K315" s="1" t="s">
        <v>740</v>
      </c>
      <c r="L315" s="9" t="str">
        <f>IF(J315="Div by 0", "N/A", IF(OR(J315="N/A",K315="N/A"),"N/A", IF(J315&gt;VALUE(MID(K315,1,2)), "No", IF(J315&lt;-1*VALUE(MID(K315,1,2)), "No", "Yes"))))</f>
        <v>Yes</v>
      </c>
    </row>
    <row r="316" spans="1:12" x14ac:dyDescent="0.2">
      <c r="A316" s="60" t="s">
        <v>433</v>
      </c>
      <c r="B316" s="13" t="s">
        <v>213</v>
      </c>
      <c r="C316" s="38">
        <v>30620</v>
      </c>
      <c r="D316" s="9" t="str">
        <f t="shared" si="97"/>
        <v>N/A</v>
      </c>
      <c r="E316" s="38">
        <v>32570</v>
      </c>
      <c r="F316" s="9" t="str">
        <f t="shared" si="97"/>
        <v>N/A</v>
      </c>
      <c r="G316" s="38">
        <v>31459</v>
      </c>
      <c r="H316" s="9" t="str">
        <f t="shared" si="98"/>
        <v>N/A</v>
      </c>
      <c r="I316" s="12">
        <v>6.3680000000000003</v>
      </c>
      <c r="J316" s="12">
        <v>-3.41</v>
      </c>
      <c r="K316" s="1" t="s">
        <v>740</v>
      </c>
      <c r="L316" s="9" t="str">
        <f t="shared" ref="L316:L318" si="99">IF(J316="Div by 0", "N/A", IF(OR(J316="N/A",K316="N/A"),"N/A", IF(J316&gt;VALUE(MID(K316,1,2)), "No", IF(J316&lt;-1*VALUE(MID(K316,1,2)), "No", "Yes"))))</f>
        <v>Yes</v>
      </c>
    </row>
    <row r="317" spans="1:12" x14ac:dyDescent="0.2">
      <c r="A317" s="60" t="s">
        <v>434</v>
      </c>
      <c r="B317" s="13" t="s">
        <v>213</v>
      </c>
      <c r="C317" s="38">
        <v>318196</v>
      </c>
      <c r="D317" s="9" t="str">
        <f t="shared" si="97"/>
        <v>N/A</v>
      </c>
      <c r="E317" s="38">
        <v>395292</v>
      </c>
      <c r="F317" s="9" t="str">
        <f t="shared" si="97"/>
        <v>N/A</v>
      </c>
      <c r="G317" s="38">
        <v>404232</v>
      </c>
      <c r="H317" s="9" t="str">
        <f t="shared" si="98"/>
        <v>N/A</v>
      </c>
      <c r="I317" s="12">
        <v>24.23</v>
      </c>
      <c r="J317" s="12">
        <v>2.262</v>
      </c>
      <c r="K317" s="1" t="s">
        <v>740</v>
      </c>
      <c r="L317" s="9" t="str">
        <f t="shared" si="99"/>
        <v>Yes</v>
      </c>
    </row>
    <row r="318" spans="1:12" x14ac:dyDescent="0.2">
      <c r="A318" s="60" t="s">
        <v>1126</v>
      </c>
      <c r="B318" s="13" t="s">
        <v>213</v>
      </c>
      <c r="C318" s="38">
        <v>109807</v>
      </c>
      <c r="D318" s="9" t="str">
        <f t="shared" si="97"/>
        <v>N/A</v>
      </c>
      <c r="E318" s="38">
        <v>112641</v>
      </c>
      <c r="F318" s="9" t="str">
        <f t="shared" si="97"/>
        <v>N/A</v>
      </c>
      <c r="G318" s="38">
        <v>115449</v>
      </c>
      <c r="H318" s="9" t="str">
        <f t="shared" si="98"/>
        <v>N/A</v>
      </c>
      <c r="I318" s="12">
        <v>2.581</v>
      </c>
      <c r="J318" s="12">
        <v>2.4929999999999999</v>
      </c>
      <c r="K318" s="1" t="s">
        <v>740</v>
      </c>
      <c r="L318" s="9" t="str">
        <f t="shared" si="99"/>
        <v>Yes</v>
      </c>
    </row>
    <row r="319" spans="1:12" x14ac:dyDescent="0.2">
      <c r="A319" s="60" t="s">
        <v>98</v>
      </c>
      <c r="B319" s="37" t="s">
        <v>291</v>
      </c>
      <c r="C319" s="8">
        <v>85.204649466000006</v>
      </c>
      <c r="D319" s="46" t="str">
        <f>IF($B319="N/A","N/A",IF(C319&gt;80,"Yes","No"))</f>
        <v>Yes</v>
      </c>
      <c r="E319" s="8">
        <v>85.615410492999999</v>
      </c>
      <c r="F319" s="46" t="str">
        <f>IF($B319="N/A","N/A",IF(E319&gt;80,"Yes","No"))</f>
        <v>Yes</v>
      </c>
      <c r="G319" s="8">
        <v>85.529768144000002</v>
      </c>
      <c r="H319" s="46" t="str">
        <f>IF($B319="N/A","N/A",IF(G319&gt;80,"Yes","No"))</f>
        <v>Yes</v>
      </c>
      <c r="I319" s="12">
        <v>0.48209999999999997</v>
      </c>
      <c r="J319" s="12">
        <v>-0.1</v>
      </c>
      <c r="K319" s="47" t="s">
        <v>741</v>
      </c>
      <c r="L319" s="9" t="str">
        <f t="shared" si="92"/>
        <v>Yes</v>
      </c>
    </row>
    <row r="320" spans="1:12" x14ac:dyDescent="0.2">
      <c r="A320" s="60" t="s">
        <v>332</v>
      </c>
      <c r="B320" s="37" t="s">
        <v>278</v>
      </c>
      <c r="C320" s="8">
        <v>0.15960026050000001</v>
      </c>
      <c r="D320" s="46" t="str">
        <f>IF($B320="N/A","N/A",IF(C320&gt;=5,"No",IF(C320&lt;0,"No","Yes")))</f>
        <v>Yes</v>
      </c>
      <c r="E320" s="8">
        <v>0.1548980579</v>
      </c>
      <c r="F320" s="46" t="str">
        <f>IF($B320="N/A","N/A",IF(E320&gt;=5,"No",IF(E320&lt;0,"No","Yes")))</f>
        <v>Yes</v>
      </c>
      <c r="G320" s="8">
        <v>0.13465050200000001</v>
      </c>
      <c r="H320" s="46" t="str">
        <f>IF($B320="N/A","N/A",IF(G320&gt;=5,"No",IF(G320&lt;0,"No","Yes")))</f>
        <v>Yes</v>
      </c>
      <c r="I320" s="12">
        <v>-2.95</v>
      </c>
      <c r="J320" s="12">
        <v>-13.1</v>
      </c>
      <c r="K320" s="47" t="s">
        <v>741</v>
      </c>
      <c r="L320" s="9" t="str">
        <f t="shared" si="92"/>
        <v>Yes</v>
      </c>
    </row>
    <row r="321" spans="1:12" x14ac:dyDescent="0.2">
      <c r="A321" s="60" t="s">
        <v>340</v>
      </c>
      <c r="B321" s="50" t="s">
        <v>278</v>
      </c>
      <c r="C321" s="8">
        <v>2.5854688026999999</v>
      </c>
      <c r="D321" s="46" t="str">
        <f>IF($B321="N/A","N/A",IF(C321&gt;=5,"No",IF(C321&lt;0,"No","Yes")))</f>
        <v>Yes</v>
      </c>
      <c r="E321" s="8">
        <v>2.3175393240000002</v>
      </c>
      <c r="F321" s="46" t="str">
        <f>IF($B321="N/A","N/A",IF(E321&gt;=5,"No",IF(E321&lt;0,"No","Yes")))</f>
        <v>Yes</v>
      </c>
      <c r="G321" s="8">
        <v>2.1626485770000001</v>
      </c>
      <c r="H321" s="46" t="str">
        <f>IF($B321="N/A","N/A",IF(G321&gt;=5,"No",IF(G321&lt;0,"No","Yes")))</f>
        <v>Yes</v>
      </c>
      <c r="I321" s="12">
        <v>-10.4</v>
      </c>
      <c r="J321" s="12">
        <v>-6.68</v>
      </c>
      <c r="K321" s="47" t="s">
        <v>741</v>
      </c>
      <c r="L321" s="9" t="str">
        <f t="shared" si="92"/>
        <v>Yes</v>
      </c>
    </row>
    <row r="322" spans="1:12" x14ac:dyDescent="0.2">
      <c r="A322" s="60" t="s">
        <v>333</v>
      </c>
      <c r="B322" s="50" t="s">
        <v>278</v>
      </c>
      <c r="C322" s="8">
        <v>0.21852674550000001</v>
      </c>
      <c r="D322" s="46" t="str">
        <f>IF($B322="N/A","N/A",IF(C322&gt;=5,"No",IF(C322&lt;0,"No","Yes")))</f>
        <v>Yes</v>
      </c>
      <c r="E322" s="8">
        <v>0.16108381190000001</v>
      </c>
      <c r="F322" s="46" t="str">
        <f>IF($B322="N/A","N/A",IF(E322&gt;=5,"No",IF(E322&lt;0,"No","Yes")))</f>
        <v>Yes</v>
      </c>
      <c r="G322" s="8">
        <v>0.15459262039999999</v>
      </c>
      <c r="H322" s="46" t="str">
        <f>IF($B322="N/A","N/A",IF(G322&gt;=5,"No",IF(G322&lt;0,"No","Yes")))</f>
        <v>Yes</v>
      </c>
      <c r="I322" s="12">
        <v>-26.3</v>
      </c>
      <c r="J322" s="12">
        <v>-4.03</v>
      </c>
      <c r="K322" s="47" t="s">
        <v>741</v>
      </c>
      <c r="L322" s="9" t="str">
        <f t="shared" si="92"/>
        <v>Yes</v>
      </c>
    </row>
    <row r="323" spans="1:12" x14ac:dyDescent="0.2">
      <c r="A323" s="60" t="s">
        <v>334</v>
      </c>
      <c r="B323" s="50" t="s">
        <v>292</v>
      </c>
      <c r="C323" s="8">
        <v>11.825843604999999</v>
      </c>
      <c r="D323" s="46" t="str">
        <f>IF($B323="N/A","N/A",IF(C323&gt;0,"No",IF(C323&lt;0,"No","Yes")))</f>
        <v>No</v>
      </c>
      <c r="E323" s="8">
        <v>11.740984686999999</v>
      </c>
      <c r="F323" s="46" t="str">
        <f>IF($B323="N/A","N/A",IF(E323&gt;0,"No",IF(E323&lt;0,"No","Yes")))</f>
        <v>No</v>
      </c>
      <c r="G323" s="8">
        <v>12.002435905</v>
      </c>
      <c r="H323" s="46" t="str">
        <f>IF($B323="N/A","N/A",IF(G323&gt;0,"No",IF(G323&lt;0,"No","Yes")))</f>
        <v>No</v>
      </c>
      <c r="I323" s="12">
        <v>-0.71799999999999997</v>
      </c>
      <c r="J323" s="12">
        <v>2.2269999999999999</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5.8187595000000003E-3</v>
      </c>
      <c r="D326" s="46" t="str">
        <f t="shared" si="100"/>
        <v>No</v>
      </c>
      <c r="E326" s="8">
        <v>1.0083626300000001E-2</v>
      </c>
      <c r="F326" s="46" t="str">
        <f t="shared" si="101"/>
        <v>No</v>
      </c>
      <c r="G326" s="8">
        <v>1.5904251500000001E-2</v>
      </c>
      <c r="H326" s="46" t="str">
        <f t="shared" si="102"/>
        <v>No</v>
      </c>
      <c r="I326" s="12">
        <v>73.3</v>
      </c>
      <c r="J326" s="12">
        <v>57.72</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9.2361299999999999E-5</v>
      </c>
      <c r="D330" s="46" t="str">
        <f>IF($B330="N/A","N/A",IF(C330&gt;10,"No",IF(C330&lt;-10,"No","Yes")))</f>
        <v>N/A</v>
      </c>
      <c r="E330" s="8">
        <v>0</v>
      </c>
      <c r="F330" s="46" t="str">
        <f>IF($B330="N/A","N/A",IF(E330&gt;10,"No",IF(E330&lt;-10,"No","Yes")))</f>
        <v>N/A</v>
      </c>
      <c r="G330" s="8">
        <v>0</v>
      </c>
      <c r="H330" s="46" t="str">
        <f>IF($B330="N/A","N/A",IF(G330&gt;10,"No",IF(G330&lt;-10,"No","Yes")))</f>
        <v>N/A</v>
      </c>
      <c r="I330" s="12">
        <v>-100</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7.8190273436000002</v>
      </c>
      <c r="D334" s="46" t="str">
        <f>IF($B334="N/A","N/A",IF(C334&gt;15,"No",IF(C334&lt;2,"No","Yes")))</f>
        <v>Yes</v>
      </c>
      <c r="E334" s="8">
        <v>8.0370738503000005</v>
      </c>
      <c r="F334" s="46" t="str">
        <f>IF($B334="N/A","N/A",IF(E334&gt;15,"No",IF(E334&lt;2,"No","Yes")))</f>
        <v>Yes</v>
      </c>
      <c r="G334" s="8">
        <v>8.4014826387999992</v>
      </c>
      <c r="H334" s="46" t="str">
        <f>IF($B334="N/A","N/A",IF(G334&gt;15,"No",IF(G334&lt;2,"No","Yes")))</f>
        <v>Yes</v>
      </c>
      <c r="I334" s="12">
        <v>2.7890000000000001</v>
      </c>
      <c r="J334" s="12">
        <v>4.5339999999999998</v>
      </c>
      <c r="K334" s="47" t="s">
        <v>741</v>
      </c>
      <c r="L334" s="9" t="str">
        <f t="shared" si="92"/>
        <v>Yes</v>
      </c>
    </row>
    <row r="335" spans="1:12" x14ac:dyDescent="0.2">
      <c r="A335" s="60" t="s">
        <v>1132</v>
      </c>
      <c r="B335" s="37" t="s">
        <v>213</v>
      </c>
      <c r="C335" s="38">
        <v>77949</v>
      </c>
      <c r="D335" s="46" t="str">
        <f>IF($B335="N/A","N/A",IF(C335&gt;10,"No",IF(C335&lt;-10,"No","Yes")))</f>
        <v>N/A</v>
      </c>
      <c r="E335" s="38">
        <v>83256</v>
      </c>
      <c r="F335" s="46" t="str">
        <f>IF($B335="N/A","N/A",IF(E335&gt;10,"No",IF(E335&lt;-10,"No","Yes")))</f>
        <v>N/A</v>
      </c>
      <c r="G335" s="38">
        <v>81505</v>
      </c>
      <c r="H335" s="46" t="str">
        <f>IF($B335="N/A","N/A",IF(G335&gt;10,"No",IF(G335&lt;-10,"No","Yes")))</f>
        <v>N/A</v>
      </c>
      <c r="I335" s="12">
        <v>6.8079999999999998</v>
      </c>
      <c r="J335" s="12">
        <v>-2.1</v>
      </c>
      <c r="K335" s="47" t="s">
        <v>741</v>
      </c>
      <c r="L335" s="9" t="str">
        <f t="shared" si="92"/>
        <v>Yes</v>
      </c>
    </row>
    <row r="336" spans="1:12" x14ac:dyDescent="0.2">
      <c r="A336" s="60" t="s">
        <v>1687</v>
      </c>
      <c r="B336" s="37" t="s">
        <v>213</v>
      </c>
      <c r="C336" s="38">
        <v>65011</v>
      </c>
      <c r="D336" s="46" t="str">
        <f>IF($B336="N/A","N/A",IF(C336&gt;10,"No",IF(C336&lt;-10,"No","Yes")))</f>
        <v>N/A</v>
      </c>
      <c r="E336" s="38">
        <v>68837</v>
      </c>
      <c r="F336" s="46" t="str">
        <f>IF($B336="N/A","N/A",IF(E336&gt;10,"No",IF(E336&lt;-10,"No","Yes")))</f>
        <v>N/A</v>
      </c>
      <c r="G336" s="38">
        <v>72360</v>
      </c>
      <c r="H336" s="46" t="str">
        <f>IF($B336="N/A","N/A",IF(G336&gt;10,"No",IF(G336&lt;-10,"No","Yes")))</f>
        <v>N/A</v>
      </c>
      <c r="I336" s="12">
        <v>5.8849999999999998</v>
      </c>
      <c r="J336" s="12">
        <v>5.1180000000000003</v>
      </c>
      <c r="K336" s="47" t="s">
        <v>741</v>
      </c>
      <c r="L336" s="9" t="str">
        <f t="shared" si="92"/>
        <v>Yes</v>
      </c>
    </row>
    <row r="337" spans="1:12" x14ac:dyDescent="0.2">
      <c r="A337" s="60" t="s">
        <v>1688</v>
      </c>
      <c r="B337" s="37" t="s">
        <v>213</v>
      </c>
      <c r="C337" s="38">
        <v>110323</v>
      </c>
      <c r="D337" s="46" t="str">
        <f>IF($B337="N/A","N/A",IF(C337&gt;10,"No",IF(C337&lt;-10,"No","Yes")))</f>
        <v>N/A</v>
      </c>
      <c r="E337" s="38">
        <v>122145</v>
      </c>
      <c r="F337" s="46" t="str">
        <f>IF($B337="N/A","N/A",IF(E337&gt;10,"No",IF(E337&lt;-10,"No","Yes")))</f>
        <v>N/A</v>
      </c>
      <c r="G337" s="38">
        <v>130458</v>
      </c>
      <c r="H337" s="46" t="str">
        <f>IF($B337="N/A","N/A",IF(G337&gt;10,"No",IF(G337&lt;-10,"No","Yes")))</f>
        <v>N/A</v>
      </c>
      <c r="I337" s="12">
        <v>10.72</v>
      </c>
      <c r="J337" s="12">
        <v>6.806</v>
      </c>
      <c r="K337" s="47" t="s">
        <v>741</v>
      </c>
      <c r="L337" s="9" t="str">
        <f t="shared" si="92"/>
        <v>Yes</v>
      </c>
    </row>
    <row r="338" spans="1:12" x14ac:dyDescent="0.2">
      <c r="A338" s="60" t="s">
        <v>1689</v>
      </c>
      <c r="B338" s="37" t="s">
        <v>213</v>
      </c>
      <c r="C338" s="38">
        <v>14428</v>
      </c>
      <c r="D338" s="46" t="str">
        <f>IF($B338="N/A","N/A",IF(C338&gt;10,"No",IF(C338&lt;-10,"No","Yes")))</f>
        <v>N/A</v>
      </c>
      <c r="E338" s="38">
        <v>15542</v>
      </c>
      <c r="F338" s="46" t="str">
        <f>IF($B338="N/A","N/A",IF(E338&gt;10,"No",IF(E338&lt;-10,"No","Yes")))</f>
        <v>N/A</v>
      </c>
      <c r="G338" s="38">
        <v>14916</v>
      </c>
      <c r="H338" s="46" t="str">
        <f>IF($B338="N/A","N/A",IF(G338&gt;10,"No",IF(G338&lt;-10,"No","Yes")))</f>
        <v>N/A</v>
      </c>
      <c r="I338" s="12">
        <v>7.7210000000000001</v>
      </c>
      <c r="J338" s="12">
        <v>-4.03</v>
      </c>
      <c r="K338" s="47" t="s">
        <v>741</v>
      </c>
      <c r="L338" s="9" t="str">
        <f t="shared" si="92"/>
        <v>Yes</v>
      </c>
    </row>
    <row r="339" spans="1:12" x14ac:dyDescent="0.2">
      <c r="A339" s="60" t="s">
        <v>1690</v>
      </c>
      <c r="B339" s="37" t="s">
        <v>213</v>
      </c>
      <c r="C339" s="38">
        <v>8945</v>
      </c>
      <c r="D339" s="46" t="str">
        <f>IF($B339="N/A","N/A",IF(C339&gt;10,"No",IF(C339&lt;-10,"No","Yes")))</f>
        <v>N/A</v>
      </c>
      <c r="E339" s="38">
        <v>5014</v>
      </c>
      <c r="F339" s="46" t="str">
        <f>IF($B339="N/A","N/A",IF(E339&gt;10,"No",IF(E339&lt;-10,"No","Yes")))</f>
        <v>N/A</v>
      </c>
      <c r="G339" s="38">
        <v>2395</v>
      </c>
      <c r="H339" s="46" t="str">
        <f>IF($B339="N/A","N/A",IF(G339&gt;10,"No",IF(G339&lt;-10,"No","Yes")))</f>
        <v>N/A</v>
      </c>
      <c r="I339" s="12">
        <v>-43.9</v>
      </c>
      <c r="J339" s="12">
        <v>-52.2</v>
      </c>
      <c r="K339" s="47" t="s">
        <v>741</v>
      </c>
      <c r="L339" s="9" t="str">
        <f t="shared" si="92"/>
        <v>No</v>
      </c>
    </row>
    <row r="340" spans="1:12" s="21" customFormat="1" ht="12" customHeight="1" x14ac:dyDescent="0.2">
      <c r="A340" s="170" t="s">
        <v>1647</v>
      </c>
      <c r="B340" s="171"/>
      <c r="C340" s="171"/>
      <c r="D340" s="171"/>
      <c r="E340" s="171"/>
      <c r="F340" s="171"/>
      <c r="G340" s="171"/>
      <c r="H340" s="171"/>
      <c r="I340" s="171"/>
      <c r="J340" s="171"/>
      <c r="K340" s="171"/>
      <c r="L340" s="172"/>
    </row>
    <row r="341" spans="1:12" s="21" customFormat="1" ht="12.75" customHeight="1" x14ac:dyDescent="0.2">
      <c r="A341" s="160" t="s">
        <v>1645</v>
      </c>
      <c r="B341" s="161"/>
      <c r="C341" s="161"/>
      <c r="D341" s="161"/>
      <c r="E341" s="161"/>
      <c r="F341" s="161"/>
      <c r="G341" s="161"/>
      <c r="H341" s="161"/>
      <c r="I341" s="161"/>
      <c r="J341" s="161"/>
      <c r="K341" s="161"/>
      <c r="L341" s="162"/>
    </row>
    <row r="342" spans="1:12" s="21" customFormat="1" x14ac:dyDescent="0.2">
      <c r="A342" s="163" t="s">
        <v>1743</v>
      </c>
      <c r="B342" s="163"/>
      <c r="C342" s="163"/>
      <c r="D342" s="163"/>
      <c r="E342" s="163"/>
      <c r="F342" s="163"/>
      <c r="G342" s="163"/>
      <c r="H342" s="163"/>
      <c r="I342" s="163"/>
      <c r="J342" s="163"/>
      <c r="K342" s="163"/>
      <c r="L342" s="164"/>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5"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5"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9"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24.75" customHeight="1" x14ac:dyDescent="0.2">
      <c r="A2" s="175" t="s">
        <v>1606</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 t="s">
        <v>58</v>
      </c>
      <c r="B6" s="50" t="s">
        <v>213</v>
      </c>
      <c r="C6" s="14">
        <v>8493272965</v>
      </c>
      <c r="D6" s="11" t="str">
        <f t="shared" ref="D6:D12" si="0">IF($B6="N/A","N/A",IF(C6&gt;10,"No",IF(C6&lt;-10,"No","Yes")))</f>
        <v>N/A</v>
      </c>
      <c r="E6" s="14">
        <v>9208714097</v>
      </c>
      <c r="F6" s="11" t="str">
        <f t="shared" ref="F6:F12" si="1">IF($B6="N/A","N/A",IF(E6&gt;10,"No",IF(E6&lt;-10,"No","Yes")))</f>
        <v>N/A</v>
      </c>
      <c r="G6" s="14">
        <v>9213014246</v>
      </c>
      <c r="H6" s="11" t="str">
        <f t="shared" ref="H6:H12" si="2">IF($B6="N/A","N/A",IF(G6&gt;10,"No",IF(G6&lt;-10,"No","Yes")))</f>
        <v>N/A</v>
      </c>
      <c r="I6" s="12">
        <v>8.4239999999999995</v>
      </c>
      <c r="J6" s="12">
        <v>4.6699999999999998E-2</v>
      </c>
      <c r="K6" s="50" t="s">
        <v>739</v>
      </c>
      <c r="L6" s="9" t="str">
        <f t="shared" ref="L6:L13" si="3">IF(J6="Div by 0", "N/A", IF(K6="N/A","N/A", IF(J6&gt;VALUE(MID(K6,1,2)), "No", IF(J6&lt;-1*VALUE(MID(K6,1,2)), "No", "Yes"))))</f>
        <v>Yes</v>
      </c>
    </row>
    <row r="7" spans="1:12" x14ac:dyDescent="0.2">
      <c r="A7" s="4" t="s">
        <v>1133</v>
      </c>
      <c r="B7" s="50" t="s">
        <v>213</v>
      </c>
      <c r="C7" s="14">
        <v>6590.9475473000002</v>
      </c>
      <c r="D7" s="11" t="str">
        <f t="shared" si="0"/>
        <v>N/A</v>
      </c>
      <c r="E7" s="14">
        <v>6553.7318052999999</v>
      </c>
      <c r="F7" s="11" t="str">
        <f t="shared" si="1"/>
        <v>N/A</v>
      </c>
      <c r="G7" s="14">
        <v>6354.0351792000001</v>
      </c>
      <c r="H7" s="11" t="str">
        <f t="shared" si="2"/>
        <v>N/A</v>
      </c>
      <c r="I7" s="12">
        <v>-0.56499999999999995</v>
      </c>
      <c r="J7" s="12">
        <v>-3.05</v>
      </c>
      <c r="K7" s="50" t="s">
        <v>739</v>
      </c>
      <c r="L7" s="9" t="str">
        <f t="shared" si="3"/>
        <v>Yes</v>
      </c>
    </row>
    <row r="8" spans="1:12" x14ac:dyDescent="0.2">
      <c r="A8" s="4" t="s">
        <v>724</v>
      </c>
      <c r="B8" s="50" t="s">
        <v>213</v>
      </c>
      <c r="C8" s="14">
        <v>1134</v>
      </c>
      <c r="D8" s="11" t="str">
        <f t="shared" si="0"/>
        <v>N/A</v>
      </c>
      <c r="E8" s="14">
        <v>1302</v>
      </c>
      <c r="F8" s="11" t="str">
        <f t="shared" si="1"/>
        <v>N/A</v>
      </c>
      <c r="G8" s="14">
        <v>1529</v>
      </c>
      <c r="H8" s="11" t="str">
        <f t="shared" si="2"/>
        <v>N/A</v>
      </c>
      <c r="I8" s="12">
        <v>14.81</v>
      </c>
      <c r="J8" s="12">
        <v>17.43</v>
      </c>
      <c r="K8" s="50" t="s">
        <v>739</v>
      </c>
      <c r="L8" s="9" t="str">
        <f t="shared" si="3"/>
        <v>Yes</v>
      </c>
    </row>
    <row r="9" spans="1:12" x14ac:dyDescent="0.2">
      <c r="A9" s="4" t="s">
        <v>725</v>
      </c>
      <c r="B9" s="50" t="s">
        <v>213</v>
      </c>
      <c r="C9" s="14">
        <v>1714</v>
      </c>
      <c r="D9" s="11" t="str">
        <f t="shared" si="0"/>
        <v>N/A</v>
      </c>
      <c r="E9" s="14">
        <v>1831</v>
      </c>
      <c r="F9" s="11" t="str">
        <f t="shared" si="1"/>
        <v>N/A</v>
      </c>
      <c r="G9" s="14">
        <v>1897</v>
      </c>
      <c r="H9" s="11" t="str">
        <f t="shared" si="2"/>
        <v>N/A</v>
      </c>
      <c r="I9" s="12">
        <v>6.8259999999999996</v>
      </c>
      <c r="J9" s="12">
        <v>3.605</v>
      </c>
      <c r="K9" s="50" t="s">
        <v>739</v>
      </c>
      <c r="L9" s="9" t="str">
        <f t="shared" si="3"/>
        <v>Yes</v>
      </c>
    </row>
    <row r="10" spans="1:12" x14ac:dyDescent="0.2">
      <c r="A10" s="4" t="s">
        <v>726</v>
      </c>
      <c r="B10" s="50" t="s">
        <v>213</v>
      </c>
      <c r="C10" s="14">
        <v>3378</v>
      </c>
      <c r="D10" s="11" t="str">
        <f t="shared" si="0"/>
        <v>N/A</v>
      </c>
      <c r="E10" s="14">
        <v>3530</v>
      </c>
      <c r="F10" s="11" t="str">
        <f t="shared" si="1"/>
        <v>N/A</v>
      </c>
      <c r="G10" s="14">
        <v>4572</v>
      </c>
      <c r="H10" s="11" t="str">
        <f t="shared" si="2"/>
        <v>N/A</v>
      </c>
      <c r="I10" s="12">
        <v>4.5</v>
      </c>
      <c r="J10" s="12">
        <v>29.52</v>
      </c>
      <c r="K10" s="50" t="s">
        <v>739</v>
      </c>
      <c r="L10" s="9" t="str">
        <f t="shared" si="3"/>
        <v>Yes</v>
      </c>
    </row>
    <row r="11" spans="1:12" x14ac:dyDescent="0.2">
      <c r="A11" s="4" t="s">
        <v>727</v>
      </c>
      <c r="B11" s="50" t="s">
        <v>213</v>
      </c>
      <c r="C11" s="14">
        <v>28403</v>
      </c>
      <c r="D11" s="11" t="str">
        <f t="shared" si="0"/>
        <v>N/A</v>
      </c>
      <c r="E11" s="14">
        <v>24329</v>
      </c>
      <c r="F11" s="11" t="str">
        <f t="shared" si="1"/>
        <v>N/A</v>
      </c>
      <c r="G11" s="14">
        <v>21048</v>
      </c>
      <c r="H11" s="11" t="str">
        <f t="shared" si="2"/>
        <v>N/A</v>
      </c>
      <c r="I11" s="12">
        <v>-14.3</v>
      </c>
      <c r="J11" s="12">
        <v>-13.5</v>
      </c>
      <c r="K11" s="50" t="s">
        <v>739</v>
      </c>
      <c r="L11" s="9" t="str">
        <f t="shared" si="3"/>
        <v>Yes</v>
      </c>
    </row>
    <row r="12" spans="1:12" x14ac:dyDescent="0.2">
      <c r="A12" s="4" t="s">
        <v>728</v>
      </c>
      <c r="B12" s="50" t="s">
        <v>213</v>
      </c>
      <c r="C12" s="14">
        <v>84575</v>
      </c>
      <c r="D12" s="11" t="str">
        <f t="shared" si="0"/>
        <v>N/A</v>
      </c>
      <c r="E12" s="14">
        <v>82326</v>
      </c>
      <c r="F12" s="11" t="str">
        <f t="shared" si="1"/>
        <v>N/A</v>
      </c>
      <c r="G12" s="14">
        <v>75565</v>
      </c>
      <c r="H12" s="11" t="str">
        <f t="shared" si="2"/>
        <v>N/A</v>
      </c>
      <c r="I12" s="12">
        <v>-2.66</v>
      </c>
      <c r="J12" s="12">
        <v>-8.2100000000000009</v>
      </c>
      <c r="K12" s="50" t="s">
        <v>739</v>
      </c>
      <c r="L12" s="9" t="str">
        <f t="shared" si="3"/>
        <v>Yes</v>
      </c>
    </row>
    <row r="13" spans="1:12" x14ac:dyDescent="0.2">
      <c r="A13" s="4" t="s">
        <v>74</v>
      </c>
      <c r="B13" s="50" t="s">
        <v>213</v>
      </c>
      <c r="C13" s="14">
        <v>3168376</v>
      </c>
      <c r="D13" s="11" t="str">
        <f>IF($B13="N/A","N/A",IF(C13&gt;10,"No",IF(C13&lt;-10,"No","Yes")))</f>
        <v>N/A</v>
      </c>
      <c r="E13" s="14">
        <v>2577132</v>
      </c>
      <c r="F13" s="11" t="str">
        <f>IF($B13="N/A","N/A",IF(E13&gt;10,"No",IF(E13&lt;-10,"No","Yes")))</f>
        <v>N/A</v>
      </c>
      <c r="G13" s="14">
        <v>4204633</v>
      </c>
      <c r="H13" s="11" t="str">
        <f>IF($B13="N/A","N/A",IF(G13&gt;10,"No",IF(G13&lt;-10,"No","Yes")))</f>
        <v>N/A</v>
      </c>
      <c r="I13" s="12">
        <v>-18.7</v>
      </c>
      <c r="J13" s="12">
        <v>63.15</v>
      </c>
      <c r="K13" s="50" t="s">
        <v>739</v>
      </c>
      <c r="L13" s="9" t="str">
        <f t="shared" si="3"/>
        <v>No</v>
      </c>
    </row>
    <row r="14" spans="1:12" x14ac:dyDescent="0.2">
      <c r="A14" s="65" t="s">
        <v>157</v>
      </c>
      <c r="B14" s="37" t="s">
        <v>213</v>
      </c>
      <c r="C14" s="8">
        <v>5.9814826168000002</v>
      </c>
      <c r="D14" s="46" t="str">
        <f t="shared" ref="D14:D18" si="4">IF($B14="N/A","N/A",IF(C14&gt;10,"No",IF(C14&lt;-10,"No","Yes")))</f>
        <v>N/A</v>
      </c>
      <c r="E14" s="8">
        <v>6.7587591006999999</v>
      </c>
      <c r="F14" s="46" t="str">
        <f t="shared" ref="F14:F18" si="5">IF($B14="N/A","N/A",IF(E14&gt;10,"No",IF(E14&lt;-10,"No","Yes")))</f>
        <v>N/A</v>
      </c>
      <c r="G14" s="8">
        <v>5.1354290881000004</v>
      </c>
      <c r="H14" s="46" t="str">
        <f t="shared" ref="H14:H18" si="6">IF($B14="N/A","N/A",IF(G14&gt;10,"No",IF(G14&lt;-10,"No","Yes")))</f>
        <v>N/A</v>
      </c>
      <c r="I14" s="12">
        <v>12.99</v>
      </c>
      <c r="J14" s="12">
        <v>-24</v>
      </c>
      <c r="K14" s="47" t="s">
        <v>739</v>
      </c>
      <c r="L14" s="9" t="str">
        <f t="shared" ref="L14:L18" si="7">IF(J14="Div by 0", "N/A", IF(K14="N/A","N/A", IF(J14&gt;VALUE(MID(K14,1,2)), "No", IF(J14&lt;-1*VALUE(MID(K14,1,2)), "No", "Yes"))))</f>
        <v>Yes</v>
      </c>
    </row>
    <row r="15" spans="1:12" x14ac:dyDescent="0.2">
      <c r="A15" s="4" t="s">
        <v>419</v>
      </c>
      <c r="B15" s="37" t="s">
        <v>213</v>
      </c>
      <c r="C15" s="8">
        <v>16.868880696000002</v>
      </c>
      <c r="D15" s="46" t="str">
        <f t="shared" si="4"/>
        <v>N/A</v>
      </c>
      <c r="E15" s="8">
        <v>16.953847286999999</v>
      </c>
      <c r="F15" s="46" t="str">
        <f t="shared" si="5"/>
        <v>N/A</v>
      </c>
      <c r="G15" s="8">
        <v>16.640129125000001</v>
      </c>
      <c r="H15" s="46" t="str">
        <f t="shared" si="6"/>
        <v>N/A</v>
      </c>
      <c r="I15" s="12">
        <v>0.50370000000000004</v>
      </c>
      <c r="J15" s="12">
        <v>-1.85</v>
      </c>
      <c r="K15" s="47" t="s">
        <v>739</v>
      </c>
      <c r="L15" s="9" t="str">
        <f t="shared" si="7"/>
        <v>Yes</v>
      </c>
    </row>
    <row r="16" spans="1:12" x14ac:dyDescent="0.2">
      <c r="A16" s="4" t="s">
        <v>420</v>
      </c>
      <c r="B16" s="37" t="s">
        <v>213</v>
      </c>
      <c r="C16" s="8">
        <v>5.8716255025999997</v>
      </c>
      <c r="D16" s="46" t="str">
        <f t="shared" si="4"/>
        <v>N/A</v>
      </c>
      <c r="E16" s="8">
        <v>5.6996921355000003</v>
      </c>
      <c r="F16" s="46" t="str">
        <f t="shared" si="5"/>
        <v>N/A</v>
      </c>
      <c r="G16" s="8">
        <v>5.5319303932999997</v>
      </c>
      <c r="H16" s="46" t="str">
        <f t="shared" si="6"/>
        <v>N/A</v>
      </c>
      <c r="I16" s="12">
        <v>-2.93</v>
      </c>
      <c r="J16" s="12">
        <v>-2.94</v>
      </c>
      <c r="K16" s="47" t="s">
        <v>739</v>
      </c>
      <c r="L16" s="9" t="str">
        <f t="shared" si="7"/>
        <v>Yes</v>
      </c>
    </row>
    <row r="17" spans="1:12" x14ac:dyDescent="0.2">
      <c r="A17" s="4" t="s">
        <v>421</v>
      </c>
      <c r="B17" s="37" t="s">
        <v>213</v>
      </c>
      <c r="C17" s="8">
        <v>4.0514651196999996</v>
      </c>
      <c r="D17" s="46" t="str">
        <f t="shared" si="4"/>
        <v>N/A</v>
      </c>
      <c r="E17" s="8">
        <v>3.4866254132000001</v>
      </c>
      <c r="F17" s="46" t="str">
        <f t="shared" si="5"/>
        <v>N/A</v>
      </c>
      <c r="G17" s="8">
        <v>3.3275583548999998</v>
      </c>
      <c r="H17" s="46" t="str">
        <f t="shared" si="6"/>
        <v>N/A</v>
      </c>
      <c r="I17" s="12">
        <v>-13.9</v>
      </c>
      <c r="J17" s="12">
        <v>-4.5599999999999996</v>
      </c>
      <c r="K17" s="47" t="s">
        <v>739</v>
      </c>
      <c r="L17" s="9" t="str">
        <f t="shared" si="7"/>
        <v>Yes</v>
      </c>
    </row>
    <row r="18" spans="1:12" x14ac:dyDescent="0.2">
      <c r="A18" s="4" t="s">
        <v>422</v>
      </c>
      <c r="B18" s="37" t="s">
        <v>213</v>
      </c>
      <c r="C18" s="8">
        <v>5.5428502867000002</v>
      </c>
      <c r="D18" s="46" t="str">
        <f t="shared" si="4"/>
        <v>N/A</v>
      </c>
      <c r="E18" s="8">
        <v>9.7924846074000005</v>
      </c>
      <c r="F18" s="46" t="str">
        <f t="shared" si="5"/>
        <v>N/A</v>
      </c>
      <c r="G18" s="8">
        <v>4.1432526264999998</v>
      </c>
      <c r="H18" s="46" t="str">
        <f t="shared" si="6"/>
        <v>N/A</v>
      </c>
      <c r="I18" s="12">
        <v>76.67</v>
      </c>
      <c r="J18" s="12">
        <v>-57.7</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40</v>
      </c>
      <c r="J19" s="12">
        <v>42.86</v>
      </c>
      <c r="K19" s="50" t="s">
        <v>213</v>
      </c>
      <c r="L19" s="9" t="str">
        <f t="shared" ref="L19:L25" si="11">IF(J19="Div by 0", "N/A", IF(K19="N/A","N/A", IF(J19&gt;VALUE(MID(K19,1,2)), "No", IF(J19&lt;-1*VALUE(MID(K19,1,2)), "No", "Yes"))))</f>
        <v>N/A</v>
      </c>
    </row>
    <row r="20" spans="1:12" x14ac:dyDescent="0.2">
      <c r="A20" s="4" t="s">
        <v>76</v>
      </c>
      <c r="B20" s="50" t="s">
        <v>213</v>
      </c>
      <c r="C20" s="38">
        <v>31</v>
      </c>
      <c r="D20" s="46" t="str">
        <f t="shared" si="8"/>
        <v>N/A</v>
      </c>
      <c r="E20" s="38">
        <v>28</v>
      </c>
      <c r="F20" s="46" t="str">
        <f t="shared" si="9"/>
        <v>N/A</v>
      </c>
      <c r="G20" s="38">
        <v>29</v>
      </c>
      <c r="H20" s="46" t="str">
        <f t="shared" si="10"/>
        <v>N/A</v>
      </c>
      <c r="I20" s="12">
        <v>-9.68</v>
      </c>
      <c r="J20" s="12">
        <v>3.5710000000000002</v>
      </c>
      <c r="K20" s="50" t="s">
        <v>213</v>
      </c>
      <c r="L20" s="9" t="str">
        <f t="shared" si="11"/>
        <v>N/A</v>
      </c>
    </row>
    <row r="21" spans="1:12" x14ac:dyDescent="0.2">
      <c r="A21" s="65" t="s">
        <v>1133</v>
      </c>
      <c r="B21" s="50" t="s">
        <v>213</v>
      </c>
      <c r="C21" s="14">
        <v>6590.9475473000002</v>
      </c>
      <c r="D21" s="11" t="str">
        <f t="shared" si="8"/>
        <v>N/A</v>
      </c>
      <c r="E21" s="14">
        <v>6553.7318052999999</v>
      </c>
      <c r="F21" s="11" t="str">
        <f t="shared" si="9"/>
        <v>N/A</v>
      </c>
      <c r="G21" s="14">
        <v>6354.0351792000001</v>
      </c>
      <c r="H21" s="11" t="str">
        <f t="shared" si="10"/>
        <v>N/A</v>
      </c>
      <c r="I21" s="12">
        <v>-0.56499999999999995</v>
      </c>
      <c r="J21" s="12">
        <v>-3.05</v>
      </c>
      <c r="K21" s="50" t="s">
        <v>739</v>
      </c>
      <c r="L21" s="9" t="str">
        <f t="shared" si="11"/>
        <v>Yes</v>
      </c>
    </row>
    <row r="22" spans="1:12" x14ac:dyDescent="0.2">
      <c r="A22" s="4" t="s">
        <v>1728</v>
      </c>
      <c r="B22" s="50" t="s">
        <v>213</v>
      </c>
      <c r="C22" s="14">
        <v>16840.201793</v>
      </c>
      <c r="D22" s="11" t="str">
        <f t="shared" si="8"/>
        <v>N/A</v>
      </c>
      <c r="E22" s="14">
        <v>16479.265542000001</v>
      </c>
      <c r="F22" s="11" t="str">
        <f t="shared" si="9"/>
        <v>N/A</v>
      </c>
      <c r="G22" s="14">
        <v>15861.657506</v>
      </c>
      <c r="H22" s="11" t="str">
        <f t="shared" si="10"/>
        <v>N/A</v>
      </c>
      <c r="I22" s="12">
        <v>-2.14</v>
      </c>
      <c r="J22" s="12">
        <v>-3.75</v>
      </c>
      <c r="K22" s="50" t="s">
        <v>739</v>
      </c>
      <c r="L22" s="9" t="str">
        <f t="shared" si="11"/>
        <v>Yes</v>
      </c>
    </row>
    <row r="23" spans="1:12" x14ac:dyDescent="0.2">
      <c r="A23" s="4" t="s">
        <v>1134</v>
      </c>
      <c r="B23" s="50" t="s">
        <v>213</v>
      </c>
      <c r="C23" s="14">
        <v>18471.161080999998</v>
      </c>
      <c r="D23" s="11" t="str">
        <f t="shared" si="8"/>
        <v>N/A</v>
      </c>
      <c r="E23" s="14">
        <v>20163.017217000001</v>
      </c>
      <c r="F23" s="11" t="str">
        <f t="shared" si="9"/>
        <v>N/A</v>
      </c>
      <c r="G23" s="14">
        <v>18891.46053</v>
      </c>
      <c r="H23" s="11" t="str">
        <f t="shared" si="10"/>
        <v>N/A</v>
      </c>
      <c r="I23" s="12">
        <v>9.1590000000000007</v>
      </c>
      <c r="J23" s="12">
        <v>-6.31</v>
      </c>
      <c r="K23" s="50" t="s">
        <v>739</v>
      </c>
      <c r="L23" s="9" t="str">
        <f t="shared" si="11"/>
        <v>Yes</v>
      </c>
    </row>
    <row r="24" spans="1:12" x14ac:dyDescent="0.2">
      <c r="A24" s="4" t="s">
        <v>1135</v>
      </c>
      <c r="B24" s="50" t="s">
        <v>213</v>
      </c>
      <c r="C24" s="14">
        <v>2146.172658</v>
      </c>
      <c r="D24" s="11" t="str">
        <f t="shared" si="8"/>
        <v>N/A</v>
      </c>
      <c r="E24" s="14">
        <v>2190.664644</v>
      </c>
      <c r="F24" s="11" t="str">
        <f t="shared" si="9"/>
        <v>N/A</v>
      </c>
      <c r="G24" s="14">
        <v>2199.4199045999999</v>
      </c>
      <c r="H24" s="11" t="str">
        <f t="shared" si="10"/>
        <v>N/A</v>
      </c>
      <c r="I24" s="12">
        <v>2.073</v>
      </c>
      <c r="J24" s="12">
        <v>0.3997</v>
      </c>
      <c r="K24" s="50" t="s">
        <v>739</v>
      </c>
      <c r="L24" s="9" t="str">
        <f t="shared" si="11"/>
        <v>Yes</v>
      </c>
    </row>
    <row r="25" spans="1:12" x14ac:dyDescent="0.2">
      <c r="A25" s="4" t="s">
        <v>1136</v>
      </c>
      <c r="B25" s="50" t="s">
        <v>213</v>
      </c>
      <c r="C25" s="14">
        <v>3498.7848377999999</v>
      </c>
      <c r="D25" s="11" t="str">
        <f t="shared" si="8"/>
        <v>N/A</v>
      </c>
      <c r="E25" s="14">
        <v>3119.4978968</v>
      </c>
      <c r="F25" s="11" t="str">
        <f t="shared" si="9"/>
        <v>N/A</v>
      </c>
      <c r="G25" s="14">
        <v>3474.9408248</v>
      </c>
      <c r="H25" s="11" t="str">
        <f t="shared" si="10"/>
        <v>N/A</v>
      </c>
      <c r="I25" s="12">
        <v>-10.8</v>
      </c>
      <c r="J25" s="12">
        <v>11.39</v>
      </c>
      <c r="K25" s="50" t="s">
        <v>739</v>
      </c>
      <c r="L25" s="9" t="str">
        <f t="shared" si="11"/>
        <v>Yes</v>
      </c>
    </row>
    <row r="26" spans="1:12" x14ac:dyDescent="0.2">
      <c r="A26" s="2" t="s">
        <v>1137</v>
      </c>
      <c r="B26" s="50" t="s">
        <v>213</v>
      </c>
      <c r="C26" s="14">
        <v>6577.8788837000002</v>
      </c>
      <c r="D26" s="11" t="str">
        <f t="shared" si="8"/>
        <v>N/A</v>
      </c>
      <c r="E26" s="14">
        <v>6556.8471105999997</v>
      </c>
      <c r="F26" s="11" t="str">
        <f t="shared" si="9"/>
        <v>N/A</v>
      </c>
      <c r="G26" s="14">
        <v>6339.2277512000001</v>
      </c>
      <c r="H26" s="11" t="str">
        <f t="shared" si="10"/>
        <v>N/A</v>
      </c>
      <c r="I26" s="12">
        <v>-0.32</v>
      </c>
      <c r="J26" s="12">
        <v>-3.32</v>
      </c>
      <c r="K26" s="50" t="s">
        <v>739</v>
      </c>
      <c r="L26" s="9" t="str">
        <f>IF(J26="Div by 0", "N/A", IF(OR(J26="N/A",K26="N/A"),"N/A", IF(J26&gt;VALUE(MID(K26,1,2)), "No", IF(J26&lt;-1*VALUE(MID(K26,1,2)), "No", "Yes"))))</f>
        <v>Yes</v>
      </c>
    </row>
    <row r="27" spans="1:12" x14ac:dyDescent="0.2">
      <c r="A27" s="2" t="s">
        <v>1138</v>
      </c>
      <c r="B27" s="50" t="s">
        <v>213</v>
      </c>
      <c r="C27" s="14">
        <v>6609.1221149000003</v>
      </c>
      <c r="D27" s="11" t="str">
        <f t="shared" si="8"/>
        <v>N/A</v>
      </c>
      <c r="E27" s="14">
        <v>6549.6006519000002</v>
      </c>
      <c r="F27" s="11" t="str">
        <f t="shared" si="9"/>
        <v>N/A</v>
      </c>
      <c r="G27" s="14">
        <v>6373.5918797000004</v>
      </c>
      <c r="H27" s="11" t="str">
        <f t="shared" si="10"/>
        <v>N/A</v>
      </c>
      <c r="I27" s="12">
        <v>-0.90100000000000002</v>
      </c>
      <c r="J27" s="12">
        <v>-2.69</v>
      </c>
      <c r="K27" s="50" t="s">
        <v>739</v>
      </c>
      <c r="L27" s="9" t="str">
        <f>IF(J27="Div by 0", "N/A", IF(OR(J27="N/A",K27="N/A"),"N/A", IF(J27&gt;VALUE(MID(K27,1,2)), "No", IF(J27&lt;-1*VALUE(MID(K27,1,2)), "No", "Yes"))))</f>
        <v>Yes</v>
      </c>
    </row>
    <row r="28" spans="1:12" x14ac:dyDescent="0.2">
      <c r="A28" s="65" t="s">
        <v>1139</v>
      </c>
      <c r="B28" s="50" t="s">
        <v>213</v>
      </c>
      <c r="C28" s="14">
        <v>16915.225417000001</v>
      </c>
      <c r="D28" s="11" t="str">
        <f t="shared" si="8"/>
        <v>N/A</v>
      </c>
      <c r="E28" s="14">
        <v>17599.194714000001</v>
      </c>
      <c r="F28" s="11" t="str">
        <f t="shared" si="9"/>
        <v>N/A</v>
      </c>
      <c r="G28" s="14">
        <v>16498.877928000002</v>
      </c>
      <c r="H28" s="11" t="str">
        <f t="shared" si="10"/>
        <v>N/A</v>
      </c>
      <c r="I28" s="12">
        <v>4.0439999999999996</v>
      </c>
      <c r="J28" s="12">
        <v>-6.25</v>
      </c>
      <c r="K28" s="50" t="s">
        <v>739</v>
      </c>
      <c r="L28" s="9" t="str">
        <f>IF(J28="Div by 0", "N/A", IF(K28="N/A","N/A", IF(J28&gt;VALUE(MID(K28,1,2)), "No", IF(J28&lt;-1*VALUE(MID(K28,1,2)), "No", "Yes"))))</f>
        <v>Yes</v>
      </c>
    </row>
    <row r="29" spans="1:12" x14ac:dyDescent="0.2">
      <c r="A29" s="2" t="s">
        <v>1140</v>
      </c>
      <c r="B29" s="50" t="s">
        <v>213</v>
      </c>
      <c r="C29" s="14">
        <v>17234.131013999999</v>
      </c>
      <c r="D29" s="11" t="str">
        <f t="shared" si="8"/>
        <v>N/A</v>
      </c>
      <c r="E29" s="14">
        <v>16880.273651</v>
      </c>
      <c r="F29" s="11" t="str">
        <f t="shared" si="9"/>
        <v>N/A</v>
      </c>
      <c r="G29" s="14">
        <v>16126.368326</v>
      </c>
      <c r="H29" s="11" t="str">
        <f t="shared" si="10"/>
        <v>N/A</v>
      </c>
      <c r="I29" s="12">
        <v>-2.0499999999999998</v>
      </c>
      <c r="J29" s="12">
        <v>-4.47</v>
      </c>
      <c r="K29" s="50" t="s">
        <v>739</v>
      </c>
      <c r="L29" s="9" t="str">
        <f>IF(J29="Div by 0", "N/A", IF(K29="N/A","N/A", IF(J29&gt;VALUE(MID(K29,1,2)), "No", IF(J29&lt;-1*VALUE(MID(K29,1,2)), "No", "Yes"))))</f>
        <v>Yes</v>
      </c>
    </row>
    <row r="30" spans="1:12" x14ac:dyDescent="0.2">
      <c r="A30" s="2" t="s">
        <v>1141</v>
      </c>
      <c r="B30" s="50" t="s">
        <v>213</v>
      </c>
      <c r="C30" s="14">
        <v>16765.102275000001</v>
      </c>
      <c r="D30" s="11" t="str">
        <f t="shared" si="8"/>
        <v>N/A</v>
      </c>
      <c r="E30" s="14">
        <v>18992.170029000001</v>
      </c>
      <c r="F30" s="11" t="str">
        <f t="shared" si="9"/>
        <v>N/A</v>
      </c>
      <c r="G30" s="14">
        <v>17351.828310000001</v>
      </c>
      <c r="H30" s="11" t="str">
        <f t="shared" si="10"/>
        <v>N/A</v>
      </c>
      <c r="I30" s="12">
        <v>13.28</v>
      </c>
      <c r="J30" s="12">
        <v>-8.64</v>
      </c>
      <c r="K30" s="50" t="s">
        <v>739</v>
      </c>
      <c r="L30" s="9" t="str">
        <f>IF(J30="Div by 0", "N/A", IF(K30="N/A","N/A", IF(J30&gt;VALUE(MID(K30,1,2)), "No", IF(J30&lt;-1*VALUE(MID(K30,1,2)), "No", "Yes"))))</f>
        <v>Yes</v>
      </c>
    </row>
    <row r="31" spans="1:12" x14ac:dyDescent="0.2">
      <c r="A31" s="2" t="s">
        <v>1142</v>
      </c>
      <c r="B31" s="50" t="s">
        <v>213</v>
      </c>
      <c r="C31" s="14">
        <v>16289.028109000001</v>
      </c>
      <c r="D31" s="11" t="str">
        <f t="shared" si="8"/>
        <v>N/A</v>
      </c>
      <c r="E31" s="14">
        <v>16621.372313</v>
      </c>
      <c r="F31" s="11" t="str">
        <f t="shared" si="9"/>
        <v>N/A</v>
      </c>
      <c r="G31" s="14">
        <v>15610.596799999999</v>
      </c>
      <c r="H31" s="11" t="str">
        <f t="shared" si="10"/>
        <v>N/A</v>
      </c>
      <c r="I31" s="12">
        <v>2.04</v>
      </c>
      <c r="J31" s="12">
        <v>-6.08</v>
      </c>
      <c r="K31" s="50" t="s">
        <v>739</v>
      </c>
      <c r="L31" s="9" t="str">
        <f>IF(J31="Div by 0", "N/A", IF(OR(J31="N/A",K31="N/A"),"N/A", IF(J31&gt;VALUE(MID(K31,1,2)), "No", IF(J31&lt;-1*VALUE(MID(K31,1,2)), "No", "Yes"))))</f>
        <v>Yes</v>
      </c>
    </row>
    <row r="32" spans="1:12" x14ac:dyDescent="0.2">
      <c r="A32" s="2" t="s">
        <v>1143</v>
      </c>
      <c r="B32" s="50" t="s">
        <v>213</v>
      </c>
      <c r="C32" s="14">
        <v>18042.033312</v>
      </c>
      <c r="D32" s="11" t="str">
        <f t="shared" si="8"/>
        <v>N/A</v>
      </c>
      <c r="E32" s="14">
        <v>19325.434581000001</v>
      </c>
      <c r="F32" s="11" t="str">
        <f t="shared" si="9"/>
        <v>N/A</v>
      </c>
      <c r="G32" s="14">
        <v>18052.614362</v>
      </c>
      <c r="H32" s="11" t="str">
        <f t="shared" si="10"/>
        <v>N/A</v>
      </c>
      <c r="I32" s="12">
        <v>7.1130000000000004</v>
      </c>
      <c r="J32" s="12">
        <v>-6.59</v>
      </c>
      <c r="K32" s="50" t="s">
        <v>739</v>
      </c>
      <c r="L32" s="9" t="str">
        <f>IF(J32="Div by 0", "N/A", IF(OR(J32="N/A",K32="N/A"),"N/A", IF(J32&gt;VALUE(MID(K32,1,2)), "No", IF(J32&lt;-1*VALUE(MID(K32,1,2)), "No", "Yes"))))</f>
        <v>Yes</v>
      </c>
    </row>
    <row r="33" spans="1:12" x14ac:dyDescent="0.2">
      <c r="A33" s="2" t="s">
        <v>1731</v>
      </c>
      <c r="B33" s="50" t="s">
        <v>213</v>
      </c>
      <c r="C33" s="14">
        <v>13866.762156999999</v>
      </c>
      <c r="D33" s="11" t="str">
        <f t="shared" si="8"/>
        <v>N/A</v>
      </c>
      <c r="E33" s="14">
        <v>13493.381657</v>
      </c>
      <c r="F33" s="11" t="str">
        <f t="shared" si="9"/>
        <v>N/A</v>
      </c>
      <c r="G33" s="14">
        <v>13646.339855</v>
      </c>
      <c r="H33" s="11" t="str">
        <f t="shared" si="10"/>
        <v>N/A</v>
      </c>
      <c r="I33" s="12">
        <v>-2.69</v>
      </c>
      <c r="J33" s="12">
        <v>1.1339999999999999</v>
      </c>
      <c r="K33" s="50" t="s">
        <v>739</v>
      </c>
      <c r="L33" s="9" t="str">
        <f t="shared" ref="L33:L45" si="12">IF(J33="Div by 0", "N/A", IF(K33="N/A","N/A", IF(J33&gt;VALUE(MID(K33,1,2)), "No", IF(J33&lt;-1*VALUE(MID(K33,1,2)), "No", "Yes"))))</f>
        <v>Yes</v>
      </c>
    </row>
    <row r="34" spans="1:12" x14ac:dyDescent="0.2">
      <c r="A34" s="2" t="s">
        <v>1732</v>
      </c>
      <c r="B34" s="50" t="s">
        <v>213</v>
      </c>
      <c r="C34" s="14" t="s">
        <v>1747</v>
      </c>
      <c r="D34" s="11" t="str">
        <f t="shared" si="8"/>
        <v>N/A</v>
      </c>
      <c r="E34" s="14" t="s">
        <v>1747</v>
      </c>
      <c r="F34" s="11" t="str">
        <f t="shared" si="9"/>
        <v>N/A</v>
      </c>
      <c r="G34" s="14" t="s">
        <v>1747</v>
      </c>
      <c r="H34" s="11" t="str">
        <f t="shared" si="10"/>
        <v>N/A</v>
      </c>
      <c r="I34" s="12" t="s">
        <v>1747</v>
      </c>
      <c r="J34" s="12" t="s">
        <v>1747</v>
      </c>
      <c r="K34" s="50" t="s">
        <v>739</v>
      </c>
      <c r="L34" s="9" t="str">
        <f t="shared" si="12"/>
        <v>N/A</v>
      </c>
    </row>
    <row r="35" spans="1:12" x14ac:dyDescent="0.2">
      <c r="A35" s="2" t="s">
        <v>1733</v>
      </c>
      <c r="B35" s="50" t="s">
        <v>213</v>
      </c>
      <c r="C35" s="14">
        <v>20200.731054</v>
      </c>
      <c r="D35" s="11" t="str">
        <f t="shared" si="8"/>
        <v>N/A</v>
      </c>
      <c r="E35" s="14">
        <v>21255.643794</v>
      </c>
      <c r="F35" s="11" t="str">
        <f t="shared" si="9"/>
        <v>N/A</v>
      </c>
      <c r="G35" s="14">
        <v>19806.916539999998</v>
      </c>
      <c r="H35" s="11" t="str">
        <f t="shared" si="10"/>
        <v>N/A</v>
      </c>
      <c r="I35" s="12">
        <v>5.2220000000000004</v>
      </c>
      <c r="J35" s="12">
        <v>-6.82</v>
      </c>
      <c r="K35" s="50" t="s">
        <v>739</v>
      </c>
      <c r="L35" s="9" t="str">
        <f t="shared" si="12"/>
        <v>Yes</v>
      </c>
    </row>
    <row r="36" spans="1:12" x14ac:dyDescent="0.2">
      <c r="A36" s="2" t="s">
        <v>1734</v>
      </c>
      <c r="B36" s="50" t="s">
        <v>213</v>
      </c>
      <c r="C36" s="14">
        <v>42.509326172000002</v>
      </c>
      <c r="D36" s="11" t="str">
        <f t="shared" si="8"/>
        <v>N/A</v>
      </c>
      <c r="E36" s="14">
        <v>57.097741890000002</v>
      </c>
      <c r="F36" s="11" t="str">
        <f t="shared" si="9"/>
        <v>N/A</v>
      </c>
      <c r="G36" s="14">
        <v>67.780186775999994</v>
      </c>
      <c r="H36" s="11" t="str">
        <f t="shared" si="10"/>
        <v>N/A</v>
      </c>
      <c r="I36" s="12">
        <v>34.32</v>
      </c>
      <c r="J36" s="12">
        <v>18.71</v>
      </c>
      <c r="K36" s="50" t="s">
        <v>739</v>
      </c>
      <c r="L36" s="9" t="str">
        <f t="shared" si="12"/>
        <v>Yes</v>
      </c>
    </row>
    <row r="37" spans="1:12" x14ac:dyDescent="0.2">
      <c r="A37" s="2" t="s">
        <v>1735</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1736</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1737</v>
      </c>
      <c r="B39" s="50" t="s">
        <v>213</v>
      </c>
      <c r="C39" s="14">
        <v>37.109947644000002</v>
      </c>
      <c r="D39" s="11" t="str">
        <f t="shared" si="8"/>
        <v>N/A</v>
      </c>
      <c r="E39" s="14">
        <v>50.493442623</v>
      </c>
      <c r="F39" s="11" t="str">
        <f t="shared" si="9"/>
        <v>N/A</v>
      </c>
      <c r="G39" s="14">
        <v>41.488322181999997</v>
      </c>
      <c r="H39" s="11" t="str">
        <f t="shared" si="10"/>
        <v>N/A</v>
      </c>
      <c r="I39" s="12">
        <v>36.06</v>
      </c>
      <c r="J39" s="12">
        <v>-17.8</v>
      </c>
      <c r="K39" s="50" t="s">
        <v>739</v>
      </c>
      <c r="L39" s="9" t="str">
        <f t="shared" si="12"/>
        <v>Yes</v>
      </c>
    </row>
    <row r="40" spans="1:12" x14ac:dyDescent="0.2">
      <c r="A40" s="2" t="s">
        <v>1738</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1739</v>
      </c>
      <c r="B41" s="50" t="s">
        <v>213</v>
      </c>
      <c r="C41" s="14">
        <v>11907.922936000001</v>
      </c>
      <c r="D41" s="11" t="str">
        <f t="shared" si="8"/>
        <v>N/A</v>
      </c>
      <c r="E41" s="14">
        <v>10981.960215999999</v>
      </c>
      <c r="F41" s="11" t="str">
        <f t="shared" si="9"/>
        <v>N/A</v>
      </c>
      <c r="G41" s="14">
        <v>9753.8636561000003</v>
      </c>
      <c r="H41" s="11" t="str">
        <f t="shared" si="10"/>
        <v>N/A</v>
      </c>
      <c r="I41" s="12">
        <v>-7.78</v>
      </c>
      <c r="J41" s="12">
        <v>-11.2</v>
      </c>
      <c r="K41" s="50" t="s">
        <v>739</v>
      </c>
      <c r="L41" s="9" t="str">
        <f t="shared" si="12"/>
        <v>Yes</v>
      </c>
    </row>
    <row r="42" spans="1:12" x14ac:dyDescent="0.2">
      <c r="A42" s="2" t="s">
        <v>1740</v>
      </c>
      <c r="B42" s="50" t="s">
        <v>213</v>
      </c>
      <c r="C42" s="14">
        <v>28157.305364</v>
      </c>
      <c r="D42" s="11" t="str">
        <f t="shared" si="8"/>
        <v>N/A</v>
      </c>
      <c r="E42" s="14">
        <v>27102.309219999999</v>
      </c>
      <c r="F42" s="11" t="str">
        <f t="shared" si="9"/>
        <v>N/A</v>
      </c>
      <c r="G42" s="14">
        <v>26734.991649</v>
      </c>
      <c r="H42" s="11" t="str">
        <f t="shared" si="10"/>
        <v>N/A</v>
      </c>
      <c r="I42" s="12">
        <v>-3.75</v>
      </c>
      <c r="J42" s="12">
        <v>-1.36</v>
      </c>
      <c r="K42" s="50" t="s">
        <v>739</v>
      </c>
      <c r="L42" s="9" t="str">
        <f t="shared" si="12"/>
        <v>Yes</v>
      </c>
    </row>
    <row r="43" spans="1:12" x14ac:dyDescent="0.2">
      <c r="A43" s="2" t="s">
        <v>1741</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19197.357072999999</v>
      </c>
      <c r="D44" s="11" t="str">
        <f t="shared" si="8"/>
        <v>N/A</v>
      </c>
      <c r="E44" s="14">
        <v>20021.098287000001</v>
      </c>
      <c r="F44" s="11" t="str">
        <f t="shared" si="9"/>
        <v>N/A</v>
      </c>
      <c r="G44" s="14">
        <v>18684.872200000002</v>
      </c>
      <c r="H44" s="11" t="str">
        <f t="shared" si="10"/>
        <v>N/A</v>
      </c>
      <c r="I44" s="12">
        <v>4.2910000000000004</v>
      </c>
      <c r="J44" s="12">
        <v>-6.67</v>
      </c>
      <c r="K44" s="50" t="s">
        <v>739</v>
      </c>
      <c r="L44" s="9" t="str">
        <f t="shared" si="12"/>
        <v>Yes</v>
      </c>
    </row>
    <row r="45" spans="1:12" ht="25.5" x14ac:dyDescent="0.2">
      <c r="A45" s="2" t="s">
        <v>1145</v>
      </c>
      <c r="B45" s="50" t="s">
        <v>213</v>
      </c>
      <c r="C45" s="14">
        <v>40.989649849000003</v>
      </c>
      <c r="D45" s="11" t="str">
        <f t="shared" si="8"/>
        <v>N/A</v>
      </c>
      <c r="E45" s="14">
        <v>55.306079163</v>
      </c>
      <c r="F45" s="11" t="str">
        <f t="shared" si="9"/>
        <v>N/A</v>
      </c>
      <c r="G45" s="14">
        <v>60.655388299999998</v>
      </c>
      <c r="H45" s="11" t="str">
        <f t="shared" si="10"/>
        <v>N/A</v>
      </c>
      <c r="I45" s="12">
        <v>34.93</v>
      </c>
      <c r="J45" s="12">
        <v>9.6720000000000006</v>
      </c>
      <c r="K45" s="50" t="s">
        <v>739</v>
      </c>
      <c r="L45" s="9" t="str">
        <f t="shared" si="12"/>
        <v>Yes</v>
      </c>
    </row>
    <row r="46" spans="1:12" x14ac:dyDescent="0.2">
      <c r="A46" s="2" t="s">
        <v>1146</v>
      </c>
      <c r="B46" s="37" t="s">
        <v>213</v>
      </c>
      <c r="C46" s="49">
        <v>65204.533093999999</v>
      </c>
      <c r="D46" s="46" t="str">
        <f t="shared" si="8"/>
        <v>N/A</v>
      </c>
      <c r="E46" s="49">
        <v>64042.866185999999</v>
      </c>
      <c r="F46" s="46" t="str">
        <f t="shared" si="9"/>
        <v>N/A</v>
      </c>
      <c r="G46" s="49">
        <v>64668.51627</v>
      </c>
      <c r="H46" s="46" t="str">
        <f t="shared" si="10"/>
        <v>N/A</v>
      </c>
      <c r="I46" s="12">
        <v>-1.78</v>
      </c>
      <c r="J46" s="12">
        <v>0.97689999999999999</v>
      </c>
      <c r="K46" s="47" t="s">
        <v>739</v>
      </c>
      <c r="L46" s="9" t="str">
        <f>IF(J46="Div by 0", "N/A", IF(K46="N/A","N/A", IF(J46&gt;VALUE(MID(K46,1,2)), "No", IF(J46&lt;-1*VALUE(MID(K46,1,2)), "No", "Yes"))))</f>
        <v>Yes</v>
      </c>
    </row>
    <row r="47" spans="1:12" x14ac:dyDescent="0.2">
      <c r="A47" s="66" t="s">
        <v>1147</v>
      </c>
      <c r="B47" s="37" t="s">
        <v>213</v>
      </c>
      <c r="C47" s="49">
        <v>29064.005545</v>
      </c>
      <c r="D47" s="46" t="str">
        <f t="shared" si="8"/>
        <v>N/A</v>
      </c>
      <c r="E47" s="49">
        <v>32872.192369999997</v>
      </c>
      <c r="F47" s="46" t="str">
        <f t="shared" si="9"/>
        <v>N/A</v>
      </c>
      <c r="G47" s="49">
        <v>39463.427218999997</v>
      </c>
      <c r="H47" s="46" t="str">
        <f t="shared" si="10"/>
        <v>N/A</v>
      </c>
      <c r="I47" s="12">
        <v>13.1</v>
      </c>
      <c r="J47" s="12">
        <v>20.05</v>
      </c>
      <c r="K47" s="47" t="s">
        <v>739</v>
      </c>
      <c r="L47" s="9" t="str">
        <f>IF(J47="Div by 0", "N/A", IF(K47="N/A","N/A", IF(J47&gt;VALUE(MID(K47,1,2)), "No", IF(J47&lt;-1*VALUE(MID(K47,1,2)), "No", "Yes"))))</f>
        <v>Yes</v>
      </c>
    </row>
    <row r="48" spans="1:12" ht="25.5" x14ac:dyDescent="0.2">
      <c r="A48" s="2" t="s">
        <v>1148</v>
      </c>
      <c r="B48" s="37" t="s">
        <v>213</v>
      </c>
      <c r="C48" s="49">
        <v>46725.837791999998</v>
      </c>
      <c r="D48" s="46" t="str">
        <f t="shared" si="8"/>
        <v>N/A</v>
      </c>
      <c r="E48" s="49">
        <v>46413.088803999999</v>
      </c>
      <c r="F48" s="46" t="str">
        <f t="shared" si="9"/>
        <v>N/A</v>
      </c>
      <c r="G48" s="49">
        <v>49547.468309999997</v>
      </c>
      <c r="H48" s="46" t="str">
        <f t="shared" si="10"/>
        <v>N/A</v>
      </c>
      <c r="I48" s="12">
        <v>-0.66900000000000004</v>
      </c>
      <c r="J48" s="12">
        <v>6.7530000000000001</v>
      </c>
      <c r="K48" s="47" t="s">
        <v>739</v>
      </c>
      <c r="L48" s="9" t="str">
        <f>IF(J48="Div by 0", "N/A", IF(K48="N/A","N/A", IF(J48&gt;VALUE(MID(K48,1,2)), "No", IF(J48&lt;-1*VALUE(MID(K48,1,2)), "No", "Yes"))))</f>
        <v>Yes</v>
      </c>
    </row>
    <row r="49" spans="1:12" x14ac:dyDescent="0.2">
      <c r="A49" s="6" t="s">
        <v>1149</v>
      </c>
      <c r="B49" s="37" t="s">
        <v>213</v>
      </c>
      <c r="C49" s="49">
        <v>41296.840679000001</v>
      </c>
      <c r="D49" s="46" t="str">
        <f t="shared" si="8"/>
        <v>N/A</v>
      </c>
      <c r="E49" s="49">
        <v>54923.932064000001</v>
      </c>
      <c r="F49" s="46" t="str">
        <f t="shared" si="9"/>
        <v>N/A</v>
      </c>
      <c r="G49" s="49">
        <v>44621.744379000003</v>
      </c>
      <c r="H49" s="46" t="str">
        <f t="shared" si="10"/>
        <v>N/A</v>
      </c>
      <c r="I49" s="12">
        <v>33</v>
      </c>
      <c r="J49" s="12">
        <v>-18.8</v>
      </c>
      <c r="K49" s="47" t="s">
        <v>739</v>
      </c>
      <c r="L49" s="9" t="str">
        <f t="shared" ref="L49:L59" si="13">IF(J49="Div by 0", "N/A", IF(K49="N/A","N/A", IF(J49&gt;VALUE(MID(K49,1,2)), "No", IF(J49&lt;-1*VALUE(MID(K49,1,2)), "No", "Yes"))))</f>
        <v>Yes</v>
      </c>
    </row>
    <row r="50" spans="1:12" ht="25.5" x14ac:dyDescent="0.2">
      <c r="A50" s="2" t="s">
        <v>1150</v>
      </c>
      <c r="B50" s="37" t="s">
        <v>213</v>
      </c>
      <c r="C50" s="49">
        <v>21536.230717999999</v>
      </c>
      <c r="D50" s="46" t="str">
        <f t="shared" si="8"/>
        <v>N/A</v>
      </c>
      <c r="E50" s="49">
        <v>22631.698515</v>
      </c>
      <c r="F50" s="46" t="str">
        <f t="shared" si="9"/>
        <v>N/A</v>
      </c>
      <c r="G50" s="49">
        <v>22996.353083999998</v>
      </c>
      <c r="H50" s="46" t="str">
        <f t="shared" si="10"/>
        <v>N/A</v>
      </c>
      <c r="I50" s="12">
        <v>5.0869999999999997</v>
      </c>
      <c r="J50" s="12">
        <v>1.611</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74675.754967000001</v>
      </c>
      <c r="D52" s="46" t="str">
        <f t="shared" si="14"/>
        <v>N/A</v>
      </c>
      <c r="E52" s="49">
        <v>80541.433544</v>
      </c>
      <c r="F52" s="46" t="str">
        <f t="shared" si="15"/>
        <v>N/A</v>
      </c>
      <c r="G52" s="49">
        <v>88431.335483999996</v>
      </c>
      <c r="H52" s="46" t="str">
        <f t="shared" si="16"/>
        <v>N/A</v>
      </c>
      <c r="I52" s="12">
        <v>7.8550000000000004</v>
      </c>
      <c r="J52" s="12">
        <v>9.7959999999999994</v>
      </c>
      <c r="K52" s="47" t="s">
        <v>739</v>
      </c>
      <c r="L52" s="9" t="str">
        <f t="shared" si="13"/>
        <v>Yes</v>
      </c>
    </row>
    <row r="53" spans="1:12" ht="25.5" x14ac:dyDescent="0.2">
      <c r="A53" s="2" t="s">
        <v>1153</v>
      </c>
      <c r="B53" s="37" t="s">
        <v>213</v>
      </c>
      <c r="C53" s="49">
        <v>86981.555873999998</v>
      </c>
      <c r="D53" s="46" t="str">
        <f t="shared" si="14"/>
        <v>N/A</v>
      </c>
      <c r="E53" s="49">
        <v>88469.930028999996</v>
      </c>
      <c r="F53" s="46" t="str">
        <f t="shared" si="15"/>
        <v>N/A</v>
      </c>
      <c r="G53" s="49">
        <v>89230.181547999993</v>
      </c>
      <c r="H53" s="46" t="str">
        <f t="shared" si="16"/>
        <v>N/A</v>
      </c>
      <c r="I53" s="12">
        <v>1.7110000000000001</v>
      </c>
      <c r="J53" s="12">
        <v>0.85929999999999995</v>
      </c>
      <c r="K53" s="47" t="s">
        <v>739</v>
      </c>
      <c r="L53" s="9" t="str">
        <f t="shared" si="13"/>
        <v>Yes</v>
      </c>
    </row>
    <row r="54" spans="1:12" ht="25.5" x14ac:dyDescent="0.2">
      <c r="A54" s="2" t="s">
        <v>1154</v>
      </c>
      <c r="B54" s="37" t="s">
        <v>213</v>
      </c>
      <c r="C54" s="49">
        <v>19706.428571</v>
      </c>
      <c r="D54" s="46" t="str">
        <f t="shared" si="14"/>
        <v>N/A</v>
      </c>
      <c r="E54" s="49">
        <v>20540.209204999999</v>
      </c>
      <c r="F54" s="46" t="str">
        <f t="shared" si="15"/>
        <v>N/A</v>
      </c>
      <c r="G54" s="49">
        <v>17600.263158000002</v>
      </c>
      <c r="H54" s="46" t="str">
        <f t="shared" si="16"/>
        <v>N/A</v>
      </c>
      <c r="I54" s="12">
        <v>4.2309999999999999</v>
      </c>
      <c r="J54" s="12">
        <v>-14.3</v>
      </c>
      <c r="K54" s="47" t="s">
        <v>739</v>
      </c>
      <c r="L54" s="9" t="str">
        <f t="shared" si="13"/>
        <v>Yes</v>
      </c>
    </row>
    <row r="55" spans="1:12" ht="25.5" x14ac:dyDescent="0.2">
      <c r="A55" s="2" t="s">
        <v>1155</v>
      </c>
      <c r="B55" s="37" t="s">
        <v>213</v>
      </c>
      <c r="C55" s="49">
        <v>64257.842006999999</v>
      </c>
      <c r="D55" s="46" t="str">
        <f t="shared" si="14"/>
        <v>N/A</v>
      </c>
      <c r="E55" s="49">
        <v>96610.826921</v>
      </c>
      <c r="F55" s="46" t="str">
        <f t="shared" si="15"/>
        <v>N/A</v>
      </c>
      <c r="G55" s="49">
        <v>69755.568847999995</v>
      </c>
      <c r="H55" s="46" t="str">
        <f t="shared" si="16"/>
        <v>N/A</v>
      </c>
      <c r="I55" s="12">
        <v>50.35</v>
      </c>
      <c r="J55" s="12">
        <v>-27.8</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v>789250856</v>
      </c>
      <c r="D60" s="46" t="str">
        <f t="shared" si="14"/>
        <v>N/A</v>
      </c>
      <c r="E60" s="49">
        <v>1160322079</v>
      </c>
      <c r="F60" s="46" t="str">
        <f t="shared" si="15"/>
        <v>N/A</v>
      </c>
      <c r="G60" s="49">
        <v>886807503</v>
      </c>
      <c r="H60" s="46" t="str">
        <f t="shared" si="16"/>
        <v>N/A</v>
      </c>
      <c r="I60" s="12">
        <v>47.02</v>
      </c>
      <c r="J60" s="12">
        <v>-23.6</v>
      </c>
      <c r="K60" s="47" t="s">
        <v>739</v>
      </c>
      <c r="L60" s="9" t="str">
        <f t="shared" ref="L60:L70" si="17">IF(J60="Div by 0", "N/A", IF(K60="N/A","N/A", IF(J60&gt;VALUE(MID(K60,1,2)), "No", IF(J60&lt;-1*VALUE(MID(K60,1,2)), "No", "Yes"))))</f>
        <v>Yes</v>
      </c>
    </row>
    <row r="61" spans="1:12" ht="25.5" x14ac:dyDescent="0.2">
      <c r="A61" s="2" t="s">
        <v>1160</v>
      </c>
      <c r="B61" s="37" t="s">
        <v>213</v>
      </c>
      <c r="C61" s="49">
        <v>164558520</v>
      </c>
      <c r="D61" s="46" t="str">
        <f t="shared" si="14"/>
        <v>N/A</v>
      </c>
      <c r="E61" s="49">
        <v>175493285</v>
      </c>
      <c r="F61" s="46" t="str">
        <f t="shared" si="15"/>
        <v>N/A</v>
      </c>
      <c r="G61" s="49">
        <v>182541313</v>
      </c>
      <c r="H61" s="46" t="str">
        <f t="shared" si="16"/>
        <v>N/A</v>
      </c>
      <c r="I61" s="12">
        <v>6.6449999999999996</v>
      </c>
      <c r="J61" s="12">
        <v>4.016</v>
      </c>
      <c r="K61" s="47" t="s">
        <v>739</v>
      </c>
      <c r="L61" s="9" t="str">
        <f t="shared" si="17"/>
        <v>Yes</v>
      </c>
    </row>
    <row r="62" spans="1:12" x14ac:dyDescent="0.2">
      <c r="A62" s="2" t="s">
        <v>1161</v>
      </c>
      <c r="B62" s="37" t="s">
        <v>213</v>
      </c>
      <c r="C62" s="49">
        <v>0</v>
      </c>
      <c r="D62" s="46" t="str">
        <f t="shared" si="14"/>
        <v>N/A</v>
      </c>
      <c r="E62" s="49">
        <v>0</v>
      </c>
      <c r="F62" s="46" t="str">
        <f t="shared" si="15"/>
        <v>N/A</v>
      </c>
      <c r="G62" s="49">
        <v>0</v>
      </c>
      <c r="H62" s="46" t="str">
        <f t="shared" si="16"/>
        <v>N/A</v>
      </c>
      <c r="I62" s="12" t="s">
        <v>1747</v>
      </c>
      <c r="J62" s="12" t="s">
        <v>1747</v>
      </c>
      <c r="K62" s="47" t="s">
        <v>739</v>
      </c>
      <c r="L62" s="9" t="str">
        <f t="shared" si="17"/>
        <v>N/A</v>
      </c>
    </row>
    <row r="63" spans="1:12" ht="25.5" x14ac:dyDescent="0.2">
      <c r="A63" s="2" t="s">
        <v>1162</v>
      </c>
      <c r="B63" s="37" t="s">
        <v>213</v>
      </c>
      <c r="C63" s="49">
        <v>14858183</v>
      </c>
      <c r="D63" s="46" t="str">
        <f t="shared" si="14"/>
        <v>N/A</v>
      </c>
      <c r="E63" s="49">
        <v>16303241</v>
      </c>
      <c r="F63" s="46" t="str">
        <f t="shared" si="15"/>
        <v>N/A</v>
      </c>
      <c r="G63" s="49">
        <v>22140436</v>
      </c>
      <c r="H63" s="46" t="str">
        <f t="shared" si="16"/>
        <v>N/A</v>
      </c>
      <c r="I63" s="12">
        <v>9.7260000000000009</v>
      </c>
      <c r="J63" s="12">
        <v>35.799999999999997</v>
      </c>
      <c r="K63" s="47" t="s">
        <v>739</v>
      </c>
      <c r="L63" s="9" t="str">
        <f t="shared" si="17"/>
        <v>No</v>
      </c>
    </row>
    <row r="64" spans="1:12" ht="25.5" x14ac:dyDescent="0.2">
      <c r="A64" s="2" t="s">
        <v>1163</v>
      </c>
      <c r="B64" s="37" t="s">
        <v>213</v>
      </c>
      <c r="C64" s="49">
        <v>26341767</v>
      </c>
      <c r="D64" s="46" t="str">
        <f t="shared" si="14"/>
        <v>N/A</v>
      </c>
      <c r="E64" s="49">
        <v>26378728</v>
      </c>
      <c r="F64" s="46" t="str">
        <f t="shared" si="15"/>
        <v>N/A</v>
      </c>
      <c r="G64" s="49">
        <v>26829134</v>
      </c>
      <c r="H64" s="46" t="str">
        <f t="shared" si="16"/>
        <v>N/A</v>
      </c>
      <c r="I64" s="12">
        <v>0.14030000000000001</v>
      </c>
      <c r="J64" s="12">
        <v>1.7070000000000001</v>
      </c>
      <c r="K64" s="47" t="s">
        <v>739</v>
      </c>
      <c r="L64" s="9" t="str">
        <f t="shared" si="17"/>
        <v>Yes</v>
      </c>
    </row>
    <row r="65" spans="1:12" ht="25.5" x14ac:dyDescent="0.2">
      <c r="A65" s="2" t="s">
        <v>1164</v>
      </c>
      <c r="B65" s="37" t="s">
        <v>213</v>
      </c>
      <c r="C65" s="49">
        <v>2718940</v>
      </c>
      <c r="D65" s="46" t="str">
        <f t="shared" si="14"/>
        <v>N/A</v>
      </c>
      <c r="E65" s="49">
        <v>2287924</v>
      </c>
      <c r="F65" s="46" t="str">
        <f t="shared" si="15"/>
        <v>N/A</v>
      </c>
      <c r="G65" s="49">
        <v>1526926</v>
      </c>
      <c r="H65" s="46" t="str">
        <f t="shared" si="16"/>
        <v>N/A</v>
      </c>
      <c r="I65" s="12">
        <v>-15.9</v>
      </c>
      <c r="J65" s="12">
        <v>-33.299999999999997</v>
      </c>
      <c r="K65" s="47" t="s">
        <v>739</v>
      </c>
      <c r="L65" s="9" t="str">
        <f t="shared" si="17"/>
        <v>No</v>
      </c>
    </row>
    <row r="66" spans="1:12" ht="25.5" x14ac:dyDescent="0.2">
      <c r="A66" s="2" t="s">
        <v>1165</v>
      </c>
      <c r="B66" s="37" t="s">
        <v>213</v>
      </c>
      <c r="C66" s="49">
        <v>580773446</v>
      </c>
      <c r="D66" s="46" t="str">
        <f t="shared" si="14"/>
        <v>N/A</v>
      </c>
      <c r="E66" s="49">
        <v>939858901</v>
      </c>
      <c r="F66" s="46" t="str">
        <f t="shared" si="15"/>
        <v>N/A</v>
      </c>
      <c r="G66" s="49">
        <v>653769694</v>
      </c>
      <c r="H66" s="46" t="str">
        <f t="shared" si="16"/>
        <v>N/A</v>
      </c>
      <c r="I66" s="12">
        <v>61.83</v>
      </c>
      <c r="J66" s="12">
        <v>-30.4</v>
      </c>
      <c r="K66" s="47" t="s">
        <v>739</v>
      </c>
      <c r="L66" s="9" t="str">
        <f t="shared" si="17"/>
        <v>No</v>
      </c>
    </row>
    <row r="67" spans="1:12" ht="25.5" x14ac:dyDescent="0.2">
      <c r="A67" s="2" t="s">
        <v>1166</v>
      </c>
      <c r="B67" s="37" t="s">
        <v>213</v>
      </c>
      <c r="C67" s="49">
        <v>0</v>
      </c>
      <c r="D67" s="46" t="str">
        <f t="shared" si="14"/>
        <v>N/A</v>
      </c>
      <c r="E67" s="49">
        <v>0</v>
      </c>
      <c r="F67" s="46" t="str">
        <f t="shared" si="15"/>
        <v>N/A</v>
      </c>
      <c r="G67" s="49">
        <v>0</v>
      </c>
      <c r="H67" s="46" t="str">
        <f t="shared" si="16"/>
        <v>N/A</v>
      </c>
      <c r="I67" s="12" t="s">
        <v>1747</v>
      </c>
      <c r="J67" s="12" t="s">
        <v>1747</v>
      </c>
      <c r="K67" s="47" t="s">
        <v>739</v>
      </c>
      <c r="L67" s="9" t="str">
        <f t="shared" si="17"/>
        <v>N/A</v>
      </c>
    </row>
    <row r="68" spans="1:12" ht="25.5" x14ac:dyDescent="0.2">
      <c r="A68" s="2" t="s">
        <v>1167</v>
      </c>
      <c r="B68" s="37" t="s">
        <v>213</v>
      </c>
      <c r="C68" s="49">
        <v>0</v>
      </c>
      <c r="D68" s="46" t="str">
        <f t="shared" si="14"/>
        <v>N/A</v>
      </c>
      <c r="E68" s="49">
        <v>0</v>
      </c>
      <c r="F68" s="46" t="str">
        <f t="shared" si="15"/>
        <v>N/A</v>
      </c>
      <c r="G68" s="49">
        <v>0</v>
      </c>
      <c r="H68" s="46" t="str">
        <f t="shared" si="16"/>
        <v>N/A</v>
      </c>
      <c r="I68" s="12" t="s">
        <v>1747</v>
      </c>
      <c r="J68" s="12" t="s">
        <v>1747</v>
      </c>
      <c r="K68" s="47" t="s">
        <v>739</v>
      </c>
      <c r="L68" s="9" t="str">
        <f t="shared" si="17"/>
        <v>N/A</v>
      </c>
    </row>
    <row r="69" spans="1:12" ht="25.5" x14ac:dyDescent="0.2">
      <c r="A69" s="2" t="s">
        <v>1168</v>
      </c>
      <c r="B69" s="37" t="s">
        <v>213</v>
      </c>
      <c r="C69" s="49">
        <v>0</v>
      </c>
      <c r="D69" s="46" t="str">
        <f t="shared" si="14"/>
        <v>N/A</v>
      </c>
      <c r="E69" s="49">
        <v>0</v>
      </c>
      <c r="F69" s="46" t="str">
        <f t="shared" si="15"/>
        <v>N/A</v>
      </c>
      <c r="G69" s="49">
        <v>0</v>
      </c>
      <c r="H69" s="46" t="str">
        <f t="shared" si="16"/>
        <v>N/A</v>
      </c>
      <c r="I69" s="12" t="s">
        <v>1747</v>
      </c>
      <c r="J69" s="12" t="s">
        <v>1747</v>
      </c>
      <c r="K69" s="47" t="s">
        <v>739</v>
      </c>
      <c r="L69" s="9" t="str">
        <f t="shared" si="17"/>
        <v>N/A</v>
      </c>
    </row>
    <row r="70" spans="1:12" ht="25.5" x14ac:dyDescent="0.2">
      <c r="A70" s="2" t="s">
        <v>1169</v>
      </c>
      <c r="B70" s="37" t="s">
        <v>213</v>
      </c>
      <c r="C70" s="49">
        <v>0</v>
      </c>
      <c r="D70" s="46" t="str">
        <f t="shared" si="14"/>
        <v>N/A</v>
      </c>
      <c r="E70" s="49">
        <v>0</v>
      </c>
      <c r="F70" s="46" t="str">
        <f t="shared" si="15"/>
        <v>N/A</v>
      </c>
      <c r="G70" s="49">
        <v>0</v>
      </c>
      <c r="H70" s="46" t="str">
        <f t="shared" si="16"/>
        <v>N/A</v>
      </c>
      <c r="I70" s="12" t="s">
        <v>1747</v>
      </c>
      <c r="J70" s="12" t="s">
        <v>1747</v>
      </c>
      <c r="K70" s="47" t="s">
        <v>739</v>
      </c>
      <c r="L70" s="9" t="str">
        <f t="shared" si="17"/>
        <v>N/A</v>
      </c>
    </row>
    <row r="71" spans="1:12" x14ac:dyDescent="0.2">
      <c r="A71" s="6" t="s">
        <v>1170</v>
      </c>
      <c r="B71" s="37" t="s">
        <v>213</v>
      </c>
      <c r="C71" s="49">
        <v>31365.530977999999</v>
      </c>
      <c r="D71" s="46" t="str">
        <f t="shared" si="14"/>
        <v>N/A</v>
      </c>
      <c r="E71" s="49">
        <v>44285.411969000001</v>
      </c>
      <c r="F71" s="46" t="str">
        <f t="shared" si="15"/>
        <v>N/A</v>
      </c>
      <c r="G71" s="49">
        <v>34144.752156000002</v>
      </c>
      <c r="H71" s="46" t="str">
        <f t="shared" si="16"/>
        <v>N/A</v>
      </c>
      <c r="I71" s="12">
        <v>41.19</v>
      </c>
      <c r="J71" s="12">
        <v>-22.9</v>
      </c>
      <c r="K71" s="47" t="s">
        <v>739</v>
      </c>
      <c r="L71" s="9" t="str">
        <f t="shared" ref="L71:L81" si="18">IF(J71="Div by 0", "N/A", IF(K71="N/A","N/A", IF(J71&gt;VALUE(MID(K71,1,2)), "No", IF(J71&lt;-1*VALUE(MID(K71,1,2)), "No", "Yes"))))</f>
        <v>Yes</v>
      </c>
    </row>
    <row r="72" spans="1:12" ht="25.5" x14ac:dyDescent="0.2">
      <c r="A72" s="2" t="s">
        <v>1171</v>
      </c>
      <c r="B72" s="37" t="s">
        <v>213</v>
      </c>
      <c r="C72" s="49">
        <v>12203.983980999999</v>
      </c>
      <c r="D72" s="46" t="str">
        <f t="shared" si="14"/>
        <v>N/A</v>
      </c>
      <c r="E72" s="49">
        <v>12176.886275000001</v>
      </c>
      <c r="F72" s="46" t="str">
        <f t="shared" si="15"/>
        <v>N/A</v>
      </c>
      <c r="G72" s="49">
        <v>13047.052605000001</v>
      </c>
      <c r="H72" s="46" t="str">
        <f t="shared" si="16"/>
        <v>N/A</v>
      </c>
      <c r="I72" s="12">
        <v>-0.222</v>
      </c>
      <c r="J72" s="12">
        <v>7.1459999999999999</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49199.281456999997</v>
      </c>
      <c r="D74" s="46" t="str">
        <f t="shared" si="14"/>
        <v>N/A</v>
      </c>
      <c r="E74" s="49">
        <v>51592.534809999997</v>
      </c>
      <c r="F74" s="46" t="str">
        <f t="shared" si="15"/>
        <v>N/A</v>
      </c>
      <c r="G74" s="49">
        <v>71420.761289999995</v>
      </c>
      <c r="H74" s="46" t="str">
        <f t="shared" si="16"/>
        <v>N/A</v>
      </c>
      <c r="I74" s="12">
        <v>4.8639999999999999</v>
      </c>
      <c r="J74" s="12">
        <v>38.43</v>
      </c>
      <c r="K74" s="47" t="s">
        <v>739</v>
      </c>
      <c r="L74" s="9" t="str">
        <f t="shared" si="18"/>
        <v>No</v>
      </c>
    </row>
    <row r="75" spans="1:12" ht="25.5" x14ac:dyDescent="0.2">
      <c r="A75" s="2" t="s">
        <v>1174</v>
      </c>
      <c r="B75" s="37" t="s">
        <v>213</v>
      </c>
      <c r="C75" s="49">
        <v>75477.842407000004</v>
      </c>
      <c r="D75" s="46" t="str">
        <f t="shared" si="14"/>
        <v>N/A</v>
      </c>
      <c r="E75" s="49">
        <v>76905.912536000003</v>
      </c>
      <c r="F75" s="46" t="str">
        <f t="shared" si="15"/>
        <v>N/A</v>
      </c>
      <c r="G75" s="49">
        <v>79848.613094999993</v>
      </c>
      <c r="H75" s="46" t="str">
        <f t="shared" si="16"/>
        <v>N/A</v>
      </c>
      <c r="I75" s="12">
        <v>1.8919999999999999</v>
      </c>
      <c r="J75" s="12">
        <v>3.8260000000000001</v>
      </c>
      <c r="K75" s="47" t="s">
        <v>739</v>
      </c>
      <c r="L75" s="9" t="str">
        <f t="shared" si="18"/>
        <v>Yes</v>
      </c>
    </row>
    <row r="76" spans="1:12" ht="25.5" x14ac:dyDescent="0.2">
      <c r="A76" s="2" t="s">
        <v>1175</v>
      </c>
      <c r="B76" s="37" t="s">
        <v>213</v>
      </c>
      <c r="C76" s="49">
        <v>9473.6585365999999</v>
      </c>
      <c r="D76" s="46" t="str">
        <f t="shared" si="14"/>
        <v>N/A</v>
      </c>
      <c r="E76" s="49">
        <v>9572.9037657000008</v>
      </c>
      <c r="F76" s="46" t="str">
        <f t="shared" si="15"/>
        <v>N/A</v>
      </c>
      <c r="G76" s="49">
        <v>7305.8660287000002</v>
      </c>
      <c r="H76" s="46" t="str">
        <f t="shared" si="16"/>
        <v>N/A</v>
      </c>
      <c r="I76" s="12">
        <v>1.048</v>
      </c>
      <c r="J76" s="12">
        <v>-23.7</v>
      </c>
      <c r="K76" s="47" t="s">
        <v>739</v>
      </c>
      <c r="L76" s="9" t="str">
        <f t="shared" si="18"/>
        <v>Yes</v>
      </c>
    </row>
    <row r="77" spans="1:12" ht="25.5" x14ac:dyDescent="0.2">
      <c r="A77" s="2" t="s">
        <v>1176</v>
      </c>
      <c r="B77" s="37" t="s">
        <v>213</v>
      </c>
      <c r="C77" s="49">
        <v>54070.705334999999</v>
      </c>
      <c r="D77" s="46" t="str">
        <f t="shared" si="14"/>
        <v>N/A</v>
      </c>
      <c r="E77" s="49">
        <v>86296.841520999995</v>
      </c>
      <c r="F77" s="46" t="str">
        <f t="shared" si="15"/>
        <v>N/A</v>
      </c>
      <c r="G77" s="49">
        <v>58760.533345000003</v>
      </c>
      <c r="H77" s="46" t="str">
        <f t="shared" si="16"/>
        <v>N/A</v>
      </c>
      <c r="I77" s="12">
        <v>59.6</v>
      </c>
      <c r="J77" s="12">
        <v>-31.9</v>
      </c>
      <c r="K77" s="47" t="s">
        <v>739</v>
      </c>
      <c r="L77" s="9" t="str">
        <f t="shared" si="18"/>
        <v>No</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v>789768153</v>
      </c>
      <c r="D82" s="46" t="str">
        <f t="shared" si="14"/>
        <v>N/A</v>
      </c>
      <c r="E82" s="49">
        <v>1160710661</v>
      </c>
      <c r="F82" s="46" t="str">
        <f t="shared" si="15"/>
        <v>N/A</v>
      </c>
      <c r="G82" s="49">
        <v>888609393</v>
      </c>
      <c r="H82" s="46" t="str">
        <f t="shared" si="16"/>
        <v>N/A</v>
      </c>
      <c r="I82" s="12">
        <v>46.97</v>
      </c>
      <c r="J82" s="12">
        <v>-23.4</v>
      </c>
      <c r="K82" s="47" t="s">
        <v>739</v>
      </c>
      <c r="L82" s="9" t="str">
        <f t="shared" ref="L82:L138" si="19">IF(J82="Div by 0", "N/A", IF(K82="N/A","N/A", IF(J82&gt;VALUE(MID(K82,1,2)), "No", IF(J82&lt;-1*VALUE(MID(K82,1,2)), "No", "Yes"))))</f>
        <v>Yes</v>
      </c>
    </row>
    <row r="83" spans="1:12" x14ac:dyDescent="0.2">
      <c r="A83" s="2" t="s">
        <v>363</v>
      </c>
      <c r="B83" s="37" t="s">
        <v>213</v>
      </c>
      <c r="C83" s="49">
        <v>23667</v>
      </c>
      <c r="D83" s="46" t="str">
        <f t="shared" ref="D83:D114" si="20">IF($B83="N/A","N/A",IF(C83&gt;10,"No",IF(C83&lt;-10,"No","Yes")))</f>
        <v>N/A</v>
      </c>
      <c r="E83" s="38">
        <v>24280</v>
      </c>
      <c r="F83" s="46" t="str">
        <f t="shared" ref="F83:F114" si="21">IF($B83="N/A","N/A",IF(E83&gt;10,"No",IF(E83&lt;-10,"No","Yes")))</f>
        <v>N/A</v>
      </c>
      <c r="G83" s="38">
        <v>24941</v>
      </c>
      <c r="H83" s="46" t="str">
        <f t="shared" ref="H83:H114" si="22">IF($B83="N/A","N/A",IF(G83&gt;10,"No",IF(G83&lt;-10,"No","Yes")))</f>
        <v>N/A</v>
      </c>
      <c r="I83" s="12">
        <v>2.59</v>
      </c>
      <c r="J83" s="12">
        <v>2.722</v>
      </c>
      <c r="K83" s="47" t="s">
        <v>739</v>
      </c>
      <c r="L83" s="9" t="str">
        <f t="shared" si="19"/>
        <v>Yes</v>
      </c>
    </row>
    <row r="84" spans="1:12" x14ac:dyDescent="0.2">
      <c r="A84" s="2" t="s">
        <v>358</v>
      </c>
      <c r="B84" s="37" t="s">
        <v>213</v>
      </c>
      <c r="C84" s="49">
        <v>33370.015337999997</v>
      </c>
      <c r="D84" s="46" t="str">
        <f t="shared" si="20"/>
        <v>N/A</v>
      </c>
      <c r="E84" s="49">
        <v>47805.216679999998</v>
      </c>
      <c r="F84" s="46" t="str">
        <f t="shared" si="21"/>
        <v>N/A</v>
      </c>
      <c r="G84" s="49">
        <v>35628.458882999999</v>
      </c>
      <c r="H84" s="46" t="str">
        <f t="shared" si="22"/>
        <v>N/A</v>
      </c>
      <c r="I84" s="12">
        <v>43.26</v>
      </c>
      <c r="J84" s="12">
        <v>-25.5</v>
      </c>
      <c r="K84" s="47" t="s">
        <v>739</v>
      </c>
      <c r="L84" s="9" t="str">
        <f t="shared" si="19"/>
        <v>Yes</v>
      </c>
    </row>
    <row r="85" spans="1:12" ht="25.5" x14ac:dyDescent="0.2">
      <c r="A85" s="2" t="s">
        <v>1181</v>
      </c>
      <c r="B85" s="37" t="s">
        <v>213</v>
      </c>
      <c r="C85" s="49">
        <v>26534161</v>
      </c>
      <c r="D85" s="46" t="str">
        <f t="shared" si="20"/>
        <v>N/A</v>
      </c>
      <c r="E85" s="49">
        <v>27489916</v>
      </c>
      <c r="F85" s="46" t="str">
        <f t="shared" si="21"/>
        <v>N/A</v>
      </c>
      <c r="G85" s="49">
        <v>31378877</v>
      </c>
      <c r="H85" s="46" t="str">
        <f t="shared" si="22"/>
        <v>N/A</v>
      </c>
      <c r="I85" s="12">
        <v>3.6019999999999999</v>
      </c>
      <c r="J85" s="12">
        <v>14.15</v>
      </c>
      <c r="K85" s="47" t="s">
        <v>739</v>
      </c>
      <c r="L85" s="9" t="str">
        <f t="shared" si="19"/>
        <v>Yes</v>
      </c>
    </row>
    <row r="86" spans="1:12" x14ac:dyDescent="0.2">
      <c r="A86" s="2" t="s">
        <v>729</v>
      </c>
      <c r="B86" s="37" t="s">
        <v>213</v>
      </c>
      <c r="C86" s="49">
        <v>19274</v>
      </c>
      <c r="D86" s="46" t="str">
        <f t="shared" si="20"/>
        <v>N/A</v>
      </c>
      <c r="E86" s="38">
        <v>22323</v>
      </c>
      <c r="F86" s="46" t="str">
        <f t="shared" si="21"/>
        <v>N/A</v>
      </c>
      <c r="G86" s="38">
        <v>24128</v>
      </c>
      <c r="H86" s="46" t="str">
        <f t="shared" si="22"/>
        <v>N/A</v>
      </c>
      <c r="I86" s="12">
        <v>15.82</v>
      </c>
      <c r="J86" s="12">
        <v>8.0860000000000003</v>
      </c>
      <c r="K86" s="47" t="s">
        <v>739</v>
      </c>
      <c r="L86" s="9" t="str">
        <f t="shared" si="19"/>
        <v>Yes</v>
      </c>
    </row>
    <row r="87" spans="1:12" ht="25.5" x14ac:dyDescent="0.2">
      <c r="A87" s="2" t="s">
        <v>1182</v>
      </c>
      <c r="B87" s="37" t="s">
        <v>213</v>
      </c>
      <c r="C87" s="49">
        <v>1376.6815918</v>
      </c>
      <c r="D87" s="46" t="str">
        <f t="shared" si="20"/>
        <v>N/A</v>
      </c>
      <c r="E87" s="49">
        <v>1231.4615418999999</v>
      </c>
      <c r="F87" s="46" t="str">
        <f t="shared" si="21"/>
        <v>N/A</v>
      </c>
      <c r="G87" s="49">
        <v>1300.5171170000001</v>
      </c>
      <c r="H87" s="46" t="str">
        <f t="shared" si="22"/>
        <v>N/A</v>
      </c>
      <c r="I87" s="12">
        <v>-10.5</v>
      </c>
      <c r="J87" s="12">
        <v>5.6079999999999997</v>
      </c>
      <c r="K87" s="47" t="s">
        <v>739</v>
      </c>
      <c r="L87" s="9" t="str">
        <f t="shared" si="19"/>
        <v>Yes</v>
      </c>
    </row>
    <row r="88" spans="1:12" ht="25.5" x14ac:dyDescent="0.2">
      <c r="A88" s="2" t="s">
        <v>1183</v>
      </c>
      <c r="B88" s="37" t="s">
        <v>213</v>
      </c>
      <c r="C88" s="49">
        <v>470769627</v>
      </c>
      <c r="D88" s="46" t="str">
        <f t="shared" si="20"/>
        <v>N/A</v>
      </c>
      <c r="E88" s="49">
        <v>489796210</v>
      </c>
      <c r="F88" s="46" t="str">
        <f t="shared" si="21"/>
        <v>N/A</v>
      </c>
      <c r="G88" s="49">
        <v>529986342</v>
      </c>
      <c r="H88" s="46" t="str">
        <f t="shared" si="22"/>
        <v>N/A</v>
      </c>
      <c r="I88" s="12">
        <v>4.0419999999999998</v>
      </c>
      <c r="J88" s="12">
        <v>8.2050000000000001</v>
      </c>
      <c r="K88" s="47" t="s">
        <v>739</v>
      </c>
      <c r="L88" s="9" t="str">
        <f t="shared" si="19"/>
        <v>Yes</v>
      </c>
    </row>
    <row r="89" spans="1:12" x14ac:dyDescent="0.2">
      <c r="A89" s="2" t="s">
        <v>730</v>
      </c>
      <c r="B89" s="37" t="s">
        <v>213</v>
      </c>
      <c r="C89" s="49">
        <v>10468</v>
      </c>
      <c r="D89" s="46" t="str">
        <f t="shared" si="20"/>
        <v>N/A</v>
      </c>
      <c r="E89" s="38">
        <v>10644</v>
      </c>
      <c r="F89" s="46" t="str">
        <f t="shared" si="21"/>
        <v>N/A</v>
      </c>
      <c r="G89" s="38">
        <v>10969</v>
      </c>
      <c r="H89" s="46" t="str">
        <f t="shared" si="22"/>
        <v>N/A</v>
      </c>
      <c r="I89" s="12">
        <v>1.681</v>
      </c>
      <c r="J89" s="12">
        <v>3.0529999999999999</v>
      </c>
      <c r="K89" s="47" t="s">
        <v>739</v>
      </c>
      <c r="L89" s="9" t="str">
        <f t="shared" si="19"/>
        <v>Yes</v>
      </c>
    </row>
    <row r="90" spans="1:12" ht="25.5" x14ac:dyDescent="0.2">
      <c r="A90" s="2" t="s">
        <v>1184</v>
      </c>
      <c r="B90" s="37" t="s">
        <v>213</v>
      </c>
      <c r="C90" s="49">
        <v>44972.260889999998</v>
      </c>
      <c r="D90" s="46" t="str">
        <f t="shared" si="20"/>
        <v>N/A</v>
      </c>
      <c r="E90" s="49">
        <v>46016.179067999998</v>
      </c>
      <c r="F90" s="46" t="str">
        <f t="shared" si="21"/>
        <v>N/A</v>
      </c>
      <c r="G90" s="49">
        <v>48316.741908999997</v>
      </c>
      <c r="H90" s="46" t="str">
        <f t="shared" si="22"/>
        <v>N/A</v>
      </c>
      <c r="I90" s="12">
        <v>2.3210000000000002</v>
      </c>
      <c r="J90" s="12">
        <v>4.9989999999999997</v>
      </c>
      <c r="K90" s="47" t="s">
        <v>739</v>
      </c>
      <c r="L90" s="9" t="str">
        <f t="shared" si="19"/>
        <v>Yes</v>
      </c>
    </row>
    <row r="91" spans="1:12" ht="25.5" x14ac:dyDescent="0.2">
      <c r="A91" s="2" t="s">
        <v>1185</v>
      </c>
      <c r="B91" s="37" t="s">
        <v>213</v>
      </c>
      <c r="C91" s="49">
        <v>5614293</v>
      </c>
      <c r="D91" s="46" t="str">
        <f t="shared" si="20"/>
        <v>N/A</v>
      </c>
      <c r="E91" s="49">
        <v>5053135</v>
      </c>
      <c r="F91" s="46" t="str">
        <f t="shared" si="21"/>
        <v>N/A</v>
      </c>
      <c r="G91" s="49">
        <v>3114603</v>
      </c>
      <c r="H91" s="46" t="str">
        <f t="shared" si="22"/>
        <v>N/A</v>
      </c>
      <c r="I91" s="12">
        <v>-10</v>
      </c>
      <c r="J91" s="12">
        <v>-38.4</v>
      </c>
      <c r="K91" s="47" t="s">
        <v>739</v>
      </c>
      <c r="L91" s="9" t="str">
        <f t="shared" si="19"/>
        <v>No</v>
      </c>
    </row>
    <row r="92" spans="1:12" x14ac:dyDescent="0.2">
      <c r="A92" s="2" t="s">
        <v>731</v>
      </c>
      <c r="B92" s="37" t="s">
        <v>213</v>
      </c>
      <c r="C92" s="49">
        <v>604</v>
      </c>
      <c r="D92" s="46" t="str">
        <f t="shared" si="20"/>
        <v>N/A</v>
      </c>
      <c r="E92" s="38">
        <v>583</v>
      </c>
      <c r="F92" s="46" t="str">
        <f t="shared" si="21"/>
        <v>N/A</v>
      </c>
      <c r="G92" s="38">
        <v>515</v>
      </c>
      <c r="H92" s="46" t="str">
        <f t="shared" si="22"/>
        <v>N/A</v>
      </c>
      <c r="I92" s="12">
        <v>-3.48</v>
      </c>
      <c r="J92" s="12">
        <v>-11.7</v>
      </c>
      <c r="K92" s="47" t="s">
        <v>739</v>
      </c>
      <c r="L92" s="9" t="str">
        <f t="shared" si="19"/>
        <v>Yes</v>
      </c>
    </row>
    <row r="93" spans="1:12" ht="25.5" x14ac:dyDescent="0.2">
      <c r="A93" s="2" t="s">
        <v>1186</v>
      </c>
      <c r="B93" s="37" t="s">
        <v>213</v>
      </c>
      <c r="C93" s="49">
        <v>9295.1870861000007</v>
      </c>
      <c r="D93" s="46" t="str">
        <f t="shared" si="20"/>
        <v>N/A</v>
      </c>
      <c r="E93" s="49">
        <v>8667.4699827999993</v>
      </c>
      <c r="F93" s="46" t="str">
        <f t="shared" si="21"/>
        <v>N/A</v>
      </c>
      <c r="G93" s="49">
        <v>6047.7728155000004</v>
      </c>
      <c r="H93" s="46" t="str">
        <f t="shared" si="22"/>
        <v>N/A</v>
      </c>
      <c r="I93" s="12">
        <v>-6.75</v>
      </c>
      <c r="J93" s="12">
        <v>-30.2</v>
      </c>
      <c r="K93" s="47" t="s">
        <v>739</v>
      </c>
      <c r="L93" s="9" t="str">
        <f t="shared" si="19"/>
        <v>No</v>
      </c>
    </row>
    <row r="94" spans="1:12" x14ac:dyDescent="0.2">
      <c r="A94" s="2" t="s">
        <v>1187</v>
      </c>
      <c r="B94" s="37" t="s">
        <v>213</v>
      </c>
      <c r="C94" s="49">
        <v>128373107</v>
      </c>
      <c r="D94" s="46" t="str">
        <f t="shared" si="20"/>
        <v>N/A</v>
      </c>
      <c r="E94" s="49">
        <v>129958956</v>
      </c>
      <c r="F94" s="46" t="str">
        <f t="shared" si="21"/>
        <v>N/A</v>
      </c>
      <c r="G94" s="49">
        <v>134851890</v>
      </c>
      <c r="H94" s="46" t="str">
        <f t="shared" si="22"/>
        <v>N/A</v>
      </c>
      <c r="I94" s="12">
        <v>1.2350000000000001</v>
      </c>
      <c r="J94" s="12">
        <v>3.7650000000000001</v>
      </c>
      <c r="K94" s="47" t="s">
        <v>739</v>
      </c>
      <c r="L94" s="9" t="str">
        <f t="shared" si="19"/>
        <v>Yes</v>
      </c>
    </row>
    <row r="95" spans="1:12" x14ac:dyDescent="0.2">
      <c r="A95" s="2" t="s">
        <v>732</v>
      </c>
      <c r="B95" s="37" t="s">
        <v>213</v>
      </c>
      <c r="C95" s="49">
        <v>6907</v>
      </c>
      <c r="D95" s="46" t="str">
        <f t="shared" si="20"/>
        <v>N/A</v>
      </c>
      <c r="E95" s="38">
        <v>6990</v>
      </c>
      <c r="F95" s="46" t="str">
        <f t="shared" si="21"/>
        <v>N/A</v>
      </c>
      <c r="G95" s="38">
        <v>7231</v>
      </c>
      <c r="H95" s="46" t="str">
        <f t="shared" si="22"/>
        <v>N/A</v>
      </c>
      <c r="I95" s="12">
        <v>1.202</v>
      </c>
      <c r="J95" s="12">
        <v>3.448</v>
      </c>
      <c r="K95" s="47" t="s">
        <v>739</v>
      </c>
      <c r="L95" s="9" t="str">
        <f t="shared" si="19"/>
        <v>Yes</v>
      </c>
    </row>
    <row r="96" spans="1:12" x14ac:dyDescent="0.2">
      <c r="A96" s="2" t="s">
        <v>1188</v>
      </c>
      <c r="B96" s="37" t="s">
        <v>213</v>
      </c>
      <c r="C96" s="49">
        <v>18585.942812000001</v>
      </c>
      <c r="D96" s="46" t="str">
        <f t="shared" si="20"/>
        <v>N/A</v>
      </c>
      <c r="E96" s="49">
        <v>18592.125322</v>
      </c>
      <c r="F96" s="46" t="str">
        <f t="shared" si="21"/>
        <v>N/A</v>
      </c>
      <c r="G96" s="49">
        <v>18649.134282999999</v>
      </c>
      <c r="H96" s="46" t="str">
        <f t="shared" si="22"/>
        <v>N/A</v>
      </c>
      <c r="I96" s="12">
        <v>3.3300000000000003E-2</v>
      </c>
      <c r="J96" s="12">
        <v>0.30659999999999998</v>
      </c>
      <c r="K96" s="47" t="s">
        <v>739</v>
      </c>
      <c r="L96" s="9" t="str">
        <f t="shared" si="19"/>
        <v>Yes</v>
      </c>
    </row>
    <row r="97" spans="1:12" x14ac:dyDescent="0.2">
      <c r="A97" s="2" t="s">
        <v>1189</v>
      </c>
      <c r="B97" s="37" t="s">
        <v>213</v>
      </c>
      <c r="C97" s="49">
        <v>14497043</v>
      </c>
      <c r="D97" s="46" t="str">
        <f t="shared" si="20"/>
        <v>N/A</v>
      </c>
      <c r="E97" s="49">
        <v>15754375</v>
      </c>
      <c r="F97" s="46" t="str">
        <f t="shared" si="21"/>
        <v>N/A</v>
      </c>
      <c r="G97" s="49">
        <v>21792007</v>
      </c>
      <c r="H97" s="46" t="str">
        <f t="shared" si="22"/>
        <v>N/A</v>
      </c>
      <c r="I97" s="12">
        <v>8.673</v>
      </c>
      <c r="J97" s="12">
        <v>38.32</v>
      </c>
      <c r="K97" s="47" t="s">
        <v>739</v>
      </c>
      <c r="L97" s="9" t="str">
        <f t="shared" si="19"/>
        <v>No</v>
      </c>
    </row>
    <row r="98" spans="1:12" x14ac:dyDescent="0.2">
      <c r="A98" s="2" t="s">
        <v>520</v>
      </c>
      <c r="B98" s="37" t="s">
        <v>213</v>
      </c>
      <c r="C98" s="49">
        <v>1778</v>
      </c>
      <c r="D98" s="46" t="str">
        <f t="shared" si="20"/>
        <v>N/A</v>
      </c>
      <c r="E98" s="38">
        <v>1793</v>
      </c>
      <c r="F98" s="46" t="str">
        <f t="shared" si="21"/>
        <v>N/A</v>
      </c>
      <c r="G98" s="38">
        <v>1645</v>
      </c>
      <c r="H98" s="46" t="str">
        <f t="shared" si="22"/>
        <v>N/A</v>
      </c>
      <c r="I98" s="12">
        <v>0.84360000000000002</v>
      </c>
      <c r="J98" s="12">
        <v>-8.25</v>
      </c>
      <c r="K98" s="47" t="s">
        <v>739</v>
      </c>
      <c r="L98" s="9" t="str">
        <f t="shared" si="19"/>
        <v>Yes</v>
      </c>
    </row>
    <row r="99" spans="1:12" x14ac:dyDescent="0.2">
      <c r="A99" s="2" t="s">
        <v>1190</v>
      </c>
      <c r="B99" s="37" t="s">
        <v>213</v>
      </c>
      <c r="C99" s="49">
        <v>8153.5674915999998</v>
      </c>
      <c r="D99" s="46" t="str">
        <f t="shared" si="20"/>
        <v>N/A</v>
      </c>
      <c r="E99" s="49">
        <v>8786.6006692999999</v>
      </c>
      <c r="F99" s="46" t="str">
        <f t="shared" si="21"/>
        <v>N/A</v>
      </c>
      <c r="G99" s="49">
        <v>13247.420668999999</v>
      </c>
      <c r="H99" s="46" t="str">
        <f t="shared" si="22"/>
        <v>N/A</v>
      </c>
      <c r="I99" s="12">
        <v>7.7640000000000002</v>
      </c>
      <c r="J99" s="12">
        <v>50.77</v>
      </c>
      <c r="K99" s="47" t="s">
        <v>739</v>
      </c>
      <c r="L99" s="9" t="str">
        <f t="shared" si="19"/>
        <v>No</v>
      </c>
    </row>
    <row r="100" spans="1:12" ht="25.5" x14ac:dyDescent="0.2">
      <c r="A100" s="2" t="s">
        <v>1191</v>
      </c>
      <c r="B100" s="37" t="s">
        <v>213</v>
      </c>
      <c r="C100" s="49">
        <v>1617273</v>
      </c>
      <c r="D100" s="46" t="str">
        <f t="shared" si="20"/>
        <v>N/A</v>
      </c>
      <c r="E100" s="49">
        <v>2228333</v>
      </c>
      <c r="F100" s="46" t="str">
        <f t="shared" si="21"/>
        <v>N/A</v>
      </c>
      <c r="G100" s="49">
        <v>2942949</v>
      </c>
      <c r="H100" s="46" t="str">
        <f t="shared" si="22"/>
        <v>N/A</v>
      </c>
      <c r="I100" s="12">
        <v>37.78</v>
      </c>
      <c r="J100" s="12">
        <v>32.07</v>
      </c>
      <c r="K100" s="47" t="s">
        <v>739</v>
      </c>
      <c r="L100" s="9" t="str">
        <f t="shared" si="19"/>
        <v>No</v>
      </c>
    </row>
    <row r="101" spans="1:12" x14ac:dyDescent="0.2">
      <c r="A101" s="2" t="s">
        <v>521</v>
      </c>
      <c r="B101" s="37" t="s">
        <v>213</v>
      </c>
      <c r="C101" s="49">
        <v>1198</v>
      </c>
      <c r="D101" s="46" t="str">
        <f t="shared" si="20"/>
        <v>N/A</v>
      </c>
      <c r="E101" s="38">
        <v>1623</v>
      </c>
      <c r="F101" s="46" t="str">
        <f t="shared" si="21"/>
        <v>N/A</v>
      </c>
      <c r="G101" s="38">
        <v>2090</v>
      </c>
      <c r="H101" s="46" t="str">
        <f t="shared" si="22"/>
        <v>N/A</v>
      </c>
      <c r="I101" s="12">
        <v>35.479999999999997</v>
      </c>
      <c r="J101" s="12">
        <v>28.77</v>
      </c>
      <c r="K101" s="47" t="s">
        <v>739</v>
      </c>
      <c r="L101" s="9" t="str">
        <f t="shared" si="19"/>
        <v>Yes</v>
      </c>
    </row>
    <row r="102" spans="1:12" ht="25.5" x14ac:dyDescent="0.2">
      <c r="A102" s="2" t="s">
        <v>1192</v>
      </c>
      <c r="B102" s="37" t="s">
        <v>213</v>
      </c>
      <c r="C102" s="49">
        <v>1349.9774623999999</v>
      </c>
      <c r="D102" s="46" t="str">
        <f t="shared" si="20"/>
        <v>N/A</v>
      </c>
      <c r="E102" s="49">
        <v>1372.9716573999999</v>
      </c>
      <c r="F102" s="46" t="str">
        <f t="shared" si="21"/>
        <v>N/A</v>
      </c>
      <c r="G102" s="49">
        <v>1408.1095694000001</v>
      </c>
      <c r="H102" s="46" t="str">
        <f t="shared" si="22"/>
        <v>N/A</v>
      </c>
      <c r="I102" s="12">
        <v>1.7030000000000001</v>
      </c>
      <c r="J102" s="12">
        <v>2.5590000000000002</v>
      </c>
      <c r="K102" s="47" t="s">
        <v>739</v>
      </c>
      <c r="L102" s="9" t="str">
        <f t="shared" si="19"/>
        <v>Yes</v>
      </c>
    </row>
    <row r="103" spans="1:12" ht="25.5" x14ac:dyDescent="0.2">
      <c r="A103" s="67" t="s">
        <v>1193</v>
      </c>
      <c r="B103" s="37" t="s">
        <v>213</v>
      </c>
      <c r="C103" s="49">
        <v>0</v>
      </c>
      <c r="D103" s="46" t="str">
        <f t="shared" si="20"/>
        <v>N/A</v>
      </c>
      <c r="E103" s="49">
        <v>0</v>
      </c>
      <c r="F103" s="46" t="str">
        <f t="shared" si="21"/>
        <v>N/A</v>
      </c>
      <c r="G103" s="49">
        <v>0</v>
      </c>
      <c r="H103" s="46" t="str">
        <f t="shared" si="22"/>
        <v>N/A</v>
      </c>
      <c r="I103" s="12" t="s">
        <v>1747</v>
      </c>
      <c r="J103" s="12" t="s">
        <v>1747</v>
      </c>
      <c r="K103" s="47" t="s">
        <v>739</v>
      </c>
      <c r="L103" s="9" t="str">
        <f t="shared" si="19"/>
        <v>N/A</v>
      </c>
    </row>
    <row r="104" spans="1:12" ht="25.5" x14ac:dyDescent="0.2">
      <c r="A104" s="2" t="s">
        <v>522</v>
      </c>
      <c r="B104" s="37" t="s">
        <v>213</v>
      </c>
      <c r="C104" s="49">
        <v>0</v>
      </c>
      <c r="D104" s="46" t="str">
        <f t="shared" si="20"/>
        <v>N/A</v>
      </c>
      <c r="E104" s="38">
        <v>0</v>
      </c>
      <c r="F104" s="46" t="str">
        <f t="shared" si="21"/>
        <v>N/A</v>
      </c>
      <c r="G104" s="38">
        <v>0</v>
      </c>
      <c r="H104" s="46" t="str">
        <f t="shared" si="22"/>
        <v>N/A</v>
      </c>
      <c r="I104" s="12" t="s">
        <v>1747</v>
      </c>
      <c r="J104" s="12" t="s">
        <v>1747</v>
      </c>
      <c r="K104" s="47" t="s">
        <v>739</v>
      </c>
      <c r="L104" s="9" t="str">
        <f t="shared" si="19"/>
        <v>N/A</v>
      </c>
    </row>
    <row r="105" spans="1:12" ht="25.5" x14ac:dyDescent="0.2">
      <c r="A105" s="2" t="s">
        <v>1194</v>
      </c>
      <c r="B105" s="37" t="s">
        <v>213</v>
      </c>
      <c r="C105" s="49" t="s">
        <v>1747</v>
      </c>
      <c r="D105" s="46" t="str">
        <f t="shared" si="20"/>
        <v>N/A</v>
      </c>
      <c r="E105" s="49" t="s">
        <v>1747</v>
      </c>
      <c r="F105" s="46" t="str">
        <f t="shared" si="21"/>
        <v>N/A</v>
      </c>
      <c r="G105" s="49" t="s">
        <v>1747</v>
      </c>
      <c r="H105" s="46" t="str">
        <f t="shared" si="22"/>
        <v>N/A</v>
      </c>
      <c r="I105" s="12" t="s">
        <v>1747</v>
      </c>
      <c r="J105" s="12" t="s">
        <v>1747</v>
      </c>
      <c r="K105" s="47" t="s">
        <v>739</v>
      </c>
      <c r="L105" s="9" t="str">
        <f t="shared" si="19"/>
        <v>N/A</v>
      </c>
    </row>
    <row r="106" spans="1:12" ht="25.5" x14ac:dyDescent="0.2">
      <c r="A106" s="2" t="s">
        <v>1195</v>
      </c>
      <c r="B106" s="37" t="s">
        <v>213</v>
      </c>
      <c r="C106" s="49">
        <v>96514331</v>
      </c>
      <c r="D106" s="46" t="str">
        <f t="shared" si="20"/>
        <v>N/A</v>
      </c>
      <c r="E106" s="49">
        <v>103118081</v>
      </c>
      <c r="F106" s="46" t="str">
        <f t="shared" si="21"/>
        <v>N/A</v>
      </c>
      <c r="G106" s="49">
        <v>109502684</v>
      </c>
      <c r="H106" s="46" t="str">
        <f t="shared" si="22"/>
        <v>N/A</v>
      </c>
      <c r="I106" s="12">
        <v>6.8419999999999996</v>
      </c>
      <c r="J106" s="12">
        <v>6.1920000000000002</v>
      </c>
      <c r="K106" s="47" t="s">
        <v>739</v>
      </c>
      <c r="L106" s="9" t="str">
        <f t="shared" si="19"/>
        <v>Yes</v>
      </c>
    </row>
    <row r="107" spans="1:12" x14ac:dyDescent="0.2">
      <c r="A107" s="2" t="s">
        <v>523</v>
      </c>
      <c r="B107" s="37" t="s">
        <v>213</v>
      </c>
      <c r="C107" s="49">
        <v>8538</v>
      </c>
      <c r="D107" s="46" t="str">
        <f t="shared" si="20"/>
        <v>N/A</v>
      </c>
      <c r="E107" s="38">
        <v>8880</v>
      </c>
      <c r="F107" s="46" t="str">
        <f t="shared" si="21"/>
        <v>N/A</v>
      </c>
      <c r="G107" s="38">
        <v>9139</v>
      </c>
      <c r="H107" s="46" t="str">
        <f t="shared" si="22"/>
        <v>N/A</v>
      </c>
      <c r="I107" s="12">
        <v>4.0060000000000002</v>
      </c>
      <c r="J107" s="12">
        <v>2.9169999999999998</v>
      </c>
      <c r="K107" s="47" t="s">
        <v>739</v>
      </c>
      <c r="L107" s="9" t="str">
        <f t="shared" si="19"/>
        <v>Yes</v>
      </c>
    </row>
    <row r="108" spans="1:12" ht="25.5" x14ac:dyDescent="0.2">
      <c r="A108" s="2" t="s">
        <v>1196</v>
      </c>
      <c r="B108" s="37" t="s">
        <v>213</v>
      </c>
      <c r="C108" s="49">
        <v>11304.091238999999</v>
      </c>
      <c r="D108" s="46" t="str">
        <f t="shared" si="20"/>
        <v>N/A</v>
      </c>
      <c r="E108" s="49">
        <v>11612.396509</v>
      </c>
      <c r="F108" s="46" t="str">
        <f t="shared" si="21"/>
        <v>N/A</v>
      </c>
      <c r="G108" s="49">
        <v>11981.910931</v>
      </c>
      <c r="H108" s="46" t="str">
        <f t="shared" si="22"/>
        <v>N/A</v>
      </c>
      <c r="I108" s="12">
        <v>2.7269999999999999</v>
      </c>
      <c r="J108" s="12">
        <v>3.1819999999999999</v>
      </c>
      <c r="K108" s="47" t="s">
        <v>739</v>
      </c>
      <c r="L108" s="9" t="str">
        <f t="shared" si="19"/>
        <v>Yes</v>
      </c>
    </row>
    <row r="109" spans="1:12" ht="25.5" x14ac:dyDescent="0.2">
      <c r="A109" s="2" t="s">
        <v>1197</v>
      </c>
      <c r="B109" s="37" t="s">
        <v>213</v>
      </c>
      <c r="C109" s="49">
        <v>5803144</v>
      </c>
      <c r="D109" s="46" t="str">
        <f t="shared" si="20"/>
        <v>N/A</v>
      </c>
      <c r="E109" s="49">
        <v>6752490</v>
      </c>
      <c r="F109" s="46" t="str">
        <f t="shared" si="21"/>
        <v>N/A</v>
      </c>
      <c r="G109" s="49">
        <v>6020729</v>
      </c>
      <c r="H109" s="46" t="str">
        <f t="shared" si="22"/>
        <v>N/A</v>
      </c>
      <c r="I109" s="12">
        <v>16.36</v>
      </c>
      <c r="J109" s="12">
        <v>-10.8</v>
      </c>
      <c r="K109" s="47" t="s">
        <v>739</v>
      </c>
      <c r="L109" s="9" t="str">
        <f t="shared" si="19"/>
        <v>Yes</v>
      </c>
    </row>
    <row r="110" spans="1:12" x14ac:dyDescent="0.2">
      <c r="A110" s="2" t="s">
        <v>524</v>
      </c>
      <c r="B110" s="37" t="s">
        <v>213</v>
      </c>
      <c r="C110" s="49">
        <v>1760</v>
      </c>
      <c r="D110" s="46" t="str">
        <f t="shared" si="20"/>
        <v>N/A</v>
      </c>
      <c r="E110" s="38">
        <v>1857</v>
      </c>
      <c r="F110" s="46" t="str">
        <f t="shared" si="21"/>
        <v>N/A</v>
      </c>
      <c r="G110" s="38">
        <v>1814</v>
      </c>
      <c r="H110" s="46" t="str">
        <f t="shared" si="22"/>
        <v>N/A</v>
      </c>
      <c r="I110" s="12">
        <v>5.5110000000000001</v>
      </c>
      <c r="J110" s="12">
        <v>-2.3199999999999998</v>
      </c>
      <c r="K110" s="47" t="s">
        <v>739</v>
      </c>
      <c r="L110" s="9" t="str">
        <f t="shared" si="19"/>
        <v>Yes</v>
      </c>
    </row>
    <row r="111" spans="1:12" ht="25.5" x14ac:dyDescent="0.2">
      <c r="A111" s="2" t="s">
        <v>1198</v>
      </c>
      <c r="B111" s="37" t="s">
        <v>213</v>
      </c>
      <c r="C111" s="49">
        <v>3297.2409091</v>
      </c>
      <c r="D111" s="46" t="str">
        <f t="shared" si="20"/>
        <v>N/A</v>
      </c>
      <c r="E111" s="49">
        <v>3636.2358642999998</v>
      </c>
      <c r="F111" s="46" t="str">
        <f t="shared" si="21"/>
        <v>N/A</v>
      </c>
      <c r="G111" s="49">
        <v>3319.0347299</v>
      </c>
      <c r="H111" s="46" t="str">
        <f t="shared" si="22"/>
        <v>N/A</v>
      </c>
      <c r="I111" s="12">
        <v>10.28</v>
      </c>
      <c r="J111" s="12">
        <v>-8.7200000000000006</v>
      </c>
      <c r="K111" s="47" t="s">
        <v>739</v>
      </c>
      <c r="L111" s="9" t="str">
        <f t="shared" si="19"/>
        <v>Yes</v>
      </c>
    </row>
    <row r="112" spans="1:12" ht="25.5" x14ac:dyDescent="0.2">
      <c r="A112" s="2" t="s">
        <v>1199</v>
      </c>
      <c r="B112" s="37" t="s">
        <v>213</v>
      </c>
      <c r="C112" s="49">
        <v>8493699</v>
      </c>
      <c r="D112" s="46" t="str">
        <f t="shared" si="20"/>
        <v>N/A</v>
      </c>
      <c r="E112" s="49">
        <v>11192582</v>
      </c>
      <c r="F112" s="46" t="str">
        <f t="shared" si="21"/>
        <v>N/A</v>
      </c>
      <c r="G112" s="49">
        <v>17654206</v>
      </c>
      <c r="H112" s="46" t="str">
        <f t="shared" si="22"/>
        <v>N/A</v>
      </c>
      <c r="I112" s="12">
        <v>31.78</v>
      </c>
      <c r="J112" s="12">
        <v>57.73</v>
      </c>
      <c r="K112" s="47" t="s">
        <v>739</v>
      </c>
      <c r="L112" s="9" t="str">
        <f t="shared" si="19"/>
        <v>No</v>
      </c>
    </row>
    <row r="113" spans="1:12" ht="25.5" x14ac:dyDescent="0.2">
      <c r="A113" s="2" t="s">
        <v>525</v>
      </c>
      <c r="B113" s="37" t="s">
        <v>213</v>
      </c>
      <c r="C113" s="49">
        <v>673</v>
      </c>
      <c r="D113" s="46" t="str">
        <f t="shared" si="20"/>
        <v>N/A</v>
      </c>
      <c r="E113" s="38">
        <v>764</v>
      </c>
      <c r="F113" s="46" t="str">
        <f t="shared" si="21"/>
        <v>N/A</v>
      </c>
      <c r="G113" s="38">
        <v>901</v>
      </c>
      <c r="H113" s="46" t="str">
        <f t="shared" si="22"/>
        <v>N/A</v>
      </c>
      <c r="I113" s="12">
        <v>13.52</v>
      </c>
      <c r="J113" s="12">
        <v>17.93</v>
      </c>
      <c r="K113" s="47" t="s">
        <v>739</v>
      </c>
      <c r="L113" s="9" t="str">
        <f t="shared" si="19"/>
        <v>Yes</v>
      </c>
    </row>
    <row r="114" spans="1:12" ht="25.5" x14ac:dyDescent="0.2">
      <c r="A114" s="2" t="s">
        <v>1200</v>
      </c>
      <c r="B114" s="37" t="s">
        <v>213</v>
      </c>
      <c r="C114" s="49">
        <v>12620.652303000001</v>
      </c>
      <c r="D114" s="46" t="str">
        <f t="shared" si="20"/>
        <v>N/A</v>
      </c>
      <c r="E114" s="49">
        <v>14649.97644</v>
      </c>
      <c r="F114" s="46" t="str">
        <f t="shared" si="21"/>
        <v>N/A</v>
      </c>
      <c r="G114" s="49">
        <v>19594.013319000002</v>
      </c>
      <c r="H114" s="46" t="str">
        <f t="shared" si="22"/>
        <v>N/A</v>
      </c>
      <c r="I114" s="12">
        <v>16.079999999999998</v>
      </c>
      <c r="J114" s="12">
        <v>33.75</v>
      </c>
      <c r="K114" s="47" t="s">
        <v>739</v>
      </c>
      <c r="L114" s="9" t="str">
        <f t="shared" si="19"/>
        <v>No</v>
      </c>
    </row>
    <row r="115" spans="1:12" ht="25.5" x14ac:dyDescent="0.2">
      <c r="A115" s="2" t="s">
        <v>1201</v>
      </c>
      <c r="B115" s="37" t="s">
        <v>213</v>
      </c>
      <c r="C115" s="49">
        <v>9782827</v>
      </c>
      <c r="D115" s="46" t="str">
        <f t="shared" ref="D115:D146" si="23">IF($B115="N/A","N/A",IF(C115&gt;10,"No",IF(C115&lt;-10,"No","Yes")))</f>
        <v>N/A</v>
      </c>
      <c r="E115" s="49">
        <v>9009425</v>
      </c>
      <c r="F115" s="46" t="str">
        <f t="shared" ref="F115:F146" si="24">IF($B115="N/A","N/A",IF(E115&gt;10,"No",IF(E115&lt;-10,"No","Yes")))</f>
        <v>N/A</v>
      </c>
      <c r="G115" s="49">
        <v>7730414</v>
      </c>
      <c r="H115" s="46" t="str">
        <f t="shared" ref="H115:H146" si="25">IF($B115="N/A","N/A",IF(G115&gt;10,"No",IF(G115&lt;-10,"No","Yes")))</f>
        <v>N/A</v>
      </c>
      <c r="I115" s="12">
        <v>-7.91</v>
      </c>
      <c r="J115" s="12">
        <v>-14.2</v>
      </c>
      <c r="K115" s="47" t="s">
        <v>739</v>
      </c>
      <c r="L115" s="9" t="str">
        <f t="shared" si="19"/>
        <v>Yes</v>
      </c>
    </row>
    <row r="116" spans="1:12" ht="25.5" x14ac:dyDescent="0.2">
      <c r="A116" s="2" t="s">
        <v>526</v>
      </c>
      <c r="B116" s="37" t="s">
        <v>213</v>
      </c>
      <c r="C116" s="49">
        <v>371</v>
      </c>
      <c r="D116" s="46" t="str">
        <f t="shared" si="23"/>
        <v>N/A</v>
      </c>
      <c r="E116" s="38">
        <v>366</v>
      </c>
      <c r="F116" s="46" t="str">
        <f t="shared" si="24"/>
        <v>N/A</v>
      </c>
      <c r="G116" s="38">
        <v>381</v>
      </c>
      <c r="H116" s="46" t="str">
        <f t="shared" si="25"/>
        <v>N/A</v>
      </c>
      <c r="I116" s="12">
        <v>-1.35</v>
      </c>
      <c r="J116" s="12">
        <v>4.0979999999999999</v>
      </c>
      <c r="K116" s="47" t="s">
        <v>739</v>
      </c>
      <c r="L116" s="9" t="str">
        <f t="shared" si="19"/>
        <v>Yes</v>
      </c>
    </row>
    <row r="117" spans="1:12" ht="25.5" x14ac:dyDescent="0.2">
      <c r="A117" s="2" t="s">
        <v>1202</v>
      </c>
      <c r="B117" s="37" t="s">
        <v>213</v>
      </c>
      <c r="C117" s="49">
        <v>26368.805929999999</v>
      </c>
      <c r="D117" s="46" t="str">
        <f t="shared" si="23"/>
        <v>N/A</v>
      </c>
      <c r="E117" s="49">
        <v>24615.915301000001</v>
      </c>
      <c r="F117" s="46" t="str">
        <f t="shared" si="24"/>
        <v>N/A</v>
      </c>
      <c r="G117" s="49">
        <v>20289.800524999999</v>
      </c>
      <c r="H117" s="46" t="str">
        <f t="shared" si="25"/>
        <v>N/A</v>
      </c>
      <c r="I117" s="12">
        <v>-6.65</v>
      </c>
      <c r="J117" s="12">
        <v>-17.600000000000001</v>
      </c>
      <c r="K117" s="47" t="s">
        <v>739</v>
      </c>
      <c r="L117" s="9" t="str">
        <f t="shared" si="19"/>
        <v>Yes</v>
      </c>
    </row>
    <row r="118" spans="1:12" ht="25.5" x14ac:dyDescent="0.2">
      <c r="A118" s="2" t="s">
        <v>1203</v>
      </c>
      <c r="B118" s="37" t="s">
        <v>213</v>
      </c>
      <c r="C118" s="49">
        <v>10930172</v>
      </c>
      <c r="D118" s="46" t="str">
        <f t="shared" si="23"/>
        <v>N/A</v>
      </c>
      <c r="E118" s="49">
        <v>10666252</v>
      </c>
      <c r="F118" s="46" t="str">
        <f t="shared" si="24"/>
        <v>N/A</v>
      </c>
      <c r="G118" s="49">
        <v>11550573</v>
      </c>
      <c r="H118" s="46" t="str">
        <f t="shared" si="25"/>
        <v>N/A</v>
      </c>
      <c r="I118" s="12">
        <v>-2.41</v>
      </c>
      <c r="J118" s="12">
        <v>8.2910000000000004</v>
      </c>
      <c r="K118" s="47" t="s">
        <v>739</v>
      </c>
      <c r="L118" s="9" t="str">
        <f t="shared" si="19"/>
        <v>Yes</v>
      </c>
    </row>
    <row r="119" spans="1:12" ht="25.5" x14ac:dyDescent="0.2">
      <c r="A119" s="2" t="s">
        <v>527</v>
      </c>
      <c r="B119" s="37" t="s">
        <v>213</v>
      </c>
      <c r="C119" s="49">
        <v>1051</v>
      </c>
      <c r="D119" s="46" t="str">
        <f t="shared" si="23"/>
        <v>N/A</v>
      </c>
      <c r="E119" s="38">
        <v>1138</v>
      </c>
      <c r="F119" s="46" t="str">
        <f t="shared" si="24"/>
        <v>N/A</v>
      </c>
      <c r="G119" s="38">
        <v>1336</v>
      </c>
      <c r="H119" s="46" t="str">
        <f t="shared" si="25"/>
        <v>N/A</v>
      </c>
      <c r="I119" s="12">
        <v>8.2780000000000005</v>
      </c>
      <c r="J119" s="12">
        <v>17.399999999999999</v>
      </c>
      <c r="K119" s="47" t="s">
        <v>739</v>
      </c>
      <c r="L119" s="9" t="str">
        <f t="shared" si="19"/>
        <v>Yes</v>
      </c>
    </row>
    <row r="120" spans="1:12" ht="25.5" x14ac:dyDescent="0.2">
      <c r="A120" s="2" t="s">
        <v>1204</v>
      </c>
      <c r="B120" s="37" t="s">
        <v>213</v>
      </c>
      <c r="C120" s="49">
        <v>10399.783063999999</v>
      </c>
      <c r="D120" s="46" t="str">
        <f t="shared" si="23"/>
        <v>N/A</v>
      </c>
      <c r="E120" s="49">
        <v>9372.8049209000001</v>
      </c>
      <c r="F120" s="46" t="str">
        <f t="shared" si="24"/>
        <v>N/A</v>
      </c>
      <c r="G120" s="49">
        <v>8645.6384730999998</v>
      </c>
      <c r="H120" s="46" t="str">
        <f t="shared" si="25"/>
        <v>N/A</v>
      </c>
      <c r="I120" s="12">
        <v>-9.8699999999999992</v>
      </c>
      <c r="J120" s="12">
        <v>-7.76</v>
      </c>
      <c r="K120" s="47" t="s">
        <v>739</v>
      </c>
      <c r="L120" s="9" t="str">
        <f t="shared" si="19"/>
        <v>Yes</v>
      </c>
    </row>
    <row r="121" spans="1:12" ht="25.5" x14ac:dyDescent="0.2">
      <c r="A121" s="2" t="s">
        <v>1205</v>
      </c>
      <c r="B121" s="37" t="s">
        <v>213</v>
      </c>
      <c r="C121" s="49">
        <v>2252969</v>
      </c>
      <c r="D121" s="46" t="str">
        <f t="shared" si="23"/>
        <v>N/A</v>
      </c>
      <c r="E121" s="49">
        <v>2030870</v>
      </c>
      <c r="F121" s="46" t="str">
        <f t="shared" si="24"/>
        <v>N/A</v>
      </c>
      <c r="G121" s="49">
        <v>1829185</v>
      </c>
      <c r="H121" s="46" t="str">
        <f t="shared" si="25"/>
        <v>N/A</v>
      </c>
      <c r="I121" s="12">
        <v>-9.86</v>
      </c>
      <c r="J121" s="12">
        <v>-9.93</v>
      </c>
      <c r="K121" s="47" t="s">
        <v>739</v>
      </c>
      <c r="L121" s="9" t="str">
        <f t="shared" si="19"/>
        <v>Yes</v>
      </c>
    </row>
    <row r="122" spans="1:12" x14ac:dyDescent="0.2">
      <c r="A122" s="2" t="s">
        <v>528</v>
      </c>
      <c r="B122" s="37" t="s">
        <v>213</v>
      </c>
      <c r="C122" s="49">
        <v>228</v>
      </c>
      <c r="D122" s="46" t="str">
        <f t="shared" si="23"/>
        <v>N/A</v>
      </c>
      <c r="E122" s="38">
        <v>237</v>
      </c>
      <c r="F122" s="46" t="str">
        <f t="shared" si="24"/>
        <v>N/A</v>
      </c>
      <c r="G122" s="38">
        <v>228</v>
      </c>
      <c r="H122" s="46" t="str">
        <f t="shared" si="25"/>
        <v>N/A</v>
      </c>
      <c r="I122" s="12">
        <v>3.9470000000000001</v>
      </c>
      <c r="J122" s="12">
        <v>-3.8</v>
      </c>
      <c r="K122" s="47" t="s">
        <v>739</v>
      </c>
      <c r="L122" s="9" t="str">
        <f t="shared" si="19"/>
        <v>Yes</v>
      </c>
    </row>
    <row r="123" spans="1:12" ht="25.5" x14ac:dyDescent="0.2">
      <c r="A123" s="2" t="s">
        <v>1206</v>
      </c>
      <c r="B123" s="37" t="s">
        <v>213</v>
      </c>
      <c r="C123" s="49">
        <v>9881.4429825000007</v>
      </c>
      <c r="D123" s="46" t="str">
        <f t="shared" si="23"/>
        <v>N/A</v>
      </c>
      <c r="E123" s="49">
        <v>8569.0717299999997</v>
      </c>
      <c r="F123" s="46" t="str">
        <f t="shared" si="24"/>
        <v>N/A</v>
      </c>
      <c r="G123" s="49">
        <v>8022.7412280999997</v>
      </c>
      <c r="H123" s="46" t="str">
        <f t="shared" si="25"/>
        <v>N/A</v>
      </c>
      <c r="I123" s="12">
        <v>-13.3</v>
      </c>
      <c r="J123" s="12">
        <v>-6.38</v>
      </c>
      <c r="K123" s="47" t="s">
        <v>739</v>
      </c>
      <c r="L123" s="9" t="str">
        <f t="shared" si="19"/>
        <v>Yes</v>
      </c>
    </row>
    <row r="124" spans="1:12" ht="25.5" x14ac:dyDescent="0.2">
      <c r="A124" s="2" t="s">
        <v>1207</v>
      </c>
      <c r="B124" s="37" t="s">
        <v>213</v>
      </c>
      <c r="C124" s="49">
        <v>2783850</v>
      </c>
      <c r="D124" s="46" t="str">
        <f t="shared" si="23"/>
        <v>N/A</v>
      </c>
      <c r="E124" s="49">
        <v>3389080</v>
      </c>
      <c r="F124" s="46" t="str">
        <f t="shared" si="24"/>
        <v>N/A</v>
      </c>
      <c r="G124" s="49">
        <v>3516829</v>
      </c>
      <c r="H124" s="46" t="str">
        <f t="shared" si="25"/>
        <v>N/A</v>
      </c>
      <c r="I124" s="12">
        <v>21.74</v>
      </c>
      <c r="J124" s="12">
        <v>3.7690000000000001</v>
      </c>
      <c r="K124" s="47" t="s">
        <v>739</v>
      </c>
      <c r="L124" s="9" t="str">
        <f t="shared" si="19"/>
        <v>Yes</v>
      </c>
    </row>
    <row r="125" spans="1:12" ht="25.5" x14ac:dyDescent="0.2">
      <c r="A125" s="2" t="s">
        <v>529</v>
      </c>
      <c r="B125" s="37" t="s">
        <v>213</v>
      </c>
      <c r="C125" s="49">
        <v>4472</v>
      </c>
      <c r="D125" s="46" t="str">
        <f t="shared" si="23"/>
        <v>N/A</v>
      </c>
      <c r="E125" s="38">
        <v>5184</v>
      </c>
      <c r="F125" s="46" t="str">
        <f t="shared" si="24"/>
        <v>N/A</v>
      </c>
      <c r="G125" s="38">
        <v>5550</v>
      </c>
      <c r="H125" s="46" t="str">
        <f t="shared" si="25"/>
        <v>N/A</v>
      </c>
      <c r="I125" s="12">
        <v>15.92</v>
      </c>
      <c r="J125" s="12">
        <v>7.06</v>
      </c>
      <c r="K125" s="47" t="s">
        <v>739</v>
      </c>
      <c r="L125" s="9" t="str">
        <f t="shared" si="19"/>
        <v>Yes</v>
      </c>
    </row>
    <row r="126" spans="1:12" ht="25.5" x14ac:dyDescent="0.2">
      <c r="A126" s="2" t="s">
        <v>1208</v>
      </c>
      <c r="B126" s="37" t="s">
        <v>213</v>
      </c>
      <c r="C126" s="49">
        <v>622.50670840999999</v>
      </c>
      <c r="D126" s="46" t="str">
        <f t="shared" si="23"/>
        <v>N/A</v>
      </c>
      <c r="E126" s="49">
        <v>653.75771605</v>
      </c>
      <c r="F126" s="46" t="str">
        <f t="shared" si="24"/>
        <v>N/A</v>
      </c>
      <c r="G126" s="49">
        <v>633.66288287999998</v>
      </c>
      <c r="H126" s="46" t="str">
        <f t="shared" si="25"/>
        <v>N/A</v>
      </c>
      <c r="I126" s="12">
        <v>5.0199999999999996</v>
      </c>
      <c r="J126" s="12">
        <v>-3.07</v>
      </c>
      <c r="K126" s="47" t="s">
        <v>739</v>
      </c>
      <c r="L126" s="9" t="str">
        <f t="shared" si="19"/>
        <v>Yes</v>
      </c>
    </row>
    <row r="127" spans="1:12" ht="25.5" x14ac:dyDescent="0.2">
      <c r="A127" s="2" t="s">
        <v>1209</v>
      </c>
      <c r="B127" s="37" t="s">
        <v>213</v>
      </c>
      <c r="C127" s="49">
        <v>196916</v>
      </c>
      <c r="D127" s="46" t="str">
        <f t="shared" si="23"/>
        <v>N/A</v>
      </c>
      <c r="E127" s="49">
        <v>261342</v>
      </c>
      <c r="F127" s="46" t="str">
        <f t="shared" si="24"/>
        <v>N/A</v>
      </c>
      <c r="G127" s="49">
        <v>357575</v>
      </c>
      <c r="H127" s="46" t="str">
        <f t="shared" si="25"/>
        <v>N/A</v>
      </c>
      <c r="I127" s="12">
        <v>32.72</v>
      </c>
      <c r="J127" s="12">
        <v>36.82</v>
      </c>
      <c r="K127" s="47" t="s">
        <v>739</v>
      </c>
      <c r="L127" s="9" t="str">
        <f t="shared" si="19"/>
        <v>No</v>
      </c>
    </row>
    <row r="128" spans="1:12" x14ac:dyDescent="0.2">
      <c r="A128" s="2" t="s">
        <v>530</v>
      </c>
      <c r="B128" s="37" t="s">
        <v>213</v>
      </c>
      <c r="C128" s="49">
        <v>330</v>
      </c>
      <c r="D128" s="46" t="str">
        <f t="shared" si="23"/>
        <v>N/A</v>
      </c>
      <c r="E128" s="38">
        <v>381</v>
      </c>
      <c r="F128" s="46" t="str">
        <f t="shared" si="24"/>
        <v>N/A</v>
      </c>
      <c r="G128" s="38">
        <v>445</v>
      </c>
      <c r="H128" s="46" t="str">
        <f t="shared" si="25"/>
        <v>N/A</v>
      </c>
      <c r="I128" s="12">
        <v>15.45</v>
      </c>
      <c r="J128" s="12">
        <v>16.8</v>
      </c>
      <c r="K128" s="47" t="s">
        <v>739</v>
      </c>
      <c r="L128" s="9" t="str">
        <f t="shared" si="19"/>
        <v>Yes</v>
      </c>
    </row>
    <row r="129" spans="1:12" ht="25.5" x14ac:dyDescent="0.2">
      <c r="A129" s="2" t="s">
        <v>1210</v>
      </c>
      <c r="B129" s="37" t="s">
        <v>213</v>
      </c>
      <c r="C129" s="49">
        <v>596.71515151999995</v>
      </c>
      <c r="D129" s="46" t="str">
        <f t="shared" si="23"/>
        <v>N/A</v>
      </c>
      <c r="E129" s="49">
        <v>685.93700787</v>
      </c>
      <c r="F129" s="46" t="str">
        <f t="shared" si="24"/>
        <v>N/A</v>
      </c>
      <c r="G129" s="49">
        <v>803.53932583999995</v>
      </c>
      <c r="H129" s="46" t="str">
        <f t="shared" si="25"/>
        <v>N/A</v>
      </c>
      <c r="I129" s="12">
        <v>14.95</v>
      </c>
      <c r="J129" s="12">
        <v>17.14</v>
      </c>
      <c r="K129" s="47" t="s">
        <v>739</v>
      </c>
      <c r="L129" s="9" t="str">
        <f t="shared" si="19"/>
        <v>Yes</v>
      </c>
    </row>
    <row r="130" spans="1:12" ht="25.5" x14ac:dyDescent="0.2">
      <c r="A130" s="2" t="s">
        <v>1211</v>
      </c>
      <c r="B130" s="37" t="s">
        <v>213</v>
      </c>
      <c r="C130" s="49">
        <v>16755</v>
      </c>
      <c r="D130" s="46" t="str">
        <f t="shared" si="23"/>
        <v>N/A</v>
      </c>
      <c r="E130" s="49">
        <v>18937</v>
      </c>
      <c r="F130" s="46" t="str">
        <f t="shared" si="24"/>
        <v>N/A</v>
      </c>
      <c r="G130" s="49">
        <v>34646</v>
      </c>
      <c r="H130" s="46" t="str">
        <f t="shared" si="25"/>
        <v>N/A</v>
      </c>
      <c r="I130" s="12">
        <v>13.02</v>
      </c>
      <c r="J130" s="12">
        <v>82.95</v>
      </c>
      <c r="K130" s="47" t="s">
        <v>739</v>
      </c>
      <c r="L130" s="9" t="str">
        <f t="shared" si="19"/>
        <v>No</v>
      </c>
    </row>
    <row r="131" spans="1:12" ht="25.5" x14ac:dyDescent="0.2">
      <c r="A131" s="2" t="s">
        <v>531</v>
      </c>
      <c r="B131" s="37" t="s">
        <v>213</v>
      </c>
      <c r="C131" s="49">
        <v>18</v>
      </c>
      <c r="D131" s="46" t="str">
        <f t="shared" si="23"/>
        <v>N/A</v>
      </c>
      <c r="E131" s="38">
        <v>15</v>
      </c>
      <c r="F131" s="46" t="str">
        <f t="shared" si="24"/>
        <v>N/A</v>
      </c>
      <c r="G131" s="38">
        <v>26</v>
      </c>
      <c r="H131" s="46" t="str">
        <f t="shared" si="25"/>
        <v>N/A</v>
      </c>
      <c r="I131" s="12">
        <v>-16.7</v>
      </c>
      <c r="J131" s="12">
        <v>73.33</v>
      </c>
      <c r="K131" s="47" t="s">
        <v>739</v>
      </c>
      <c r="L131" s="9" t="str">
        <f t="shared" si="19"/>
        <v>No</v>
      </c>
    </row>
    <row r="132" spans="1:12" ht="25.5" x14ac:dyDescent="0.2">
      <c r="A132" s="2" t="s">
        <v>1212</v>
      </c>
      <c r="B132" s="37" t="s">
        <v>213</v>
      </c>
      <c r="C132" s="49">
        <v>930.83333332999996</v>
      </c>
      <c r="D132" s="46" t="str">
        <f t="shared" si="23"/>
        <v>N/A</v>
      </c>
      <c r="E132" s="49">
        <v>1262.4666666999999</v>
      </c>
      <c r="F132" s="46" t="str">
        <f t="shared" si="24"/>
        <v>N/A</v>
      </c>
      <c r="G132" s="49">
        <v>1332.5384615</v>
      </c>
      <c r="H132" s="46" t="str">
        <f t="shared" si="25"/>
        <v>N/A</v>
      </c>
      <c r="I132" s="12">
        <v>35.630000000000003</v>
      </c>
      <c r="J132" s="12">
        <v>5.55</v>
      </c>
      <c r="K132" s="47" t="s">
        <v>739</v>
      </c>
      <c r="L132" s="9" t="str">
        <f t="shared" si="19"/>
        <v>Yes</v>
      </c>
    </row>
    <row r="133" spans="1:12" ht="25.5" x14ac:dyDescent="0.2">
      <c r="A133" s="2" t="s">
        <v>1213</v>
      </c>
      <c r="B133" s="37" t="s">
        <v>213</v>
      </c>
      <c r="C133" s="49">
        <v>0</v>
      </c>
      <c r="D133" s="46" t="str">
        <f t="shared" si="23"/>
        <v>N/A</v>
      </c>
      <c r="E133" s="49">
        <v>0</v>
      </c>
      <c r="F133" s="46" t="str">
        <f t="shared" si="24"/>
        <v>N/A</v>
      </c>
      <c r="G133" s="49">
        <v>0</v>
      </c>
      <c r="H133" s="46" t="str">
        <f t="shared" si="25"/>
        <v>N/A</v>
      </c>
      <c r="I133" s="12" t="s">
        <v>1747</v>
      </c>
      <c r="J133" s="12" t="s">
        <v>1747</v>
      </c>
      <c r="K133" s="47" t="s">
        <v>739</v>
      </c>
      <c r="L133" s="9" t="str">
        <f t="shared" si="19"/>
        <v>N/A</v>
      </c>
    </row>
    <row r="134" spans="1:12" x14ac:dyDescent="0.2">
      <c r="A134" s="2" t="s">
        <v>532</v>
      </c>
      <c r="B134" s="37" t="s">
        <v>213</v>
      </c>
      <c r="C134" s="49">
        <v>0</v>
      </c>
      <c r="D134" s="46" t="str">
        <f t="shared" si="23"/>
        <v>N/A</v>
      </c>
      <c r="E134" s="38">
        <v>0</v>
      </c>
      <c r="F134" s="46" t="str">
        <f t="shared" si="24"/>
        <v>N/A</v>
      </c>
      <c r="G134" s="38">
        <v>0</v>
      </c>
      <c r="H134" s="46" t="str">
        <f t="shared" si="25"/>
        <v>N/A</v>
      </c>
      <c r="I134" s="12" t="s">
        <v>1747</v>
      </c>
      <c r="J134" s="12" t="s">
        <v>1747</v>
      </c>
      <c r="K134" s="47" t="s">
        <v>739</v>
      </c>
      <c r="L134" s="9" t="str">
        <f t="shared" si="19"/>
        <v>N/A</v>
      </c>
    </row>
    <row r="135" spans="1:12" ht="25.5" x14ac:dyDescent="0.2">
      <c r="A135" s="2" t="s">
        <v>1214</v>
      </c>
      <c r="B135" s="37" t="s">
        <v>213</v>
      </c>
      <c r="C135" s="49" t="s">
        <v>1747</v>
      </c>
      <c r="D135" s="46" t="str">
        <f t="shared" si="23"/>
        <v>N/A</v>
      </c>
      <c r="E135" s="49" t="s">
        <v>1747</v>
      </c>
      <c r="F135" s="46" t="str">
        <f t="shared" si="24"/>
        <v>N/A</v>
      </c>
      <c r="G135" s="49" t="s">
        <v>1747</v>
      </c>
      <c r="H135" s="46" t="str">
        <f t="shared" si="25"/>
        <v>N/A</v>
      </c>
      <c r="I135" s="12" t="s">
        <v>1747</v>
      </c>
      <c r="J135" s="12" t="s">
        <v>1747</v>
      </c>
      <c r="K135" s="47" t="s">
        <v>739</v>
      </c>
      <c r="L135" s="9" t="str">
        <f t="shared" si="19"/>
        <v>N/A</v>
      </c>
    </row>
    <row r="136" spans="1:12" x14ac:dyDescent="0.2">
      <c r="A136" s="2" t="s">
        <v>1215</v>
      </c>
      <c r="B136" s="37" t="s">
        <v>213</v>
      </c>
      <c r="C136" s="49">
        <v>5587986</v>
      </c>
      <c r="D136" s="46" t="str">
        <f t="shared" si="23"/>
        <v>N/A</v>
      </c>
      <c r="E136" s="49">
        <v>343990677</v>
      </c>
      <c r="F136" s="46" t="str">
        <f t="shared" si="24"/>
        <v>N/A</v>
      </c>
      <c r="G136" s="49">
        <v>6345884</v>
      </c>
      <c r="H136" s="46" t="str">
        <f t="shared" si="25"/>
        <v>N/A</v>
      </c>
      <c r="I136" s="12">
        <v>6056</v>
      </c>
      <c r="J136" s="12">
        <v>-98.2</v>
      </c>
      <c r="K136" s="47" t="s">
        <v>739</v>
      </c>
      <c r="L136" s="9" t="str">
        <f t="shared" si="19"/>
        <v>No</v>
      </c>
    </row>
    <row r="137" spans="1:12" x14ac:dyDescent="0.2">
      <c r="A137" s="2" t="s">
        <v>533</v>
      </c>
      <c r="B137" s="37" t="s">
        <v>213</v>
      </c>
      <c r="C137" s="49">
        <v>2808</v>
      </c>
      <c r="D137" s="46" t="str">
        <f t="shared" si="23"/>
        <v>N/A</v>
      </c>
      <c r="E137" s="38">
        <v>11523</v>
      </c>
      <c r="F137" s="46" t="str">
        <f t="shared" si="24"/>
        <v>N/A</v>
      </c>
      <c r="G137" s="38">
        <v>10552</v>
      </c>
      <c r="H137" s="46" t="str">
        <f t="shared" si="25"/>
        <v>N/A</v>
      </c>
      <c r="I137" s="12">
        <v>310.39999999999998</v>
      </c>
      <c r="J137" s="12">
        <v>-8.43</v>
      </c>
      <c r="K137" s="47" t="s">
        <v>739</v>
      </c>
      <c r="L137" s="9" t="str">
        <f t="shared" si="19"/>
        <v>Yes</v>
      </c>
    </row>
    <row r="138" spans="1:12" x14ac:dyDescent="0.2">
      <c r="A138" s="2" t="s">
        <v>1216</v>
      </c>
      <c r="B138" s="37" t="s">
        <v>213</v>
      </c>
      <c r="C138" s="49">
        <v>1990.0235043</v>
      </c>
      <c r="D138" s="46" t="str">
        <f t="shared" si="23"/>
        <v>N/A</v>
      </c>
      <c r="E138" s="49">
        <v>29852.527727000001</v>
      </c>
      <c r="F138" s="46" t="str">
        <f t="shared" si="24"/>
        <v>N/A</v>
      </c>
      <c r="G138" s="49">
        <v>601.39158453000005</v>
      </c>
      <c r="H138" s="46" t="str">
        <f t="shared" si="25"/>
        <v>N/A</v>
      </c>
      <c r="I138" s="12">
        <v>1400</v>
      </c>
      <c r="J138" s="12">
        <v>-98</v>
      </c>
      <c r="K138" s="47" t="s">
        <v>739</v>
      </c>
      <c r="L138" s="9" t="str">
        <f t="shared" si="19"/>
        <v>No</v>
      </c>
    </row>
    <row r="139" spans="1:12" x14ac:dyDescent="0.2">
      <c r="A139" s="60" t="s">
        <v>406</v>
      </c>
      <c r="B139" s="14" t="s">
        <v>213</v>
      </c>
      <c r="C139" s="14">
        <v>7046573896</v>
      </c>
      <c r="D139" s="11" t="str">
        <f t="shared" si="23"/>
        <v>N/A</v>
      </c>
      <c r="E139" s="14">
        <v>7356243186</v>
      </c>
      <c r="F139" s="11" t="str">
        <f t="shared" si="24"/>
        <v>N/A</v>
      </c>
      <c r="G139" s="14">
        <v>7604119836</v>
      </c>
      <c r="H139" s="11" t="str">
        <f t="shared" si="25"/>
        <v>N/A</v>
      </c>
      <c r="I139" s="12">
        <v>4.3949999999999996</v>
      </c>
      <c r="J139" s="12">
        <v>3.37</v>
      </c>
      <c r="K139" s="14" t="s">
        <v>213</v>
      </c>
      <c r="L139" s="9" t="str">
        <f t="shared" ref="L139:L158" si="26">IF(J139="Div by 0", "N/A", IF(K139="N/A","N/A", IF(J139&gt;VALUE(MID(K139,1,2)), "No", IF(J139&lt;-1*VALUE(MID(K139,1,2)), "No", "Yes"))))</f>
        <v>N/A</v>
      </c>
    </row>
    <row r="140" spans="1:12" x14ac:dyDescent="0.2">
      <c r="A140" s="60" t="s">
        <v>1217</v>
      </c>
      <c r="B140" s="14" t="s">
        <v>213</v>
      </c>
      <c r="C140" s="14">
        <v>6376.2282659000002</v>
      </c>
      <c r="D140" s="11" t="str">
        <f t="shared" si="23"/>
        <v>N/A</v>
      </c>
      <c r="E140" s="14">
        <v>6070.0033962999996</v>
      </c>
      <c r="F140" s="11" t="str">
        <f t="shared" si="24"/>
        <v>N/A</v>
      </c>
      <c r="G140" s="14">
        <v>6097.4174876999996</v>
      </c>
      <c r="H140" s="11" t="str">
        <f t="shared" si="25"/>
        <v>N/A</v>
      </c>
      <c r="I140" s="12">
        <v>-4.8</v>
      </c>
      <c r="J140" s="12">
        <v>0.4516</v>
      </c>
      <c r="K140" s="14" t="s">
        <v>213</v>
      </c>
      <c r="L140" s="9" t="str">
        <f t="shared" si="26"/>
        <v>N/A</v>
      </c>
    </row>
    <row r="141" spans="1:12" x14ac:dyDescent="0.2">
      <c r="A141" s="60" t="s">
        <v>407</v>
      </c>
      <c r="B141" s="14" t="s">
        <v>213</v>
      </c>
      <c r="C141" s="14">
        <v>42003023</v>
      </c>
      <c r="D141" s="11" t="str">
        <f t="shared" si="23"/>
        <v>N/A</v>
      </c>
      <c r="E141" s="14">
        <v>39239692</v>
      </c>
      <c r="F141" s="11" t="str">
        <f t="shared" si="24"/>
        <v>N/A</v>
      </c>
      <c r="G141" s="14">
        <v>43309258</v>
      </c>
      <c r="H141" s="11" t="str">
        <f t="shared" si="25"/>
        <v>N/A</v>
      </c>
      <c r="I141" s="12">
        <v>-6.58</v>
      </c>
      <c r="J141" s="12">
        <v>10.37</v>
      </c>
      <c r="K141" s="14" t="s">
        <v>213</v>
      </c>
      <c r="L141" s="9" t="str">
        <f t="shared" si="26"/>
        <v>N/A</v>
      </c>
    </row>
    <row r="142" spans="1:12" x14ac:dyDescent="0.2">
      <c r="A142" s="60" t="s">
        <v>1218</v>
      </c>
      <c r="B142" s="14" t="s">
        <v>213</v>
      </c>
      <c r="C142" s="14">
        <v>3680.6013845000002</v>
      </c>
      <c r="D142" s="11" t="str">
        <f t="shared" si="23"/>
        <v>N/A</v>
      </c>
      <c r="E142" s="14">
        <v>3648.8461968000001</v>
      </c>
      <c r="F142" s="11" t="str">
        <f t="shared" si="24"/>
        <v>N/A</v>
      </c>
      <c r="G142" s="14">
        <v>4191.7593883</v>
      </c>
      <c r="H142" s="11" t="str">
        <f t="shared" si="25"/>
        <v>N/A</v>
      </c>
      <c r="I142" s="12">
        <v>-0.86299999999999999</v>
      </c>
      <c r="J142" s="12">
        <v>14.88</v>
      </c>
      <c r="K142" s="14" t="s">
        <v>213</v>
      </c>
      <c r="L142" s="9" t="str">
        <f t="shared" si="26"/>
        <v>N/A</v>
      </c>
    </row>
    <row r="143" spans="1:12" x14ac:dyDescent="0.2">
      <c r="A143" s="60" t="s">
        <v>408</v>
      </c>
      <c r="B143" s="14" t="s">
        <v>213</v>
      </c>
      <c r="C143" s="14">
        <v>29579</v>
      </c>
      <c r="D143" s="11" t="str">
        <f t="shared" si="23"/>
        <v>N/A</v>
      </c>
      <c r="E143" s="14">
        <v>112477</v>
      </c>
      <c r="F143" s="11" t="str">
        <f t="shared" si="24"/>
        <v>N/A</v>
      </c>
      <c r="G143" s="14">
        <v>81886</v>
      </c>
      <c r="H143" s="11" t="str">
        <f t="shared" si="25"/>
        <v>N/A</v>
      </c>
      <c r="I143" s="12">
        <v>280.3</v>
      </c>
      <c r="J143" s="12">
        <v>-27.2</v>
      </c>
      <c r="K143" s="14" t="s">
        <v>213</v>
      </c>
      <c r="L143" s="9" t="str">
        <f t="shared" si="26"/>
        <v>N/A</v>
      </c>
    </row>
    <row r="144" spans="1:12" ht="25.5" x14ac:dyDescent="0.2">
      <c r="A144" s="60" t="s">
        <v>1219</v>
      </c>
      <c r="B144" s="14" t="s">
        <v>213</v>
      </c>
      <c r="C144" s="14">
        <v>1.0547730271</v>
      </c>
      <c r="D144" s="11" t="str">
        <f t="shared" si="23"/>
        <v>N/A</v>
      </c>
      <c r="E144" s="14">
        <v>3.9220656950000001</v>
      </c>
      <c r="F144" s="11" t="str">
        <f t="shared" si="24"/>
        <v>N/A</v>
      </c>
      <c r="G144" s="14">
        <v>2.8548617647999999</v>
      </c>
      <c r="H144" s="11" t="str">
        <f t="shared" si="25"/>
        <v>N/A</v>
      </c>
      <c r="I144" s="12">
        <v>271.8</v>
      </c>
      <c r="J144" s="12">
        <v>-27.2</v>
      </c>
      <c r="K144" s="14" t="s">
        <v>213</v>
      </c>
      <c r="L144" s="9" t="str">
        <f t="shared" si="26"/>
        <v>N/A</v>
      </c>
    </row>
    <row r="145" spans="1:13" x14ac:dyDescent="0.2">
      <c r="A145" s="60" t="s">
        <v>409</v>
      </c>
      <c r="B145" s="14" t="s">
        <v>213</v>
      </c>
      <c r="C145" s="14">
        <v>76226713</v>
      </c>
      <c r="D145" s="11" t="str">
        <f t="shared" si="23"/>
        <v>N/A</v>
      </c>
      <c r="E145" s="14">
        <v>76506917</v>
      </c>
      <c r="F145" s="11" t="str">
        <f t="shared" si="24"/>
        <v>N/A</v>
      </c>
      <c r="G145" s="14">
        <v>85921053</v>
      </c>
      <c r="H145" s="11" t="str">
        <f t="shared" si="25"/>
        <v>N/A</v>
      </c>
      <c r="I145" s="12">
        <v>0.36759999999999998</v>
      </c>
      <c r="J145" s="12">
        <v>12.3</v>
      </c>
      <c r="K145" s="14" t="s">
        <v>213</v>
      </c>
      <c r="L145" s="9" t="str">
        <f t="shared" si="26"/>
        <v>N/A</v>
      </c>
    </row>
    <row r="146" spans="1:13" x14ac:dyDescent="0.2">
      <c r="A146" s="60" t="s">
        <v>1220</v>
      </c>
      <c r="B146" s="14" t="s">
        <v>213</v>
      </c>
      <c r="C146" s="14">
        <v>5916.8449118999997</v>
      </c>
      <c r="D146" s="11" t="str">
        <f t="shared" si="23"/>
        <v>N/A</v>
      </c>
      <c r="E146" s="14">
        <v>7064.3506002000004</v>
      </c>
      <c r="F146" s="11" t="str">
        <f t="shared" si="24"/>
        <v>N/A</v>
      </c>
      <c r="G146" s="14">
        <v>8074.5280518999998</v>
      </c>
      <c r="H146" s="11" t="str">
        <f t="shared" si="25"/>
        <v>N/A</v>
      </c>
      <c r="I146" s="12">
        <v>19.39</v>
      </c>
      <c r="J146" s="12">
        <v>14.3</v>
      </c>
      <c r="K146" s="14" t="s">
        <v>213</v>
      </c>
      <c r="L146" s="9" t="str">
        <f t="shared" si="26"/>
        <v>N/A</v>
      </c>
    </row>
    <row r="147" spans="1:13" x14ac:dyDescent="0.2">
      <c r="A147" s="60" t="s">
        <v>410</v>
      </c>
      <c r="B147" s="14" t="s">
        <v>213</v>
      </c>
      <c r="C147" s="14">
        <v>1602734474</v>
      </c>
      <c r="D147" s="11" t="str">
        <f t="shared" ref="D147:D160" si="27">IF($B147="N/A","N/A",IF(C147&gt;10,"No",IF(C147&lt;-10,"No","Yes")))</f>
        <v>N/A</v>
      </c>
      <c r="E147" s="14">
        <v>2060427946</v>
      </c>
      <c r="F147" s="11" t="str">
        <f t="shared" ref="F147:F160" si="28">IF($B147="N/A","N/A",IF(E147&gt;10,"No",IF(E147&lt;-10,"No","Yes")))</f>
        <v>N/A</v>
      </c>
      <c r="G147" s="14">
        <v>1806949434</v>
      </c>
      <c r="H147" s="11" t="str">
        <f t="shared" ref="H147:H160" si="29">IF($B147="N/A","N/A",IF(G147&gt;10,"No",IF(G147&lt;-10,"No","Yes")))</f>
        <v>N/A</v>
      </c>
      <c r="I147" s="12">
        <v>28.56</v>
      </c>
      <c r="J147" s="12">
        <v>-12.3</v>
      </c>
      <c r="K147" s="14" t="s">
        <v>213</v>
      </c>
      <c r="L147" s="9" t="str">
        <f t="shared" si="26"/>
        <v>N/A</v>
      </c>
    </row>
    <row r="148" spans="1:13" x14ac:dyDescent="0.2">
      <c r="A148" s="60" t="s">
        <v>1221</v>
      </c>
      <c r="B148" s="14" t="s">
        <v>213</v>
      </c>
      <c r="C148" s="14">
        <v>9739.6326766000002</v>
      </c>
      <c r="D148" s="11" t="str">
        <f t="shared" si="27"/>
        <v>N/A</v>
      </c>
      <c r="E148" s="14">
        <v>11566.665428</v>
      </c>
      <c r="F148" s="11" t="str">
        <f t="shared" si="28"/>
        <v>N/A</v>
      </c>
      <c r="G148" s="14">
        <v>9537.7187692999996</v>
      </c>
      <c r="H148" s="11" t="str">
        <f t="shared" si="29"/>
        <v>N/A</v>
      </c>
      <c r="I148" s="12">
        <v>18.760000000000002</v>
      </c>
      <c r="J148" s="12">
        <v>-17.5</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8378622</v>
      </c>
      <c r="D153" s="11" t="str">
        <f t="shared" si="27"/>
        <v>N/A</v>
      </c>
      <c r="E153" s="14">
        <v>14803231</v>
      </c>
      <c r="F153" s="11" t="str">
        <f t="shared" si="28"/>
        <v>N/A</v>
      </c>
      <c r="G153" s="14">
        <v>25984905</v>
      </c>
      <c r="H153" s="11" t="str">
        <f t="shared" si="29"/>
        <v>N/A</v>
      </c>
      <c r="I153" s="12">
        <v>76.680000000000007</v>
      </c>
      <c r="J153" s="12">
        <v>75.540000000000006</v>
      </c>
      <c r="K153" s="14" t="s">
        <v>213</v>
      </c>
      <c r="L153" s="9" t="str">
        <f t="shared" si="26"/>
        <v>N/A</v>
      </c>
      <c r="M153" s="68"/>
    </row>
    <row r="154" spans="1:13" x14ac:dyDescent="0.2">
      <c r="A154" s="60" t="s">
        <v>1224</v>
      </c>
      <c r="B154" s="14" t="s">
        <v>213</v>
      </c>
      <c r="C154" s="14">
        <v>61607.514706000002</v>
      </c>
      <c r="D154" s="11" t="str">
        <f t="shared" si="27"/>
        <v>N/A</v>
      </c>
      <c r="E154" s="14">
        <v>61680.129166999999</v>
      </c>
      <c r="F154" s="11" t="str">
        <f t="shared" si="28"/>
        <v>N/A</v>
      </c>
      <c r="G154" s="14">
        <v>60570.874126000002</v>
      </c>
      <c r="H154" s="11" t="str">
        <f t="shared" si="29"/>
        <v>N/A</v>
      </c>
      <c r="I154" s="12">
        <v>0.1179</v>
      </c>
      <c r="J154" s="12">
        <v>-1.8</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1739</v>
      </c>
      <c r="F159" s="11" t="str">
        <f t="shared" si="28"/>
        <v>N/A</v>
      </c>
      <c r="G159" s="14">
        <v>0</v>
      </c>
      <c r="H159" s="11" t="str">
        <f t="shared" si="29"/>
        <v>N/A</v>
      </c>
      <c r="I159" s="12" t="s">
        <v>1747</v>
      </c>
      <c r="J159" s="12">
        <v>-100</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v>869.5</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6" t="s">
        <v>213</v>
      </c>
      <c r="C164" s="136">
        <v>2543.383988</v>
      </c>
      <c r="D164" s="137" t="str">
        <f t="shared" ref="D164" si="31">IF($B164="N/A","N/A",IF(C164&gt;10,"No",IF(C164&lt;-10,"No","Yes")))</f>
        <v>N/A</v>
      </c>
      <c r="E164" s="136">
        <v>2710.9614209000001</v>
      </c>
      <c r="F164" s="137" t="str">
        <f t="shared" ref="F164" si="32">IF($B164="N/A","N/A",IF(E164&gt;10,"No",IF(E164&lt;-10,"No","Yes")))</f>
        <v>N/A</v>
      </c>
      <c r="G164" s="136">
        <v>2760.7287129000001</v>
      </c>
      <c r="H164" s="137" t="str">
        <f t="shared" ref="H164" si="33">IF($B164="N/A","N/A",IF(G164&gt;10,"No",IF(G164&lt;-10,"No","Yes")))</f>
        <v>N/A</v>
      </c>
      <c r="I164" s="138">
        <v>6.5890000000000004</v>
      </c>
      <c r="J164" s="138">
        <v>1.8360000000000001</v>
      </c>
      <c r="K164" s="139" t="s">
        <v>739</v>
      </c>
      <c r="L164" s="140" t="str">
        <f>IF(J164="Div by 0", "N/A", IF(OR(J164="N/A",K164="N/A"),"N/A", IF(J164&gt;VALUE(MID(K164,1,2)), "No", IF(J164&lt;-1*VALUE(MID(K164,1,2)), "No", "Yes"))))</f>
        <v>Yes</v>
      </c>
      <c r="N164" s="69"/>
    </row>
    <row r="165" spans="1:16" x14ac:dyDescent="0.2">
      <c r="A165" s="60" t="s">
        <v>1229</v>
      </c>
      <c r="B165" s="14" t="s">
        <v>213</v>
      </c>
      <c r="C165" s="14">
        <v>1919.3454853999999</v>
      </c>
      <c r="D165" s="11" t="str">
        <f t="shared" ref="D165:D171" si="34">IF($B165="N/A","N/A",IF(C165&gt;10,"No",IF(C165&lt;-10,"No","Yes")))</f>
        <v>N/A</v>
      </c>
      <c r="E165" s="14">
        <v>2043.6905360999999</v>
      </c>
      <c r="F165" s="11" t="str">
        <f t="shared" ref="F165:F171" si="35">IF($B165="N/A","N/A",IF(E165&gt;10,"No",IF(E165&lt;-10,"No","Yes")))</f>
        <v>N/A</v>
      </c>
      <c r="G165" s="14">
        <v>2096.3083231000001</v>
      </c>
      <c r="H165" s="11" t="str">
        <f t="shared" ref="H165:H171" si="36">IF($B165="N/A","N/A",IF(G165&gt;10,"No",IF(G165&lt;-10,"No","Yes")))</f>
        <v>N/A</v>
      </c>
      <c r="I165" s="12">
        <v>6.4790000000000001</v>
      </c>
      <c r="J165" s="12">
        <v>2.5750000000000002</v>
      </c>
      <c r="K165" s="47" t="s">
        <v>739</v>
      </c>
      <c r="L165" s="9" t="str">
        <f>IF(J165="Div by 0", "N/A", IF(OR(J165="N/A",K165="N/A"),"N/A", IF(J165&gt;VALUE(MID(K165,1,2)), "No", IF(J165&lt;-1*VALUE(MID(K165,1,2)), "No", "Yes"))))</f>
        <v>Yes</v>
      </c>
      <c r="N165" s="69"/>
    </row>
    <row r="166" spans="1:16" x14ac:dyDescent="0.2">
      <c r="A166" s="60" t="s">
        <v>1230</v>
      </c>
      <c r="B166" s="14" t="s">
        <v>213</v>
      </c>
      <c r="C166" s="14">
        <v>2947.1371189000001</v>
      </c>
      <c r="D166" s="11" t="str">
        <f t="shared" si="34"/>
        <v>N/A</v>
      </c>
      <c r="E166" s="14">
        <v>3123.1788719000001</v>
      </c>
      <c r="F166" s="11" t="str">
        <f t="shared" si="35"/>
        <v>N/A</v>
      </c>
      <c r="G166" s="14">
        <v>3174.7184726999999</v>
      </c>
      <c r="H166" s="11" t="str">
        <f t="shared" si="36"/>
        <v>N/A</v>
      </c>
      <c r="I166" s="12">
        <v>5.9729999999999999</v>
      </c>
      <c r="J166" s="12">
        <v>1.65</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70" t="s">
        <v>1647</v>
      </c>
      <c r="B172" s="171"/>
      <c r="C172" s="171"/>
      <c r="D172" s="171"/>
      <c r="E172" s="171"/>
      <c r="F172" s="171"/>
      <c r="G172" s="171"/>
      <c r="H172" s="171"/>
      <c r="I172" s="171"/>
      <c r="J172" s="171"/>
      <c r="K172" s="171"/>
      <c r="L172" s="172"/>
    </row>
    <row r="173" spans="1:16" s="21" customFormat="1" ht="12.75" customHeight="1" x14ac:dyDescent="0.2">
      <c r="A173" s="160" t="s">
        <v>1645</v>
      </c>
      <c r="B173" s="161"/>
      <c r="C173" s="161"/>
      <c r="D173" s="161"/>
      <c r="E173" s="161"/>
      <c r="F173" s="161"/>
      <c r="G173" s="161"/>
      <c r="H173" s="161"/>
      <c r="I173" s="161"/>
      <c r="J173" s="161"/>
      <c r="K173" s="161"/>
      <c r="L173" s="162"/>
    </row>
    <row r="174" spans="1:16" s="21" customFormat="1" x14ac:dyDescent="0.2">
      <c r="A174" s="163" t="s">
        <v>1743</v>
      </c>
      <c r="B174" s="163"/>
      <c r="C174" s="163"/>
      <c r="D174" s="163"/>
      <c r="E174" s="163"/>
      <c r="F174" s="163"/>
      <c r="G174" s="163"/>
      <c r="H174" s="163"/>
      <c r="I174" s="163"/>
      <c r="J174" s="163"/>
      <c r="K174" s="163"/>
      <c r="L174" s="164"/>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5.5" customHeight="1" x14ac:dyDescent="0.2">
      <c r="A2" s="175" t="s">
        <v>1607</v>
      </c>
      <c r="B2" s="176"/>
      <c r="C2" s="176"/>
      <c r="D2" s="176"/>
      <c r="E2" s="176"/>
      <c r="F2" s="176"/>
      <c r="G2" s="176"/>
      <c r="H2" s="176"/>
      <c r="I2" s="176"/>
      <c r="J2" s="176"/>
      <c r="K2" s="176"/>
      <c r="L2" s="177"/>
    </row>
    <row r="3" spans="1:12" s="21" customFormat="1" x14ac:dyDescent="0.2">
      <c r="A3" s="150" t="s">
        <v>1746</v>
      </c>
      <c r="B3" s="22"/>
      <c r="C3" s="22"/>
      <c r="D3" s="22"/>
      <c r="E3" s="22"/>
      <c r="F3" s="22"/>
      <c r="G3" s="22"/>
      <c r="H3" s="22"/>
      <c r="I3" s="22"/>
      <c r="J3" s="22"/>
      <c r="K3" s="23"/>
    </row>
    <row r="4" spans="1:12" x14ac:dyDescent="0.2">
      <c r="A4" s="178" t="s">
        <v>650</v>
      </c>
      <c r="B4" s="179"/>
      <c r="C4" s="179"/>
      <c r="D4" s="179"/>
      <c r="E4" s="179"/>
      <c r="F4" s="179"/>
      <c r="G4" s="179"/>
      <c r="H4" s="179"/>
      <c r="I4" s="179"/>
      <c r="J4" s="179"/>
      <c r="K4" s="179"/>
      <c r="L4" s="180"/>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0</v>
      </c>
      <c r="B6" s="1" t="s">
        <v>213</v>
      </c>
      <c r="C6" s="1">
        <v>1248437</v>
      </c>
      <c r="D6" s="11" t="str">
        <f t="shared" ref="D6:D11" si="0">IF($B6="N/A","N/A",IF(C6&gt;10,"No",IF(C6&lt;-10,"No","Yes")))</f>
        <v>N/A</v>
      </c>
      <c r="E6" s="1">
        <v>1364739</v>
      </c>
      <c r="F6" s="11" t="str">
        <f t="shared" ref="F6:F11" si="1">IF($B6="N/A","N/A",IF(E6&gt;10,"No",IF(E6&lt;-10,"No","Yes")))</f>
        <v>N/A</v>
      </c>
      <c r="G6" s="1">
        <v>1410189</v>
      </c>
      <c r="H6" s="11" t="str">
        <f t="shared" ref="H6:H11" si="2">IF($B6="N/A","N/A",IF(G6&gt;10,"No",IF(G6&lt;-10,"No","Yes")))</f>
        <v>N/A</v>
      </c>
      <c r="I6" s="12">
        <v>9.3160000000000007</v>
      </c>
      <c r="J6" s="12">
        <v>3.33</v>
      </c>
      <c r="K6" s="1" t="s">
        <v>739</v>
      </c>
      <c r="L6" s="9" t="str">
        <f t="shared" ref="L6:L14" si="3">IF(J6="Div by 0", "N/A", IF(K6="N/A","N/A", IF(J6&gt;VALUE(MID(K6,1,2)), "No", IF(J6&lt;-1*VALUE(MID(K6,1,2)), "No", "Yes"))))</f>
        <v>Yes</v>
      </c>
    </row>
    <row r="7" spans="1:12" x14ac:dyDescent="0.2">
      <c r="A7" s="18" t="s">
        <v>100</v>
      </c>
      <c r="B7" s="50" t="s">
        <v>213</v>
      </c>
      <c r="C7" s="1">
        <v>111882</v>
      </c>
      <c r="D7" s="11" t="str">
        <f t="shared" si="0"/>
        <v>N/A</v>
      </c>
      <c r="E7" s="1">
        <v>114657</v>
      </c>
      <c r="F7" s="11" t="str">
        <f t="shared" si="1"/>
        <v>N/A</v>
      </c>
      <c r="G7" s="1">
        <v>116686</v>
      </c>
      <c r="H7" s="11" t="str">
        <f t="shared" si="2"/>
        <v>N/A</v>
      </c>
      <c r="I7" s="12">
        <v>2.48</v>
      </c>
      <c r="J7" s="12">
        <v>1.77</v>
      </c>
      <c r="K7" s="50" t="s">
        <v>739</v>
      </c>
      <c r="L7" s="9" t="str">
        <f t="shared" si="3"/>
        <v>Yes</v>
      </c>
    </row>
    <row r="8" spans="1:12" x14ac:dyDescent="0.2">
      <c r="A8" s="18" t="s">
        <v>101</v>
      </c>
      <c r="B8" s="50" t="s">
        <v>213</v>
      </c>
      <c r="C8" s="1">
        <v>200058</v>
      </c>
      <c r="D8" s="11" t="str">
        <f t="shared" si="0"/>
        <v>N/A</v>
      </c>
      <c r="E8" s="1">
        <v>205204</v>
      </c>
      <c r="F8" s="11" t="str">
        <f t="shared" si="1"/>
        <v>N/A</v>
      </c>
      <c r="G8" s="1">
        <v>210331</v>
      </c>
      <c r="H8" s="11" t="str">
        <f t="shared" si="2"/>
        <v>N/A</v>
      </c>
      <c r="I8" s="12">
        <v>2.5720000000000001</v>
      </c>
      <c r="J8" s="12">
        <v>2.4980000000000002</v>
      </c>
      <c r="K8" s="50" t="s">
        <v>739</v>
      </c>
      <c r="L8" s="9" t="str">
        <f t="shared" si="3"/>
        <v>Yes</v>
      </c>
    </row>
    <row r="9" spans="1:12" x14ac:dyDescent="0.2">
      <c r="A9" s="18" t="s">
        <v>104</v>
      </c>
      <c r="B9" s="50" t="s">
        <v>213</v>
      </c>
      <c r="C9" s="1">
        <v>672165</v>
      </c>
      <c r="D9" s="11" t="str">
        <f t="shared" si="0"/>
        <v>N/A</v>
      </c>
      <c r="E9" s="1">
        <v>690879</v>
      </c>
      <c r="F9" s="11" t="str">
        <f t="shared" si="1"/>
        <v>N/A</v>
      </c>
      <c r="G9" s="1">
        <v>717353</v>
      </c>
      <c r="H9" s="11" t="str">
        <f t="shared" si="2"/>
        <v>N/A</v>
      </c>
      <c r="I9" s="12">
        <v>2.7839999999999998</v>
      </c>
      <c r="J9" s="12">
        <v>3.8319999999999999</v>
      </c>
      <c r="K9" s="50" t="s">
        <v>739</v>
      </c>
      <c r="L9" s="9" t="str">
        <f t="shared" si="3"/>
        <v>Yes</v>
      </c>
    </row>
    <row r="10" spans="1:12" x14ac:dyDescent="0.2">
      <c r="A10" s="18" t="s">
        <v>105</v>
      </c>
      <c r="B10" s="50" t="s">
        <v>213</v>
      </c>
      <c r="C10" s="1">
        <v>264332</v>
      </c>
      <c r="D10" s="11" t="str">
        <f t="shared" si="0"/>
        <v>N/A</v>
      </c>
      <c r="E10" s="1">
        <v>353999</v>
      </c>
      <c r="F10" s="11" t="str">
        <f t="shared" si="1"/>
        <v>N/A</v>
      </c>
      <c r="G10" s="1">
        <v>365819</v>
      </c>
      <c r="H10" s="11" t="str">
        <f t="shared" si="2"/>
        <v>N/A</v>
      </c>
      <c r="I10" s="12">
        <v>33.92</v>
      </c>
      <c r="J10" s="12">
        <v>3.339</v>
      </c>
      <c r="K10" s="50" t="s">
        <v>739</v>
      </c>
      <c r="L10" s="9" t="str">
        <f t="shared" si="3"/>
        <v>Yes</v>
      </c>
    </row>
    <row r="11" spans="1:12" x14ac:dyDescent="0.2">
      <c r="A11" s="18" t="s">
        <v>77</v>
      </c>
      <c r="B11" s="1" t="s">
        <v>213</v>
      </c>
      <c r="C11" s="1">
        <v>1056363.3799999999</v>
      </c>
      <c r="D11" s="46" t="str">
        <f t="shared" si="0"/>
        <v>N/A</v>
      </c>
      <c r="E11" s="1">
        <v>1136633.1000000001</v>
      </c>
      <c r="F11" s="11" t="str">
        <f t="shared" si="1"/>
        <v>N/A</v>
      </c>
      <c r="G11" s="1">
        <v>1187356.95</v>
      </c>
      <c r="H11" s="11" t="str">
        <f t="shared" si="2"/>
        <v>N/A</v>
      </c>
      <c r="I11" s="12">
        <v>7.5990000000000002</v>
      </c>
      <c r="J11" s="12">
        <v>4.4630000000000001</v>
      </c>
      <c r="K11" s="1" t="s">
        <v>740</v>
      </c>
      <c r="L11" s="9" t="str">
        <f t="shared" si="3"/>
        <v>Yes</v>
      </c>
    </row>
    <row r="12" spans="1:12" x14ac:dyDescent="0.2">
      <c r="A12" s="18" t="s">
        <v>115</v>
      </c>
      <c r="B12" s="1" t="s">
        <v>213</v>
      </c>
      <c r="C12" s="1">
        <v>189024</v>
      </c>
      <c r="D12" s="1" t="s">
        <v>213</v>
      </c>
      <c r="E12" s="1">
        <v>195359</v>
      </c>
      <c r="F12" s="1" t="s">
        <v>213</v>
      </c>
      <c r="G12" s="1">
        <v>199179</v>
      </c>
      <c r="H12" s="1" t="s">
        <v>213</v>
      </c>
      <c r="I12" s="12">
        <v>3.351</v>
      </c>
      <c r="J12" s="12">
        <v>1.9550000000000001</v>
      </c>
      <c r="K12" s="1" t="s">
        <v>740</v>
      </c>
      <c r="L12" s="9" t="str">
        <f t="shared" si="3"/>
        <v>Yes</v>
      </c>
    </row>
    <row r="13" spans="1:12" x14ac:dyDescent="0.2">
      <c r="A13" s="18" t="s">
        <v>449</v>
      </c>
      <c r="B13" s="1" t="s">
        <v>213</v>
      </c>
      <c r="C13" s="1">
        <v>100706</v>
      </c>
      <c r="D13" s="1" t="s">
        <v>213</v>
      </c>
      <c r="E13" s="1">
        <v>102728</v>
      </c>
      <c r="F13" s="1" t="s">
        <v>213</v>
      </c>
      <c r="G13" s="1">
        <v>104381</v>
      </c>
      <c r="H13" s="1" t="s">
        <v>213</v>
      </c>
      <c r="I13" s="12">
        <v>2.008</v>
      </c>
      <c r="J13" s="12">
        <v>1.609</v>
      </c>
      <c r="K13" s="1" t="s">
        <v>740</v>
      </c>
      <c r="L13" s="9" t="str">
        <f t="shared" si="3"/>
        <v>Yes</v>
      </c>
    </row>
    <row r="14" spans="1:12" x14ac:dyDescent="0.2">
      <c r="A14" s="18" t="s">
        <v>450</v>
      </c>
      <c r="B14" s="1" t="s">
        <v>213</v>
      </c>
      <c r="C14" s="1">
        <v>86546</v>
      </c>
      <c r="D14" s="1" t="s">
        <v>213</v>
      </c>
      <c r="E14" s="1">
        <v>89316</v>
      </c>
      <c r="F14" s="1" t="s">
        <v>213</v>
      </c>
      <c r="G14" s="1">
        <v>91620</v>
      </c>
      <c r="H14" s="1" t="s">
        <v>213</v>
      </c>
      <c r="I14" s="12">
        <v>3.2010000000000001</v>
      </c>
      <c r="J14" s="12">
        <v>2.58</v>
      </c>
      <c r="K14" s="1" t="s">
        <v>740</v>
      </c>
      <c r="L14" s="9" t="str">
        <f t="shared" si="3"/>
        <v>Yes</v>
      </c>
    </row>
    <row r="15" spans="1:12" x14ac:dyDescent="0.2">
      <c r="A15" s="4" t="s">
        <v>58</v>
      </c>
      <c r="B15" s="50" t="s">
        <v>213</v>
      </c>
      <c r="C15" s="14">
        <v>8451240363</v>
      </c>
      <c r="D15" s="11" t="str">
        <f t="shared" ref="D15:D20" si="4">IF($B15="N/A","N/A",IF(C15&gt;10,"No",IF(C15&lt;-10,"No","Yes")))</f>
        <v>N/A</v>
      </c>
      <c r="E15" s="14">
        <v>9169360162</v>
      </c>
      <c r="F15" s="11" t="str">
        <f t="shared" ref="F15:F20" si="5">IF($B15="N/A","N/A",IF(E15&gt;10,"No",IF(E15&lt;-10,"No","Yes")))</f>
        <v>N/A</v>
      </c>
      <c r="G15" s="14">
        <v>9169622912</v>
      </c>
      <c r="H15" s="11" t="str">
        <f t="shared" ref="H15:H20" si="6">IF($B15="N/A","N/A",IF(G15&gt;10,"No",IF(G15&lt;-10,"No","Yes")))</f>
        <v>N/A</v>
      </c>
      <c r="I15" s="12">
        <v>8.4969999999999999</v>
      </c>
      <c r="J15" s="12">
        <v>2.8999999999999998E-3</v>
      </c>
      <c r="K15" s="50" t="s">
        <v>739</v>
      </c>
      <c r="L15" s="9" t="str">
        <f t="shared" ref="L15:L20" si="7">IF(J15="Div by 0", "N/A", IF(K15="N/A","N/A", IF(J15&gt;VALUE(MID(K15,1,2)), "No", IF(J15&lt;-1*VALUE(MID(K15,1,2)), "No", "Yes"))))</f>
        <v>Yes</v>
      </c>
    </row>
    <row r="16" spans="1:12" x14ac:dyDescent="0.2">
      <c r="A16" s="4" t="s">
        <v>1133</v>
      </c>
      <c r="B16" s="50" t="s">
        <v>213</v>
      </c>
      <c r="C16" s="14">
        <v>6769.4568191999997</v>
      </c>
      <c r="D16" s="11" t="str">
        <f t="shared" si="4"/>
        <v>N/A</v>
      </c>
      <c r="E16" s="14">
        <v>6718.7646590000004</v>
      </c>
      <c r="F16" s="11" t="str">
        <f t="shared" si="5"/>
        <v>N/A</v>
      </c>
      <c r="G16" s="14">
        <v>6502.4070616999998</v>
      </c>
      <c r="H16" s="11" t="str">
        <f t="shared" si="6"/>
        <v>N/A</v>
      </c>
      <c r="I16" s="12">
        <v>-0.749</v>
      </c>
      <c r="J16" s="12">
        <v>-3.22</v>
      </c>
      <c r="K16" s="50" t="s">
        <v>739</v>
      </c>
      <c r="L16" s="9" t="str">
        <f t="shared" si="7"/>
        <v>Yes</v>
      </c>
    </row>
    <row r="17" spans="1:12" x14ac:dyDescent="0.2">
      <c r="A17" s="4" t="s">
        <v>1233</v>
      </c>
      <c r="B17" s="50" t="s">
        <v>213</v>
      </c>
      <c r="C17" s="14">
        <v>19877.226757</v>
      </c>
      <c r="D17" s="11" t="str">
        <f t="shared" si="4"/>
        <v>N/A</v>
      </c>
      <c r="E17" s="14">
        <v>19462.041401999999</v>
      </c>
      <c r="F17" s="11" t="str">
        <f t="shared" si="5"/>
        <v>N/A</v>
      </c>
      <c r="G17" s="14">
        <v>18642.465789000002</v>
      </c>
      <c r="H17" s="11" t="str">
        <f t="shared" si="6"/>
        <v>N/A</v>
      </c>
      <c r="I17" s="12">
        <v>-2.09</v>
      </c>
      <c r="J17" s="12">
        <v>-4.21</v>
      </c>
      <c r="K17" s="50" t="s">
        <v>739</v>
      </c>
      <c r="L17" s="9" t="str">
        <f t="shared" si="7"/>
        <v>Yes</v>
      </c>
    </row>
    <row r="18" spans="1:12" x14ac:dyDescent="0.2">
      <c r="A18" s="4" t="s">
        <v>1234</v>
      </c>
      <c r="B18" s="50" t="s">
        <v>213</v>
      </c>
      <c r="C18" s="14">
        <v>19273.106468999998</v>
      </c>
      <c r="D18" s="11" t="str">
        <f t="shared" si="4"/>
        <v>N/A</v>
      </c>
      <c r="E18" s="14">
        <v>21049.102415000001</v>
      </c>
      <c r="F18" s="11" t="str">
        <f t="shared" si="5"/>
        <v>N/A</v>
      </c>
      <c r="G18" s="14">
        <v>19700.319952999998</v>
      </c>
      <c r="H18" s="11" t="str">
        <f t="shared" si="6"/>
        <v>N/A</v>
      </c>
      <c r="I18" s="12">
        <v>9.2149999999999999</v>
      </c>
      <c r="J18" s="12">
        <v>-6.41</v>
      </c>
      <c r="K18" s="50" t="s">
        <v>739</v>
      </c>
      <c r="L18" s="9" t="str">
        <f t="shared" si="7"/>
        <v>Yes</v>
      </c>
    </row>
    <row r="19" spans="1:12" x14ac:dyDescent="0.2">
      <c r="A19" s="4" t="s">
        <v>1235</v>
      </c>
      <c r="B19" s="50" t="s">
        <v>213</v>
      </c>
      <c r="C19" s="14">
        <v>2145.8981173000002</v>
      </c>
      <c r="D19" s="11" t="str">
        <f t="shared" si="4"/>
        <v>N/A</v>
      </c>
      <c r="E19" s="14">
        <v>2190.1904328000001</v>
      </c>
      <c r="F19" s="11" t="str">
        <f t="shared" si="5"/>
        <v>N/A</v>
      </c>
      <c r="G19" s="14">
        <v>2199.3863034999999</v>
      </c>
      <c r="H19" s="11" t="str">
        <f t="shared" si="6"/>
        <v>N/A</v>
      </c>
      <c r="I19" s="12">
        <v>2.0640000000000001</v>
      </c>
      <c r="J19" s="12">
        <v>0.4199</v>
      </c>
      <c r="K19" s="50" t="s">
        <v>739</v>
      </c>
      <c r="L19" s="9" t="str">
        <f t="shared" si="7"/>
        <v>Yes</v>
      </c>
    </row>
    <row r="20" spans="1:12" x14ac:dyDescent="0.2">
      <c r="A20" s="4" t="s">
        <v>1236</v>
      </c>
      <c r="B20" s="50" t="s">
        <v>213</v>
      </c>
      <c r="C20" s="14">
        <v>3515.2752485999999</v>
      </c>
      <c r="D20" s="11" t="str">
        <f t="shared" si="4"/>
        <v>N/A</v>
      </c>
      <c r="E20" s="14">
        <v>3122.5633207999999</v>
      </c>
      <c r="F20" s="11" t="str">
        <f t="shared" si="5"/>
        <v>N/A</v>
      </c>
      <c r="G20" s="14">
        <v>3479.8186808</v>
      </c>
      <c r="H20" s="11" t="str">
        <f t="shared" si="6"/>
        <v>N/A</v>
      </c>
      <c r="I20" s="12">
        <v>-11.2</v>
      </c>
      <c r="J20" s="12">
        <v>11.44</v>
      </c>
      <c r="K20" s="50" t="s">
        <v>739</v>
      </c>
      <c r="L20" s="9" t="str">
        <f t="shared" si="7"/>
        <v>Yes</v>
      </c>
    </row>
    <row r="21" spans="1:12" x14ac:dyDescent="0.2">
      <c r="A21" s="2" t="s">
        <v>1137</v>
      </c>
      <c r="B21" s="50" t="s">
        <v>213</v>
      </c>
      <c r="C21" s="14">
        <v>6802.5015117000003</v>
      </c>
      <c r="D21" s="11" t="str">
        <f t="shared" ref="D21:D22" si="8">IF($B21="N/A","N/A",IF(C21&gt;10,"No",IF(C21&lt;-10,"No","Yes")))</f>
        <v>N/A</v>
      </c>
      <c r="E21" s="14">
        <v>6766.8506851000002</v>
      </c>
      <c r="F21" s="11" t="str">
        <f t="shared" ref="F21:F22" si="9">IF($B21="N/A","N/A",IF(E21&gt;10,"No",IF(E21&lt;-10,"No","Yes")))</f>
        <v>N/A</v>
      </c>
      <c r="G21" s="14">
        <v>6524.4687878000004</v>
      </c>
      <c r="H21" s="11" t="str">
        <f t="shared" ref="H21:H22" si="10">IF($B21="N/A","N/A",IF(G21&gt;10,"No",IF(G21&lt;-10,"No","Yes")))</f>
        <v>N/A</v>
      </c>
      <c r="I21" s="12">
        <v>-0.52400000000000002</v>
      </c>
      <c r="J21" s="12">
        <v>-3.58</v>
      </c>
      <c r="K21" s="50" t="s">
        <v>739</v>
      </c>
      <c r="L21" s="9" t="str">
        <f>IF(J21="Div by 0", "N/A", IF(OR(J21="N/A",K21="N/A"),"N/A", IF(J21&gt;VALUE(MID(K21,1,2)), "No", IF(J21&lt;-1*VALUE(MID(K21,1,2)), "No", "Yes"))))</f>
        <v>Yes</v>
      </c>
    </row>
    <row r="22" spans="1:12" x14ac:dyDescent="0.2">
      <c r="A22" s="2" t="s">
        <v>1138</v>
      </c>
      <c r="B22" s="50" t="s">
        <v>213</v>
      </c>
      <c r="C22" s="14">
        <v>6724.5203523999999</v>
      </c>
      <c r="D22" s="11" t="str">
        <f t="shared" si="8"/>
        <v>N/A</v>
      </c>
      <c r="E22" s="14">
        <v>6656.2910626000003</v>
      </c>
      <c r="F22" s="11" t="str">
        <f t="shared" si="9"/>
        <v>N/A</v>
      </c>
      <c r="G22" s="14">
        <v>6473.8037788000001</v>
      </c>
      <c r="H22" s="11" t="str">
        <f t="shared" si="10"/>
        <v>N/A</v>
      </c>
      <c r="I22" s="12">
        <v>-1.01</v>
      </c>
      <c r="J22" s="12">
        <v>-2.74</v>
      </c>
      <c r="K22" s="50" t="s">
        <v>739</v>
      </c>
      <c r="L22" s="9" t="str">
        <f>IF(J22="Div by 0", "N/A", IF(OR(J22="N/A",K22="N/A"),"N/A", IF(J22&gt;VALUE(MID(K22,1,2)), "No", IF(J22&lt;-1*VALUE(MID(K22,1,2)), "No", "Yes"))))</f>
        <v>Yes</v>
      </c>
    </row>
    <row r="23" spans="1:12" x14ac:dyDescent="0.2">
      <c r="A23" s="4" t="s">
        <v>1237</v>
      </c>
      <c r="B23" s="50" t="s">
        <v>213</v>
      </c>
      <c r="C23" s="14">
        <v>19424.735350999999</v>
      </c>
      <c r="D23" s="11" t="str">
        <f>IF($B23="N/A","N/A",IF(C23&gt;10,"No",IF(C23&lt;-10,"No","Yes")))</f>
        <v>N/A</v>
      </c>
      <c r="E23" s="14">
        <v>20182.235361999999</v>
      </c>
      <c r="F23" s="11" t="str">
        <f>IF($B23="N/A","N/A",IF(E23&gt;10,"No",IF(E23&lt;-10,"No","Yes")))</f>
        <v>N/A</v>
      </c>
      <c r="G23" s="14">
        <v>18874.737958999998</v>
      </c>
      <c r="H23" s="11" t="str">
        <f>IF($B23="N/A","N/A",IF(G23&gt;10,"No",IF(G23&lt;-10,"No","Yes")))</f>
        <v>N/A</v>
      </c>
      <c r="I23" s="12">
        <v>3.9</v>
      </c>
      <c r="J23" s="12">
        <v>-6.48</v>
      </c>
      <c r="K23" s="50" t="s">
        <v>739</v>
      </c>
      <c r="L23" s="9" t="str">
        <f>IF(J23="Div by 0", "N/A", IF(K23="N/A","N/A", IF(J23&gt;VALUE(MID(K23,1,2)), "No", IF(J23&lt;-1*VALUE(MID(K23,1,2)), "No", "Yes"))))</f>
        <v>Yes</v>
      </c>
    </row>
    <row r="24" spans="1:12" x14ac:dyDescent="0.2">
      <c r="A24" s="4" t="s">
        <v>1238</v>
      </c>
      <c r="B24" s="50" t="s">
        <v>213</v>
      </c>
      <c r="C24" s="14">
        <v>20558.392339999999</v>
      </c>
      <c r="D24" s="11" t="str">
        <f>IF($B24="N/A","N/A",IF(C24&gt;10,"No",IF(C24&lt;-10,"No","Yes")))</f>
        <v>N/A</v>
      </c>
      <c r="E24" s="14">
        <v>20135.144654</v>
      </c>
      <c r="F24" s="11" t="str">
        <f>IF($B24="N/A","N/A",IF(E24&gt;10,"No",IF(E24&lt;-10,"No","Yes")))</f>
        <v>N/A</v>
      </c>
      <c r="G24" s="14">
        <v>19171.609057000001</v>
      </c>
      <c r="H24" s="11" t="str">
        <f>IF($B24="N/A","N/A",IF(G24&gt;10,"No",IF(G24&lt;-10,"No","Yes")))</f>
        <v>N/A</v>
      </c>
      <c r="I24" s="12">
        <v>-2.06</v>
      </c>
      <c r="J24" s="12">
        <v>-4.79</v>
      </c>
      <c r="K24" s="50" t="s">
        <v>739</v>
      </c>
      <c r="L24" s="9" t="str">
        <f>IF(J24="Div by 0", "N/A", IF(K24="N/A","N/A", IF(J24&gt;VALUE(MID(K24,1,2)), "No", IF(J24&lt;-1*VALUE(MID(K24,1,2)), "No", "Yes"))))</f>
        <v>Yes</v>
      </c>
    </row>
    <row r="25" spans="1:12" x14ac:dyDescent="0.2">
      <c r="A25" s="4" t="s">
        <v>1239</v>
      </c>
      <c r="B25" s="50" t="s">
        <v>213</v>
      </c>
      <c r="C25" s="14">
        <v>18434.569304000001</v>
      </c>
      <c r="D25" s="11" t="str">
        <f>IF($B25="N/A","N/A",IF(C25&gt;10,"No",IF(C25&lt;-10,"No","Yes")))</f>
        <v>N/A</v>
      </c>
      <c r="E25" s="14">
        <v>20877.161974999999</v>
      </c>
      <c r="F25" s="11" t="str">
        <f>IF($B25="N/A","N/A",IF(E25&gt;10,"No",IF(E25&lt;-10,"No","Yes")))</f>
        <v>N/A</v>
      </c>
      <c r="G25" s="14">
        <v>19050.881433999999</v>
      </c>
      <c r="H25" s="11" t="str">
        <f>IF($B25="N/A","N/A",IF(G25&gt;10,"No",IF(G25&lt;-10,"No","Yes")))</f>
        <v>N/A</v>
      </c>
      <c r="I25" s="12">
        <v>13.25</v>
      </c>
      <c r="J25" s="12">
        <v>-8.75</v>
      </c>
      <c r="K25" s="50" t="s">
        <v>739</v>
      </c>
      <c r="L25" s="9" t="str">
        <f>IF(J25="Div by 0", "N/A", IF(K25="N/A","N/A", IF(J25&gt;VALUE(MID(K25,1,2)), "No", IF(J25&lt;-1*VALUE(MID(K25,1,2)), "No", "Yes"))))</f>
        <v>Yes</v>
      </c>
    </row>
    <row r="26" spans="1:12" x14ac:dyDescent="0.2">
      <c r="A26" s="4" t="s">
        <v>1240</v>
      </c>
      <c r="B26" s="50" t="s">
        <v>213</v>
      </c>
      <c r="C26" s="14">
        <v>18800.977846999998</v>
      </c>
      <c r="D26" s="11" t="str">
        <f t="shared" ref="D26:D27" si="11">IF($B26="N/A","N/A",IF(C26&gt;10,"No",IF(C26&lt;-10,"No","Yes")))</f>
        <v>N/A</v>
      </c>
      <c r="E26" s="14">
        <v>19152.479845999998</v>
      </c>
      <c r="F26" s="11" t="str">
        <f t="shared" ref="F26:F30" si="12">IF($B26="N/A","N/A",IF(E26&gt;10,"No",IF(E26&lt;-10,"No","Yes")))</f>
        <v>N/A</v>
      </c>
      <c r="G26" s="14">
        <v>17914.915324000001</v>
      </c>
      <c r="H26" s="11" t="str">
        <f t="shared" ref="H26:H27" si="13">IF($B26="N/A","N/A",IF(G26&gt;10,"No",IF(G26&lt;-10,"No","Yes")))</f>
        <v>N/A</v>
      </c>
      <c r="I26" s="12">
        <v>1.87</v>
      </c>
      <c r="J26" s="12">
        <v>-6.46</v>
      </c>
      <c r="K26" s="50" t="s">
        <v>739</v>
      </c>
      <c r="L26" s="9" t="str">
        <f>IF(J26="Div by 0", "N/A", IF(OR(J26="N/A",K26="N/A"),"N/A", IF(J26&gt;VALUE(MID(K26,1,2)), "No", IF(J26&lt;-1*VALUE(MID(K26,1,2)), "No", "Yes"))))</f>
        <v>Yes</v>
      </c>
    </row>
    <row r="27" spans="1:12" x14ac:dyDescent="0.2">
      <c r="A27" s="4" t="s">
        <v>1241</v>
      </c>
      <c r="B27" s="50" t="s">
        <v>213</v>
      </c>
      <c r="C27" s="14">
        <v>20531.365272999999</v>
      </c>
      <c r="D27" s="11" t="str">
        <f t="shared" si="11"/>
        <v>N/A</v>
      </c>
      <c r="E27" s="14">
        <v>21976.263679</v>
      </c>
      <c r="F27" s="11" t="str">
        <f t="shared" si="12"/>
        <v>N/A</v>
      </c>
      <c r="G27" s="14">
        <v>20539.127931999999</v>
      </c>
      <c r="H27" s="11" t="str">
        <f t="shared" si="13"/>
        <v>N/A</v>
      </c>
      <c r="I27" s="12">
        <v>7.0380000000000003</v>
      </c>
      <c r="J27" s="12">
        <v>-6.54</v>
      </c>
      <c r="K27" s="50" t="s">
        <v>739</v>
      </c>
      <c r="L27" s="9" t="str">
        <f>IF(J27="Div by 0", "N/A", IF(OR(J27="N/A",K27="N/A"),"N/A", IF(J27&gt;VALUE(MID(K27,1,2)), "No", IF(J27&lt;-1*VALUE(MID(K27,1,2)), "No", "Yes"))))</f>
        <v>Yes</v>
      </c>
    </row>
    <row r="28" spans="1:12" x14ac:dyDescent="0.2">
      <c r="A28" s="60" t="s">
        <v>1242</v>
      </c>
      <c r="B28" s="14" t="s">
        <v>213</v>
      </c>
      <c r="C28" s="14">
        <v>2543.1038975000001</v>
      </c>
      <c r="D28" s="11" t="str">
        <f t="shared" ref="D28:D30" si="14">IF($B28="N/A","N/A",IF(C28&gt;10,"No",IF(C28&lt;-10,"No","Yes")))</f>
        <v>N/A</v>
      </c>
      <c r="E28" s="14">
        <v>2710.9150411999999</v>
      </c>
      <c r="F28" s="11" t="str">
        <f t="shared" si="12"/>
        <v>N/A</v>
      </c>
      <c r="G28" s="14">
        <v>2760.7346232999998</v>
      </c>
      <c r="H28" s="11" t="str">
        <f t="shared" ref="H28:H30" si="15">IF($B28="N/A","N/A",IF(G28&gt;10,"No",IF(G28&lt;-10,"No","Yes")))</f>
        <v>N/A</v>
      </c>
      <c r="I28" s="12">
        <v>6.5990000000000002</v>
      </c>
      <c r="J28" s="12">
        <v>1.8380000000000001</v>
      </c>
      <c r="K28" s="47" t="s">
        <v>739</v>
      </c>
      <c r="L28" s="9" t="str">
        <f>IF(J28="Div by 0", "N/A", IF(OR(J28="N/A",K28="N/A"),"N/A", IF(J28&gt;VALUE(MID(K28,1,2)), "No", IF(J28&lt;-1*VALUE(MID(K28,1,2)), "No", "Yes"))))</f>
        <v>Yes</v>
      </c>
    </row>
    <row r="29" spans="1:12" x14ac:dyDescent="0.2">
      <c r="A29" s="60" t="s">
        <v>1243</v>
      </c>
      <c r="B29" s="14" t="s">
        <v>213</v>
      </c>
      <c r="C29" s="14">
        <v>1918.4058808</v>
      </c>
      <c r="D29" s="11" t="str">
        <f t="shared" si="14"/>
        <v>N/A</v>
      </c>
      <c r="E29" s="14">
        <v>2043.3050311</v>
      </c>
      <c r="F29" s="11" t="str">
        <f t="shared" si="12"/>
        <v>N/A</v>
      </c>
      <c r="G29" s="14">
        <v>2096.2695097999999</v>
      </c>
      <c r="H29" s="11" t="str">
        <f t="shared" si="15"/>
        <v>N/A</v>
      </c>
      <c r="I29" s="12">
        <v>6.5110000000000001</v>
      </c>
      <c r="J29" s="12">
        <v>2.5920000000000001</v>
      </c>
      <c r="K29" s="47" t="s">
        <v>739</v>
      </c>
      <c r="L29" s="9" t="str">
        <f t="shared" ref="L29:L30" si="16">IF(J29="Div by 0", "N/A", IF(OR(J29="N/A",K29="N/A"),"N/A", IF(J29&gt;VALUE(MID(K29,1,2)), "No", IF(J29&lt;-1*VALUE(MID(K29,1,2)), "No", "Yes"))))</f>
        <v>Yes</v>
      </c>
    </row>
    <row r="30" spans="1:12" x14ac:dyDescent="0.2">
      <c r="A30" s="60" t="s">
        <v>1244</v>
      </c>
      <c r="B30" s="14" t="s">
        <v>213</v>
      </c>
      <c r="C30" s="14">
        <v>2947.1371189000001</v>
      </c>
      <c r="D30" s="11" t="str">
        <f t="shared" si="14"/>
        <v>N/A</v>
      </c>
      <c r="E30" s="14">
        <v>3123.1788719000001</v>
      </c>
      <c r="F30" s="11" t="str">
        <f t="shared" si="12"/>
        <v>N/A</v>
      </c>
      <c r="G30" s="14">
        <v>3174.7250088000001</v>
      </c>
      <c r="H30" s="11" t="str">
        <f t="shared" si="15"/>
        <v>N/A</v>
      </c>
      <c r="I30" s="12">
        <v>5.9729999999999999</v>
      </c>
      <c r="J30" s="12">
        <v>1.65</v>
      </c>
      <c r="K30" s="47" t="s">
        <v>739</v>
      </c>
      <c r="L30" s="9" t="str">
        <f t="shared" si="16"/>
        <v>Yes</v>
      </c>
    </row>
    <row r="31" spans="1:12" x14ac:dyDescent="0.2">
      <c r="A31" s="48" t="s">
        <v>2</v>
      </c>
      <c r="B31" s="37" t="s">
        <v>213</v>
      </c>
      <c r="C31" s="13">
        <v>99.287589202000007</v>
      </c>
      <c r="D31" s="46" t="str">
        <f t="shared" ref="D31:D69" si="17">IF($B31="N/A","N/A",IF(C31&gt;10,"No",IF(C31&lt;-10,"No","Yes")))</f>
        <v>N/A</v>
      </c>
      <c r="E31" s="13">
        <v>99.352330371999997</v>
      </c>
      <c r="F31" s="46" t="str">
        <f t="shared" ref="F31:F69" si="18">IF($B31="N/A","N/A",IF(E31&gt;10,"No",IF(E31&lt;-10,"No","Yes")))</f>
        <v>N/A</v>
      </c>
      <c r="G31" s="13">
        <v>99.181315412000004</v>
      </c>
      <c r="H31" s="46" t="str">
        <f t="shared" ref="H31:H69" si="19">IF($B31="N/A","N/A",IF(G31&gt;10,"No",IF(G31&lt;-10,"No","Yes")))</f>
        <v>N/A</v>
      </c>
      <c r="I31" s="12">
        <v>6.5199999999999994E-2</v>
      </c>
      <c r="J31" s="12">
        <v>-0.17199999999999999</v>
      </c>
      <c r="K31" s="47" t="s">
        <v>739</v>
      </c>
      <c r="L31" s="9" t="str">
        <f t="shared" ref="L31:L99" si="20">IF(J31="Div by 0", "N/A", IF(K31="N/A","N/A", IF(J31&gt;VALUE(MID(K31,1,2)), "No", IF(J31&lt;-1*VALUE(MID(K31,1,2)), "No", "Yes"))))</f>
        <v>Yes</v>
      </c>
    </row>
    <row r="32" spans="1:12" x14ac:dyDescent="0.2">
      <c r="A32" s="48" t="s">
        <v>22</v>
      </c>
      <c r="B32" s="37" t="s">
        <v>213</v>
      </c>
      <c r="C32" s="1">
        <v>1239543</v>
      </c>
      <c r="D32" s="46" t="str">
        <f t="shared" si="17"/>
        <v>N/A</v>
      </c>
      <c r="E32" s="1">
        <v>1355900</v>
      </c>
      <c r="F32" s="46" t="str">
        <f t="shared" si="18"/>
        <v>N/A</v>
      </c>
      <c r="G32" s="1">
        <v>1398644</v>
      </c>
      <c r="H32" s="46" t="str">
        <f t="shared" si="19"/>
        <v>N/A</v>
      </c>
      <c r="I32" s="12">
        <v>9.3870000000000005</v>
      </c>
      <c r="J32" s="12">
        <v>3.1520000000000001</v>
      </c>
      <c r="K32" s="47" t="s">
        <v>739</v>
      </c>
      <c r="L32" s="9" t="str">
        <f t="shared" si="20"/>
        <v>Yes</v>
      </c>
    </row>
    <row r="33" spans="1:12" x14ac:dyDescent="0.2">
      <c r="A33" s="48" t="s">
        <v>451</v>
      </c>
      <c r="B33" s="50" t="s">
        <v>213</v>
      </c>
      <c r="C33" s="1">
        <v>111879</v>
      </c>
      <c r="D33" s="1" t="str">
        <f t="shared" si="17"/>
        <v>N/A</v>
      </c>
      <c r="E33" s="1">
        <v>114653</v>
      </c>
      <c r="F33" s="1" t="str">
        <f t="shared" si="18"/>
        <v>N/A</v>
      </c>
      <c r="G33" s="1">
        <v>116581</v>
      </c>
      <c r="H33" s="11" t="str">
        <f t="shared" si="19"/>
        <v>N/A</v>
      </c>
      <c r="I33" s="12">
        <v>2.4790000000000001</v>
      </c>
      <c r="J33" s="12">
        <v>1.6819999999999999</v>
      </c>
      <c r="K33" s="50" t="s">
        <v>739</v>
      </c>
      <c r="L33" s="9" t="str">
        <f t="shared" si="20"/>
        <v>Yes</v>
      </c>
    </row>
    <row r="34" spans="1:12" x14ac:dyDescent="0.2">
      <c r="A34" s="48" t="s">
        <v>1245</v>
      </c>
      <c r="B34" s="5" t="s">
        <v>213</v>
      </c>
      <c r="C34" s="1">
        <v>34593</v>
      </c>
      <c r="D34" s="9" t="str">
        <f t="shared" ref="D34:D38" si="21">IF($B34="N/A","N/A",IF(C34&lt;0,"No","Yes"))</f>
        <v>N/A</v>
      </c>
      <c r="E34" s="1">
        <v>34871</v>
      </c>
      <c r="F34" s="9" t="str">
        <f t="shared" ref="F34:F38" si="22">IF($B34="N/A","N/A",IF(E34&lt;0,"No","Yes"))</f>
        <v>N/A</v>
      </c>
      <c r="G34" s="1">
        <v>35246</v>
      </c>
      <c r="H34" s="9" t="str">
        <f t="shared" ref="H34:H38" si="23">IF($B34="N/A","N/A",IF(G34&lt;0,"No","Yes"))</f>
        <v>N/A</v>
      </c>
      <c r="I34" s="12">
        <v>0.80359999999999998</v>
      </c>
      <c r="J34" s="12">
        <v>1.075</v>
      </c>
      <c r="K34" s="1" t="s">
        <v>739</v>
      </c>
      <c r="L34" s="9" t="str">
        <f t="shared" si="20"/>
        <v>Yes</v>
      </c>
    </row>
    <row r="35" spans="1:12" x14ac:dyDescent="0.2">
      <c r="A35" s="48" t="s">
        <v>1246</v>
      </c>
      <c r="B35" s="5" t="s">
        <v>213</v>
      </c>
      <c r="C35" s="1">
        <v>4971</v>
      </c>
      <c r="D35" s="9" t="str">
        <f t="shared" si="21"/>
        <v>N/A</v>
      </c>
      <c r="E35" s="1">
        <v>5066</v>
      </c>
      <c r="F35" s="9" t="str">
        <f t="shared" si="22"/>
        <v>N/A</v>
      </c>
      <c r="G35" s="1">
        <v>5040</v>
      </c>
      <c r="H35" s="9" t="str">
        <f t="shared" si="23"/>
        <v>N/A</v>
      </c>
      <c r="I35" s="12">
        <v>1.911</v>
      </c>
      <c r="J35" s="12">
        <v>-0.51300000000000001</v>
      </c>
      <c r="K35" s="1" t="s">
        <v>739</v>
      </c>
      <c r="L35" s="9" t="str">
        <f t="shared" si="20"/>
        <v>Yes</v>
      </c>
    </row>
    <row r="36" spans="1:12" x14ac:dyDescent="0.2">
      <c r="A36" s="48" t="s">
        <v>1247</v>
      </c>
      <c r="B36" s="5" t="s">
        <v>213</v>
      </c>
      <c r="C36" s="1">
        <v>27066</v>
      </c>
      <c r="D36" s="9" t="str">
        <f t="shared" si="21"/>
        <v>N/A</v>
      </c>
      <c r="E36" s="1">
        <v>28365</v>
      </c>
      <c r="F36" s="9" t="str">
        <f t="shared" si="22"/>
        <v>N/A</v>
      </c>
      <c r="G36" s="1">
        <v>29200</v>
      </c>
      <c r="H36" s="9" t="str">
        <f t="shared" si="23"/>
        <v>N/A</v>
      </c>
      <c r="I36" s="12">
        <v>4.7990000000000004</v>
      </c>
      <c r="J36" s="12">
        <v>2.944</v>
      </c>
      <c r="K36" s="1" t="s">
        <v>739</v>
      </c>
      <c r="L36" s="9" t="str">
        <f t="shared" si="20"/>
        <v>Yes</v>
      </c>
    </row>
    <row r="37" spans="1:12" x14ac:dyDescent="0.2">
      <c r="A37" s="48" t="s">
        <v>1248</v>
      </c>
      <c r="B37" s="5" t="s">
        <v>213</v>
      </c>
      <c r="C37" s="1">
        <v>45249</v>
      </c>
      <c r="D37" s="9" t="str">
        <f t="shared" si="21"/>
        <v>N/A</v>
      </c>
      <c r="E37" s="1">
        <v>46351</v>
      </c>
      <c r="F37" s="9" t="str">
        <f t="shared" si="22"/>
        <v>N/A</v>
      </c>
      <c r="G37" s="1">
        <v>47095</v>
      </c>
      <c r="H37" s="9" t="str">
        <f t="shared" si="23"/>
        <v>N/A</v>
      </c>
      <c r="I37" s="12">
        <v>2.4350000000000001</v>
      </c>
      <c r="J37" s="12">
        <v>1.605</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199869</v>
      </c>
      <c r="D39" s="1" t="str">
        <f t="shared" si="17"/>
        <v>N/A</v>
      </c>
      <c r="E39" s="1">
        <v>205010</v>
      </c>
      <c r="F39" s="1" t="str">
        <f t="shared" si="18"/>
        <v>N/A</v>
      </c>
      <c r="G39" s="1">
        <v>210015</v>
      </c>
      <c r="H39" s="11" t="str">
        <f t="shared" si="19"/>
        <v>N/A</v>
      </c>
      <c r="I39" s="12">
        <v>2.5720000000000001</v>
      </c>
      <c r="J39" s="12">
        <v>2.4409999999999998</v>
      </c>
      <c r="K39" s="50" t="s">
        <v>739</v>
      </c>
      <c r="L39" s="9" t="str">
        <f t="shared" si="20"/>
        <v>Yes</v>
      </c>
    </row>
    <row r="40" spans="1:12" x14ac:dyDescent="0.2">
      <c r="A40" s="48" t="s">
        <v>1250</v>
      </c>
      <c r="B40" s="5" t="s">
        <v>213</v>
      </c>
      <c r="C40" s="1">
        <v>147750</v>
      </c>
      <c r="D40" s="9" t="str">
        <f t="shared" ref="D40:D45" si="24">IF($B40="N/A","N/A",IF(C40&lt;0,"No","Yes"))</f>
        <v>N/A</v>
      </c>
      <c r="E40" s="1">
        <v>150375</v>
      </c>
      <c r="F40" s="9" t="str">
        <f t="shared" ref="F40:F45" si="25">IF($B40="N/A","N/A",IF(E40&lt;0,"No","Yes"))</f>
        <v>N/A</v>
      </c>
      <c r="G40" s="1">
        <v>154024</v>
      </c>
      <c r="H40" s="9" t="str">
        <f t="shared" ref="H40:H45" si="26">IF($B40="N/A","N/A",IF(G40&lt;0,"No","Yes"))</f>
        <v>N/A</v>
      </c>
      <c r="I40" s="12">
        <v>1.7769999999999999</v>
      </c>
      <c r="J40" s="12">
        <v>2.427</v>
      </c>
      <c r="K40" s="1" t="s">
        <v>739</v>
      </c>
      <c r="L40" s="9" t="str">
        <f t="shared" si="20"/>
        <v>Yes</v>
      </c>
    </row>
    <row r="41" spans="1:12" x14ac:dyDescent="0.2">
      <c r="A41" s="48" t="s">
        <v>1251</v>
      </c>
      <c r="B41" s="5" t="s">
        <v>213</v>
      </c>
      <c r="C41" s="1">
        <v>1495</v>
      </c>
      <c r="D41" s="9" t="str">
        <f t="shared" si="24"/>
        <v>N/A</v>
      </c>
      <c r="E41" s="1">
        <v>1529</v>
      </c>
      <c r="F41" s="9" t="str">
        <f t="shared" si="25"/>
        <v>N/A</v>
      </c>
      <c r="G41" s="1">
        <v>1476</v>
      </c>
      <c r="H41" s="9" t="str">
        <f t="shared" si="26"/>
        <v>N/A</v>
      </c>
      <c r="I41" s="12">
        <v>2.274</v>
      </c>
      <c r="J41" s="12">
        <v>-3.47</v>
      </c>
      <c r="K41" s="1" t="s">
        <v>739</v>
      </c>
      <c r="L41" s="9" t="str">
        <f t="shared" si="20"/>
        <v>Yes</v>
      </c>
    </row>
    <row r="42" spans="1:12" x14ac:dyDescent="0.2">
      <c r="A42" s="48" t="s">
        <v>1252</v>
      </c>
      <c r="B42" s="5" t="s">
        <v>213</v>
      </c>
      <c r="C42" s="1">
        <v>20467</v>
      </c>
      <c r="D42" s="9" t="str">
        <f t="shared" si="24"/>
        <v>N/A</v>
      </c>
      <c r="E42" s="1">
        <v>21678</v>
      </c>
      <c r="F42" s="9" t="str">
        <f t="shared" si="25"/>
        <v>N/A</v>
      </c>
      <c r="G42" s="1">
        <v>22308</v>
      </c>
      <c r="H42" s="9" t="str">
        <f t="shared" si="26"/>
        <v>N/A</v>
      </c>
      <c r="I42" s="12">
        <v>5.9169999999999998</v>
      </c>
      <c r="J42" s="12">
        <v>2.9060000000000001</v>
      </c>
      <c r="K42" s="1" t="s">
        <v>739</v>
      </c>
      <c r="L42" s="9" t="str">
        <f t="shared" si="20"/>
        <v>Yes</v>
      </c>
    </row>
    <row r="43" spans="1:12" x14ac:dyDescent="0.2">
      <c r="A43" s="48" t="s">
        <v>1253</v>
      </c>
      <c r="B43" s="5" t="s">
        <v>213</v>
      </c>
      <c r="C43" s="1">
        <v>556</v>
      </c>
      <c r="D43" s="9" t="str">
        <f t="shared" si="24"/>
        <v>N/A</v>
      </c>
      <c r="E43" s="1">
        <v>643</v>
      </c>
      <c r="F43" s="9" t="str">
        <f t="shared" si="25"/>
        <v>N/A</v>
      </c>
      <c r="G43" s="1">
        <v>712</v>
      </c>
      <c r="H43" s="9" t="str">
        <f t="shared" si="26"/>
        <v>N/A</v>
      </c>
      <c r="I43" s="12">
        <v>15.65</v>
      </c>
      <c r="J43" s="12">
        <v>10.73</v>
      </c>
      <c r="K43" s="1" t="s">
        <v>739</v>
      </c>
      <c r="L43" s="9" t="str">
        <f t="shared" si="20"/>
        <v>Yes</v>
      </c>
    </row>
    <row r="44" spans="1:12" x14ac:dyDescent="0.2">
      <c r="A44" s="48" t="s">
        <v>1254</v>
      </c>
      <c r="B44" s="5" t="s">
        <v>213</v>
      </c>
      <c r="C44" s="1">
        <v>29601</v>
      </c>
      <c r="D44" s="9" t="str">
        <f t="shared" si="24"/>
        <v>N/A</v>
      </c>
      <c r="E44" s="1">
        <v>30785</v>
      </c>
      <c r="F44" s="9" t="str">
        <f t="shared" si="25"/>
        <v>N/A</v>
      </c>
      <c r="G44" s="1">
        <v>31495</v>
      </c>
      <c r="H44" s="9" t="str">
        <f t="shared" si="26"/>
        <v>N/A</v>
      </c>
      <c r="I44" s="12">
        <v>4</v>
      </c>
      <c r="J44" s="12">
        <v>2.306</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670117</v>
      </c>
      <c r="D46" s="1" t="str">
        <f t="shared" si="17"/>
        <v>N/A</v>
      </c>
      <c r="E46" s="1">
        <v>688953</v>
      </c>
      <c r="F46" s="1" t="str">
        <f t="shared" si="18"/>
        <v>N/A</v>
      </c>
      <c r="G46" s="1">
        <v>712504</v>
      </c>
      <c r="H46" s="11" t="str">
        <f t="shared" si="19"/>
        <v>N/A</v>
      </c>
      <c r="I46" s="12">
        <v>2.8109999999999999</v>
      </c>
      <c r="J46" s="12">
        <v>3.4180000000000001</v>
      </c>
      <c r="K46" s="50" t="s">
        <v>739</v>
      </c>
      <c r="L46" s="9" t="str">
        <f t="shared" si="20"/>
        <v>Yes</v>
      </c>
    </row>
    <row r="47" spans="1:12" x14ac:dyDescent="0.2">
      <c r="A47" s="48" t="s">
        <v>1256</v>
      </c>
      <c r="B47" s="5" t="s">
        <v>213</v>
      </c>
      <c r="C47" s="1">
        <v>156253</v>
      </c>
      <c r="D47" s="9" t="str">
        <f t="shared" ref="D47:D53" si="27">IF($B47="N/A","N/A",IF(C47&lt;0,"No","Yes"))</f>
        <v>N/A</v>
      </c>
      <c r="E47" s="1">
        <v>163188</v>
      </c>
      <c r="F47" s="9" t="str">
        <f t="shared" ref="F47:F53" si="28">IF($B47="N/A","N/A",IF(E47&lt;0,"No","Yes"))</f>
        <v>N/A</v>
      </c>
      <c r="G47" s="1">
        <v>167949</v>
      </c>
      <c r="H47" s="9" t="str">
        <f t="shared" ref="H47:H53" si="29">IF($B47="N/A","N/A",IF(G47&lt;0,"No","Yes"))</f>
        <v>N/A</v>
      </c>
      <c r="I47" s="12">
        <v>4.4379999999999997</v>
      </c>
      <c r="J47" s="12">
        <v>2.9169999999999998</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23</v>
      </c>
      <c r="D49" s="9" t="str">
        <f t="shared" si="27"/>
        <v>N/A</v>
      </c>
      <c r="E49" s="1">
        <v>15</v>
      </c>
      <c r="F49" s="9" t="str">
        <f t="shared" si="28"/>
        <v>N/A</v>
      </c>
      <c r="G49" s="1">
        <v>11</v>
      </c>
      <c r="H49" s="9" t="str">
        <f t="shared" si="29"/>
        <v>N/A</v>
      </c>
      <c r="I49" s="12">
        <v>-34.799999999999997</v>
      </c>
      <c r="J49" s="12">
        <v>-26.7</v>
      </c>
      <c r="K49" s="1" t="s">
        <v>739</v>
      </c>
      <c r="L49" s="9" t="str">
        <f t="shared" si="20"/>
        <v>Yes</v>
      </c>
    </row>
    <row r="50" spans="1:12" x14ac:dyDescent="0.2">
      <c r="A50" s="48" t="s">
        <v>1259</v>
      </c>
      <c r="B50" s="5" t="s">
        <v>213</v>
      </c>
      <c r="C50" s="1">
        <v>464156</v>
      </c>
      <c r="D50" s="9" t="str">
        <f t="shared" si="27"/>
        <v>N/A</v>
      </c>
      <c r="E50" s="1">
        <v>480390</v>
      </c>
      <c r="F50" s="9" t="str">
        <f t="shared" si="28"/>
        <v>N/A</v>
      </c>
      <c r="G50" s="1">
        <v>500792</v>
      </c>
      <c r="H50" s="9" t="str">
        <f t="shared" si="29"/>
        <v>N/A</v>
      </c>
      <c r="I50" s="12">
        <v>3.4980000000000002</v>
      </c>
      <c r="J50" s="12">
        <v>4.2469999999999999</v>
      </c>
      <c r="K50" s="1" t="s">
        <v>739</v>
      </c>
      <c r="L50" s="9" t="str">
        <f t="shared" si="20"/>
        <v>Yes</v>
      </c>
    </row>
    <row r="51" spans="1:12" x14ac:dyDescent="0.2">
      <c r="A51" s="48" t="s">
        <v>1260</v>
      </c>
      <c r="B51" s="5" t="s">
        <v>213</v>
      </c>
      <c r="C51" s="1">
        <v>24134</v>
      </c>
      <c r="D51" s="9" t="str">
        <f t="shared" si="27"/>
        <v>N/A</v>
      </c>
      <c r="E51" s="1">
        <v>20870</v>
      </c>
      <c r="F51" s="9" t="str">
        <f t="shared" si="28"/>
        <v>N/A</v>
      </c>
      <c r="G51" s="1">
        <v>19394</v>
      </c>
      <c r="H51" s="9" t="str">
        <f t="shared" si="29"/>
        <v>N/A</v>
      </c>
      <c r="I51" s="12">
        <v>-13.5</v>
      </c>
      <c r="J51" s="12">
        <v>-7.07</v>
      </c>
      <c r="K51" s="1" t="s">
        <v>739</v>
      </c>
      <c r="L51" s="9" t="str">
        <f t="shared" si="20"/>
        <v>Yes</v>
      </c>
    </row>
    <row r="52" spans="1:12" x14ac:dyDescent="0.2">
      <c r="A52" s="48" t="s">
        <v>1261</v>
      </c>
      <c r="B52" s="5" t="s">
        <v>213</v>
      </c>
      <c r="C52" s="1">
        <v>25199</v>
      </c>
      <c r="D52" s="9" t="str">
        <f t="shared" si="27"/>
        <v>N/A</v>
      </c>
      <c r="E52" s="1">
        <v>24174</v>
      </c>
      <c r="F52" s="9" t="str">
        <f t="shared" si="28"/>
        <v>N/A</v>
      </c>
      <c r="G52" s="1">
        <v>23785</v>
      </c>
      <c r="H52" s="9" t="str">
        <f t="shared" si="29"/>
        <v>N/A</v>
      </c>
      <c r="I52" s="12">
        <v>-4.07</v>
      </c>
      <c r="J52" s="12">
        <v>-1.61</v>
      </c>
      <c r="K52" s="1" t="s">
        <v>739</v>
      </c>
      <c r="L52" s="9" t="str">
        <f t="shared" si="20"/>
        <v>Yes</v>
      </c>
    </row>
    <row r="53" spans="1:12" x14ac:dyDescent="0.2">
      <c r="A53" s="48" t="s">
        <v>1262</v>
      </c>
      <c r="B53" s="5" t="s">
        <v>213</v>
      </c>
      <c r="C53" s="1">
        <v>352</v>
      </c>
      <c r="D53" s="9" t="str">
        <f t="shared" si="27"/>
        <v>N/A</v>
      </c>
      <c r="E53" s="1">
        <v>316</v>
      </c>
      <c r="F53" s="9" t="str">
        <f t="shared" si="28"/>
        <v>N/A</v>
      </c>
      <c r="G53" s="1">
        <v>573</v>
      </c>
      <c r="H53" s="9" t="str">
        <f t="shared" si="29"/>
        <v>N/A</v>
      </c>
      <c r="I53" s="12">
        <v>-10.199999999999999</v>
      </c>
      <c r="J53" s="12">
        <v>81.33</v>
      </c>
      <c r="K53" s="1" t="s">
        <v>739</v>
      </c>
      <c r="L53" s="9" t="str">
        <f t="shared" si="20"/>
        <v>No</v>
      </c>
    </row>
    <row r="54" spans="1:12" x14ac:dyDescent="0.2">
      <c r="A54" s="48" t="s">
        <v>454</v>
      </c>
      <c r="B54" s="50" t="s">
        <v>213</v>
      </c>
      <c r="C54" s="1">
        <v>257678</v>
      </c>
      <c r="D54" s="1" t="str">
        <f t="shared" si="17"/>
        <v>N/A</v>
      </c>
      <c r="E54" s="1">
        <v>347284</v>
      </c>
      <c r="F54" s="1" t="str">
        <f t="shared" si="18"/>
        <v>N/A</v>
      </c>
      <c r="G54" s="1">
        <v>359544</v>
      </c>
      <c r="H54" s="11" t="str">
        <f t="shared" si="19"/>
        <v>N/A</v>
      </c>
      <c r="I54" s="12">
        <v>34.770000000000003</v>
      </c>
      <c r="J54" s="12">
        <v>3.53</v>
      </c>
      <c r="K54" s="50" t="s">
        <v>739</v>
      </c>
      <c r="L54" s="9" t="str">
        <f t="shared" si="20"/>
        <v>Yes</v>
      </c>
    </row>
    <row r="55" spans="1:12" x14ac:dyDescent="0.2">
      <c r="A55" s="48" t="s">
        <v>1263</v>
      </c>
      <c r="B55" s="5" t="s">
        <v>213</v>
      </c>
      <c r="C55" s="1">
        <v>79964</v>
      </c>
      <c r="D55" s="9" t="str">
        <f t="shared" ref="D55:D60" si="30">IF($B55="N/A","N/A",IF(C55&lt;0,"No","Yes"))</f>
        <v>N/A</v>
      </c>
      <c r="E55" s="1">
        <v>85805</v>
      </c>
      <c r="F55" s="9" t="str">
        <f t="shared" ref="F55:F60" si="31">IF($B55="N/A","N/A",IF(E55&lt;0,"No","Yes"))</f>
        <v>N/A</v>
      </c>
      <c r="G55" s="1">
        <v>91703</v>
      </c>
      <c r="H55" s="9" t="str">
        <f t="shared" ref="H55:H60" si="32">IF($B55="N/A","N/A",IF(G55&lt;0,"No","Yes"))</f>
        <v>N/A</v>
      </c>
      <c r="I55" s="12">
        <v>7.3049999999999997</v>
      </c>
      <c r="J55" s="12">
        <v>6.8739999999999997</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0</v>
      </c>
      <c r="D57" s="9" t="str">
        <f t="shared" si="30"/>
        <v>N/A</v>
      </c>
      <c r="E57" s="1">
        <v>0</v>
      </c>
      <c r="F57" s="9" t="str">
        <f t="shared" si="31"/>
        <v>N/A</v>
      </c>
      <c r="G57" s="1">
        <v>11</v>
      </c>
      <c r="H57" s="9" t="str">
        <f t="shared" si="32"/>
        <v>N/A</v>
      </c>
      <c r="I57" s="12" t="s">
        <v>1747</v>
      </c>
      <c r="J57" s="12" t="s">
        <v>1747</v>
      </c>
      <c r="K57" s="1" t="s">
        <v>739</v>
      </c>
      <c r="L57" s="9" t="str">
        <f t="shared" si="20"/>
        <v>N/A</v>
      </c>
    </row>
    <row r="58" spans="1:12" x14ac:dyDescent="0.2">
      <c r="A58" s="48" t="s">
        <v>1266</v>
      </c>
      <c r="B58" s="5" t="s">
        <v>213</v>
      </c>
      <c r="C58" s="1">
        <v>25352</v>
      </c>
      <c r="D58" s="9" t="str">
        <f t="shared" si="30"/>
        <v>N/A</v>
      </c>
      <c r="E58" s="1">
        <v>22940</v>
      </c>
      <c r="F58" s="9" t="str">
        <f t="shared" si="31"/>
        <v>N/A</v>
      </c>
      <c r="G58" s="1">
        <v>22647</v>
      </c>
      <c r="H58" s="9" t="str">
        <f t="shared" si="32"/>
        <v>N/A</v>
      </c>
      <c r="I58" s="12">
        <v>-9.51</v>
      </c>
      <c r="J58" s="12">
        <v>-1.28</v>
      </c>
      <c r="K58" s="1" t="s">
        <v>739</v>
      </c>
      <c r="L58" s="9" t="str">
        <f t="shared" si="20"/>
        <v>Yes</v>
      </c>
    </row>
    <row r="59" spans="1:12" x14ac:dyDescent="0.2">
      <c r="A59" s="48" t="s">
        <v>1267</v>
      </c>
      <c r="B59" s="5" t="s">
        <v>213</v>
      </c>
      <c r="C59" s="1">
        <v>26301</v>
      </c>
      <c r="D59" s="9" t="str">
        <f t="shared" si="30"/>
        <v>N/A</v>
      </c>
      <c r="E59" s="1">
        <v>25647</v>
      </c>
      <c r="F59" s="9" t="str">
        <f t="shared" si="31"/>
        <v>N/A</v>
      </c>
      <c r="G59" s="1">
        <v>25319</v>
      </c>
      <c r="H59" s="9" t="str">
        <f t="shared" si="32"/>
        <v>N/A</v>
      </c>
      <c r="I59" s="12">
        <v>-2.4900000000000002</v>
      </c>
      <c r="J59" s="12">
        <v>-1.28</v>
      </c>
      <c r="K59" s="1" t="s">
        <v>739</v>
      </c>
      <c r="L59" s="9" t="str">
        <f t="shared" si="20"/>
        <v>Yes</v>
      </c>
    </row>
    <row r="60" spans="1:12" x14ac:dyDescent="0.2">
      <c r="A60" s="48" t="s">
        <v>1268</v>
      </c>
      <c r="B60" s="5" t="s">
        <v>213</v>
      </c>
      <c r="C60" s="1">
        <v>126061</v>
      </c>
      <c r="D60" s="9" t="str">
        <f t="shared" si="30"/>
        <v>N/A</v>
      </c>
      <c r="E60" s="1">
        <v>212892</v>
      </c>
      <c r="F60" s="9" t="str">
        <f t="shared" si="31"/>
        <v>N/A</v>
      </c>
      <c r="G60" s="1">
        <v>219874</v>
      </c>
      <c r="H60" s="9" t="str">
        <f t="shared" si="32"/>
        <v>N/A</v>
      </c>
      <c r="I60" s="12">
        <v>68.88</v>
      </c>
      <c r="J60" s="12">
        <v>3.28</v>
      </c>
      <c r="K60" s="1" t="s">
        <v>739</v>
      </c>
      <c r="L60" s="9" t="str">
        <f t="shared" si="20"/>
        <v>Yes</v>
      </c>
    </row>
    <row r="61" spans="1:12" x14ac:dyDescent="0.2">
      <c r="A61" s="3" t="s">
        <v>186</v>
      </c>
      <c r="B61" s="37" t="s">
        <v>213</v>
      </c>
      <c r="C61" s="1">
        <v>984730</v>
      </c>
      <c r="D61" s="1" t="str">
        <f t="shared" si="17"/>
        <v>N/A</v>
      </c>
      <c r="E61" s="1">
        <v>1165615</v>
      </c>
      <c r="F61" s="1" t="str">
        <f t="shared" si="18"/>
        <v>N/A</v>
      </c>
      <c r="G61" s="1">
        <v>1229012</v>
      </c>
      <c r="H61" s="11" t="str">
        <f t="shared" si="19"/>
        <v>N/A</v>
      </c>
      <c r="I61" s="12">
        <v>18.37</v>
      </c>
      <c r="J61" s="12">
        <v>5.4390000000000001</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322</v>
      </c>
      <c r="D66" s="1" t="str">
        <f t="shared" si="17"/>
        <v>N/A</v>
      </c>
      <c r="E66" s="1">
        <v>530</v>
      </c>
      <c r="F66" s="1" t="str">
        <f t="shared" si="18"/>
        <v>N/A</v>
      </c>
      <c r="G66" s="1">
        <v>727</v>
      </c>
      <c r="H66" s="11" t="str">
        <f t="shared" si="19"/>
        <v>N/A</v>
      </c>
      <c r="I66" s="12">
        <v>64.599999999999994</v>
      </c>
      <c r="J66" s="12">
        <v>37.17</v>
      </c>
      <c r="K66" s="47" t="s">
        <v>739</v>
      </c>
      <c r="L66" s="9" t="str">
        <f t="shared" si="33"/>
        <v>No</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1120613</v>
      </c>
      <c r="D68" s="1" t="str">
        <f t="shared" si="17"/>
        <v>N/A</v>
      </c>
      <c r="E68" s="1">
        <v>1223235</v>
      </c>
      <c r="F68" s="1" t="str">
        <f t="shared" si="18"/>
        <v>N/A</v>
      </c>
      <c r="G68" s="1">
        <v>1254598</v>
      </c>
      <c r="H68" s="11" t="str">
        <f t="shared" si="19"/>
        <v>N/A</v>
      </c>
      <c r="I68" s="59">
        <v>9.1579999999999995</v>
      </c>
      <c r="J68" s="59">
        <v>2.5640000000000001</v>
      </c>
      <c r="K68" s="50" t="s">
        <v>739</v>
      </c>
      <c r="L68" s="9" t="str">
        <f t="shared" si="33"/>
        <v>Yes</v>
      </c>
    </row>
    <row r="69" spans="1:12" x14ac:dyDescent="0.2">
      <c r="A69" s="2" t="s">
        <v>194</v>
      </c>
      <c r="B69" s="50" t="s">
        <v>213</v>
      </c>
      <c r="C69" s="1">
        <v>1120613</v>
      </c>
      <c r="D69" s="1" t="str">
        <f t="shared" si="17"/>
        <v>N/A</v>
      </c>
      <c r="E69" s="1">
        <v>1223235</v>
      </c>
      <c r="F69" s="1" t="str">
        <f t="shared" si="18"/>
        <v>N/A</v>
      </c>
      <c r="G69" s="1">
        <v>1254598</v>
      </c>
      <c r="H69" s="11" t="str">
        <f t="shared" si="19"/>
        <v>N/A</v>
      </c>
      <c r="I69" s="59">
        <v>9.1579999999999995</v>
      </c>
      <c r="J69" s="59">
        <v>2.5640000000000001</v>
      </c>
      <c r="K69" s="50" t="s">
        <v>739</v>
      </c>
      <c r="L69" s="9" t="str">
        <f t="shared" si="33"/>
        <v>Yes</v>
      </c>
    </row>
    <row r="70" spans="1:12" x14ac:dyDescent="0.2">
      <c r="A70" s="48" t="s">
        <v>78</v>
      </c>
      <c r="B70" s="50" t="s">
        <v>294</v>
      </c>
      <c r="C70" s="13">
        <v>15.698535636000001</v>
      </c>
      <c r="D70" s="46" t="str">
        <f>IF($B70="N/A","N/A",IF(C70&gt;=20,"No",IF(C70&lt;0,"No","Yes")))</f>
        <v>Yes</v>
      </c>
      <c r="E70" s="13">
        <v>70.617683342000007</v>
      </c>
      <c r="F70" s="46" t="str">
        <f>IF($B70="N/A","N/A",IF(E70&gt;=20,"No",IF(E70&lt;0,"No","Yes")))</f>
        <v>No</v>
      </c>
      <c r="G70" s="13">
        <v>78.089055572999996</v>
      </c>
      <c r="H70" s="46" t="str">
        <f>IF($B70="N/A","N/A",IF(G70&gt;=20,"No",IF(G70&lt;0,"No","Yes")))</f>
        <v>No</v>
      </c>
      <c r="I70" s="12">
        <v>349.8</v>
      </c>
      <c r="J70" s="12">
        <v>10.58</v>
      </c>
      <c r="K70" s="47" t="s">
        <v>739</v>
      </c>
      <c r="L70" s="9" t="str">
        <f t="shared" si="20"/>
        <v>Yes</v>
      </c>
    </row>
    <row r="71" spans="1:12" x14ac:dyDescent="0.2">
      <c r="A71" s="48" t="s">
        <v>79</v>
      </c>
      <c r="B71" s="37" t="s">
        <v>213</v>
      </c>
      <c r="C71" s="13">
        <v>84.208354494999995</v>
      </c>
      <c r="D71" s="46" t="str">
        <f>IF($B71="N/A","N/A",IF(C71&gt;10,"No",IF(C71&lt;-10,"No","Yes")))</f>
        <v>N/A</v>
      </c>
      <c r="E71" s="13">
        <v>29.298880523000001</v>
      </c>
      <c r="F71" s="46" t="str">
        <f>IF($B71="N/A","N/A",IF(E71&gt;10,"No",IF(E71&lt;-10,"No","Yes")))</f>
        <v>N/A</v>
      </c>
      <c r="G71" s="13">
        <v>21.768359113999999</v>
      </c>
      <c r="H71" s="46" t="str">
        <f>IF($B71="N/A","N/A",IF(G71&gt;10,"No",IF(G71&lt;-10,"No","Yes")))</f>
        <v>N/A</v>
      </c>
      <c r="I71" s="12">
        <v>-65.2</v>
      </c>
      <c r="J71" s="12">
        <v>-25.7</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16.750784883000001</v>
      </c>
      <c r="D73" s="46" t="str">
        <f>IF($B73="N/A","N/A",IF(C73&gt;10,"No",IF(C73&lt;-10,"No","Yes")))</f>
        <v>N/A</v>
      </c>
      <c r="E73" s="13">
        <v>80.401511393000007</v>
      </c>
      <c r="F73" s="46" t="str">
        <f>IF($B73="N/A","N/A",IF(E73&gt;10,"No",IF(E73&lt;-10,"No","Yes")))</f>
        <v>N/A</v>
      </c>
      <c r="G73" s="13">
        <v>92.191590943999998</v>
      </c>
      <c r="H73" s="46" t="str">
        <f>IF($B73="N/A","N/A",IF(G73&gt;10,"No",IF(G73&lt;-10,"No","Yes")))</f>
        <v>N/A</v>
      </c>
      <c r="I73" s="12">
        <v>380</v>
      </c>
      <c r="J73" s="12">
        <v>14.66</v>
      </c>
      <c r="K73" s="47" t="s">
        <v>739</v>
      </c>
      <c r="L73" s="9" t="str">
        <f t="shared" si="20"/>
        <v>Yes</v>
      </c>
    </row>
    <row r="74" spans="1:12" x14ac:dyDescent="0.2">
      <c r="A74" s="48" t="s">
        <v>121</v>
      </c>
      <c r="B74" s="37" t="s">
        <v>213</v>
      </c>
      <c r="C74" s="13">
        <v>82.736557644000001</v>
      </c>
      <c r="D74" s="46" t="str">
        <f>IF($B74="N/A","N/A",IF(C74&gt;10,"No",IF(C74&lt;-10,"No","Yes")))</f>
        <v>N/A</v>
      </c>
      <c r="E74" s="13">
        <v>19.037441318999999</v>
      </c>
      <c r="F74" s="46" t="str">
        <f>IF($B74="N/A","N/A",IF(E74&gt;10,"No",IF(E74&lt;-10,"No","Yes")))</f>
        <v>N/A</v>
      </c>
      <c r="G74" s="13">
        <v>7.1885107037999996</v>
      </c>
      <c r="H74" s="46" t="str">
        <f>IF($B74="N/A","N/A",IF(G74&gt;10,"No",IF(G74&lt;-10,"No","Yes")))</f>
        <v>N/A</v>
      </c>
      <c r="I74" s="12">
        <v>-77</v>
      </c>
      <c r="J74" s="12">
        <v>-62.2</v>
      </c>
      <c r="K74" s="47" t="s">
        <v>739</v>
      </c>
      <c r="L74" s="9" t="str">
        <f t="shared" si="20"/>
        <v>No</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95.239874059000002</v>
      </c>
      <c r="D76" s="46" t="str">
        <f t="shared" ref="D76:D98" si="34">IF($B76="N/A","N/A",IF(C76&gt;10,"No",IF(C76&lt;-10,"No","Yes")))</f>
        <v>N/A</v>
      </c>
      <c r="E76" s="13">
        <v>96.137652560999996</v>
      </c>
      <c r="F76" s="46" t="str">
        <f t="shared" ref="F76:F98" si="35">IF($B76="N/A","N/A",IF(E76&gt;10,"No",IF(E76&lt;-10,"No","Yes")))</f>
        <v>N/A</v>
      </c>
      <c r="G76" s="13">
        <v>96.598392383999993</v>
      </c>
      <c r="H76" s="46" t="str">
        <f t="shared" ref="H76:H98" si="36">IF($B76="N/A","N/A",IF(G76&gt;10,"No",IF(G76&lt;-10,"No","Yes")))</f>
        <v>N/A</v>
      </c>
      <c r="I76" s="12">
        <v>0.94259999999999999</v>
      </c>
      <c r="J76" s="12">
        <v>0.4793</v>
      </c>
      <c r="K76" s="47" t="s">
        <v>739</v>
      </c>
      <c r="L76" s="9" t="str">
        <f>IF(J76="Div by 0", "N/A", IF(OR(J76="N/A",K76="N/A"),"N/A", IF(J76&gt;VALUE(MID(K76,1,2)), "No", IF(J76&lt;-1*VALUE(MID(K76,1,2)), "No", "Yes"))))</f>
        <v>Yes</v>
      </c>
    </row>
    <row r="77" spans="1:12" x14ac:dyDescent="0.2">
      <c r="A77" s="48" t="s">
        <v>196</v>
      </c>
      <c r="B77" s="37" t="s">
        <v>213</v>
      </c>
      <c r="C77" s="13">
        <v>4.7601259406</v>
      </c>
      <c r="D77" s="46" t="str">
        <f t="shared" si="34"/>
        <v>N/A</v>
      </c>
      <c r="E77" s="13">
        <v>3.8623474388000001</v>
      </c>
      <c r="F77" s="46" t="str">
        <f t="shared" si="35"/>
        <v>N/A</v>
      </c>
      <c r="G77" s="13">
        <v>3.4016076156000001</v>
      </c>
      <c r="H77" s="46" t="str">
        <f t="shared" si="36"/>
        <v>N/A</v>
      </c>
      <c r="I77" s="12">
        <v>-18.899999999999999</v>
      </c>
      <c r="J77" s="12">
        <v>-11.9</v>
      </c>
      <c r="K77" s="47" t="s">
        <v>739</v>
      </c>
      <c r="L77" s="9" t="str">
        <f t="shared" ref="L77:L81" si="37">IF(J77="Div by 0", "N/A", IF(OR(J77="N/A",K77="N/A"),"N/A", IF(J77&gt;VALUE(MID(K77,1,2)), "No", IF(J77&lt;-1*VALUE(MID(K77,1,2)), "No", "Yes"))))</f>
        <v>Yes</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96.022558622999995</v>
      </c>
      <c r="D79" s="46" t="str">
        <f t="shared" si="34"/>
        <v>N/A</v>
      </c>
      <c r="E79" s="13">
        <v>96.000426020000006</v>
      </c>
      <c r="F79" s="46" t="str">
        <f t="shared" si="35"/>
        <v>N/A</v>
      </c>
      <c r="G79" s="13">
        <v>96.387759111999998</v>
      </c>
      <c r="H79" s="46" t="str">
        <f t="shared" si="36"/>
        <v>N/A</v>
      </c>
      <c r="I79" s="12">
        <v>-2.3E-2</v>
      </c>
      <c r="J79" s="12">
        <v>0.40350000000000003</v>
      </c>
      <c r="K79" s="47" t="s">
        <v>739</v>
      </c>
      <c r="L79" s="9" t="str">
        <f t="shared" si="37"/>
        <v>Yes</v>
      </c>
    </row>
    <row r="80" spans="1:12" x14ac:dyDescent="0.2">
      <c r="A80" s="48" t="s">
        <v>199</v>
      </c>
      <c r="B80" s="37" t="s">
        <v>213</v>
      </c>
      <c r="C80" s="13">
        <v>0.3920837734</v>
      </c>
      <c r="D80" s="46" t="str">
        <f t="shared" si="34"/>
        <v>N/A</v>
      </c>
      <c r="E80" s="13">
        <v>0.34206882729999999</v>
      </c>
      <c r="F80" s="46" t="str">
        <f t="shared" si="35"/>
        <v>N/A</v>
      </c>
      <c r="G80" s="13">
        <v>0.24712825059999999</v>
      </c>
      <c r="H80" s="46" t="str">
        <f t="shared" si="36"/>
        <v>N/A</v>
      </c>
      <c r="I80" s="12">
        <v>-12.8</v>
      </c>
      <c r="J80" s="12">
        <v>-27.8</v>
      </c>
      <c r="K80" s="47" t="s">
        <v>739</v>
      </c>
      <c r="L80" s="9" t="str">
        <f t="shared" si="37"/>
        <v>Yes</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1053894</v>
      </c>
      <c r="D82" s="46" t="str">
        <f t="shared" si="34"/>
        <v>N/A</v>
      </c>
      <c r="E82" s="38">
        <v>1151811</v>
      </c>
      <c r="F82" s="46" t="str">
        <f t="shared" si="35"/>
        <v>N/A</v>
      </c>
      <c r="G82" s="38">
        <v>1186432</v>
      </c>
      <c r="H82" s="46" t="str">
        <f t="shared" si="36"/>
        <v>N/A</v>
      </c>
      <c r="I82" s="12">
        <v>9.2910000000000004</v>
      </c>
      <c r="J82" s="12">
        <v>3.0059999999999998</v>
      </c>
      <c r="K82" s="47" t="s">
        <v>739</v>
      </c>
      <c r="L82" s="9" t="str">
        <f t="shared" si="20"/>
        <v>Yes</v>
      </c>
    </row>
    <row r="83" spans="1:12" x14ac:dyDescent="0.2">
      <c r="A83" s="48" t="s">
        <v>1269</v>
      </c>
      <c r="B83" s="37" t="s">
        <v>213</v>
      </c>
      <c r="C83" s="8">
        <v>9.83191858</v>
      </c>
      <c r="D83" s="46" t="str">
        <f t="shared" si="34"/>
        <v>N/A</v>
      </c>
      <c r="E83" s="8">
        <v>9.8854760026000008</v>
      </c>
      <c r="F83" s="46" t="str">
        <f t="shared" si="35"/>
        <v>N/A</v>
      </c>
      <c r="G83" s="8">
        <v>10.675706656999999</v>
      </c>
      <c r="H83" s="46" t="str">
        <f t="shared" si="36"/>
        <v>N/A</v>
      </c>
      <c r="I83" s="12">
        <v>0.54469999999999996</v>
      </c>
      <c r="J83" s="12">
        <v>7.9939999999999998</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22.576653819000001</v>
      </c>
      <c r="D87" s="46" t="str">
        <f t="shared" si="34"/>
        <v>N/A</v>
      </c>
      <c r="E87" s="8">
        <v>25.890445568000001</v>
      </c>
      <c r="F87" s="46" t="str">
        <f t="shared" si="35"/>
        <v>N/A</v>
      </c>
      <c r="G87" s="8">
        <v>12.407032177</v>
      </c>
      <c r="H87" s="46" t="str">
        <f t="shared" si="36"/>
        <v>N/A</v>
      </c>
      <c r="I87" s="12">
        <v>14.68</v>
      </c>
      <c r="J87" s="12">
        <v>-52.1</v>
      </c>
      <c r="K87" s="47" t="s">
        <v>739</v>
      </c>
      <c r="L87" s="9" t="str">
        <f t="shared" si="20"/>
        <v>No</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66.469398251000001</v>
      </c>
      <c r="D90" s="46" t="str">
        <f t="shared" si="34"/>
        <v>N/A</v>
      </c>
      <c r="E90" s="8">
        <v>62.999745617999999</v>
      </c>
      <c r="F90" s="46" t="str">
        <f t="shared" si="35"/>
        <v>N/A</v>
      </c>
      <c r="G90" s="8">
        <v>75.991038677000006</v>
      </c>
      <c r="H90" s="46" t="str">
        <f t="shared" si="36"/>
        <v>N/A</v>
      </c>
      <c r="I90" s="12">
        <v>-5.22</v>
      </c>
      <c r="J90" s="12">
        <v>20.62</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1.1220293502000001</v>
      </c>
      <c r="D98" s="46" t="str">
        <f t="shared" si="34"/>
        <v>N/A</v>
      </c>
      <c r="E98" s="8">
        <v>1.2243328115000001</v>
      </c>
      <c r="F98" s="46" t="str">
        <f t="shared" si="35"/>
        <v>N/A</v>
      </c>
      <c r="G98" s="8">
        <v>0.92622248890000003</v>
      </c>
      <c r="H98" s="46" t="str">
        <f t="shared" si="36"/>
        <v>N/A</v>
      </c>
      <c r="I98" s="12">
        <v>9.1180000000000003</v>
      </c>
      <c r="J98" s="12">
        <v>-24.3</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2372322392</v>
      </c>
      <c r="D100" s="46" t="str">
        <f>IF($B100="N/A","N/A",IF(C100&gt;10,"No",IF(C100&lt;-10,"No","Yes")))</f>
        <v>N/A</v>
      </c>
      <c r="E100" s="49">
        <v>3228615559</v>
      </c>
      <c r="F100" s="46" t="str">
        <f>IF($B100="N/A","N/A",IF(E100&gt;10,"No",IF(E100&lt;-10,"No","Yes")))</f>
        <v>N/A</v>
      </c>
      <c r="G100" s="49">
        <v>4332535804</v>
      </c>
      <c r="H100" s="46" t="str">
        <f>IF($B100="N/A","N/A",IF(G100&gt;10,"No",IF(G100&lt;-10,"No","Yes")))</f>
        <v>N/A</v>
      </c>
      <c r="I100" s="12">
        <v>36.1</v>
      </c>
      <c r="J100" s="12">
        <v>34.19</v>
      </c>
      <c r="K100" s="47" t="s">
        <v>739</v>
      </c>
      <c r="L100" s="9" t="str">
        <f t="shared" ref="L100:L111" si="38">IF(J100="Div by 0", "N/A", IF(K100="N/A","N/A", IF(J100&gt;VALUE(MID(K100,1,2)), "No", IF(J100&lt;-1*VALUE(MID(K100,1,2)), "No", "Yes"))))</f>
        <v>No</v>
      </c>
    </row>
    <row r="101" spans="1:12" x14ac:dyDescent="0.2">
      <c r="A101" s="48" t="s">
        <v>455</v>
      </c>
      <c r="B101" s="37" t="s">
        <v>213</v>
      </c>
      <c r="C101" s="49">
        <v>2304161168</v>
      </c>
      <c r="D101" s="46" t="str">
        <f>IF($B101="N/A","N/A",IF(C101&gt;10,"No",IF(C101&lt;-10,"No","Yes")))</f>
        <v>N/A</v>
      </c>
      <c r="E101" s="49">
        <v>3136237795</v>
      </c>
      <c r="F101" s="46" t="str">
        <f>IF($B101="N/A","N/A",IF(E101&gt;10,"No",IF(E101&lt;-10,"No","Yes")))</f>
        <v>N/A</v>
      </c>
      <c r="G101" s="49">
        <v>4225987612</v>
      </c>
      <c r="H101" s="46" t="str">
        <f>IF($B101="N/A","N/A",IF(G101&gt;10,"No",IF(G101&lt;-10,"No","Yes")))</f>
        <v>N/A</v>
      </c>
      <c r="I101" s="12">
        <v>36.11</v>
      </c>
      <c r="J101" s="12">
        <v>34.75</v>
      </c>
      <c r="K101" s="47" t="s">
        <v>739</v>
      </c>
      <c r="L101" s="9" t="str">
        <f t="shared" si="38"/>
        <v>No</v>
      </c>
    </row>
    <row r="102" spans="1:12" x14ac:dyDescent="0.2">
      <c r="A102" s="48" t="s">
        <v>456</v>
      </c>
      <c r="B102" s="37" t="s">
        <v>213</v>
      </c>
      <c r="C102" s="49">
        <v>68161224</v>
      </c>
      <c r="D102" s="46" t="str">
        <f>IF($B102="N/A","N/A",IF(C102&gt;10,"No",IF(C102&lt;-10,"No","Yes")))</f>
        <v>N/A</v>
      </c>
      <c r="E102" s="49">
        <v>92377764</v>
      </c>
      <c r="F102" s="46" t="str">
        <f>IF($B102="N/A","N/A",IF(E102&gt;10,"No",IF(E102&lt;-10,"No","Yes")))</f>
        <v>N/A</v>
      </c>
      <c r="G102" s="49">
        <v>106548192</v>
      </c>
      <c r="H102" s="46" t="str">
        <f>IF($B102="N/A","N/A",IF(G102&gt;10,"No",IF(G102&lt;-10,"No","Yes")))</f>
        <v>N/A</v>
      </c>
      <c r="I102" s="12">
        <v>35.53</v>
      </c>
      <c r="J102" s="12">
        <v>15.34</v>
      </c>
      <c r="K102" s="47" t="s">
        <v>739</v>
      </c>
      <c r="L102" s="9" t="str">
        <f t="shared" si="38"/>
        <v>Yes</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1.3145093960000001</v>
      </c>
      <c r="D104" s="46" t="str">
        <f>IF($B104="N/A","N/A",IF(C104&gt;2,"No",IF(C104&lt;0.9,"No","Yes")))</f>
        <v>Yes</v>
      </c>
      <c r="E104" s="8">
        <v>1.6471088223999999</v>
      </c>
      <c r="F104" s="46" t="str">
        <f>IF($B104="N/A","N/A",IF(E104&gt;2,"No",IF(E104&lt;0.9,"No","Yes")))</f>
        <v>Yes</v>
      </c>
      <c r="G104" s="8">
        <v>1.7495552231</v>
      </c>
      <c r="H104" s="46" t="str">
        <f>IF($B104="N/A","N/A",IF(G104&gt;2,"No",IF(G104&lt;0.9,"No","Yes")))</f>
        <v>Yes</v>
      </c>
      <c r="I104" s="12">
        <v>25.3</v>
      </c>
      <c r="J104" s="12">
        <v>6.22</v>
      </c>
      <c r="K104" s="47" t="s">
        <v>739</v>
      </c>
      <c r="L104" s="9" t="str">
        <f t="shared" si="38"/>
        <v>Yes</v>
      </c>
    </row>
    <row r="105" spans="1:12" x14ac:dyDescent="0.2">
      <c r="A105" s="48" t="s">
        <v>458</v>
      </c>
      <c r="B105" s="63" t="s">
        <v>295</v>
      </c>
      <c r="C105" s="8">
        <v>1.032007551</v>
      </c>
      <c r="D105" s="46" t="str">
        <f>IF($B105="N/A","N/A",IF(C105&gt;2,"No",IF(C105&lt;0.9,"No","Yes")))</f>
        <v>Yes</v>
      </c>
      <c r="E105" s="8">
        <v>1.0501315296</v>
      </c>
      <c r="F105" s="46" t="str">
        <f>IF($B105="N/A","N/A",IF(E105&gt;2,"No",IF(E105&lt;0.9,"No","Yes")))</f>
        <v>Yes</v>
      </c>
      <c r="G105" s="8">
        <v>1.0412850221000001</v>
      </c>
      <c r="H105" s="46" t="str">
        <f>IF($B105="N/A","N/A",IF(G105&gt;2,"No",IF(G105&lt;0.9,"No","Yes")))</f>
        <v>Yes</v>
      </c>
      <c r="I105" s="12">
        <v>1.756</v>
      </c>
      <c r="J105" s="12">
        <v>-0.84199999999999997</v>
      </c>
      <c r="K105" s="47" t="s">
        <v>739</v>
      </c>
      <c r="L105" s="9" t="str">
        <f t="shared" si="38"/>
        <v>Yes</v>
      </c>
    </row>
    <row r="106" spans="1:12" x14ac:dyDescent="0.2">
      <c r="A106" s="48" t="s">
        <v>459</v>
      </c>
      <c r="B106" s="63" t="s">
        <v>295</v>
      </c>
      <c r="C106" s="8">
        <v>0.57700218349999999</v>
      </c>
      <c r="D106" s="46" t="str">
        <f>IF($B106="N/A","N/A",IF(C106&gt;2,"No",IF(C106&lt;0.9,"No","Yes")))</f>
        <v>No</v>
      </c>
      <c r="E106" s="8">
        <v>0.91822969259999998</v>
      </c>
      <c r="F106" s="46" t="str">
        <f>IF($B106="N/A","N/A",IF(E106&gt;2,"No",IF(E106&lt;0.9,"No","Yes")))</f>
        <v>Yes</v>
      </c>
      <c r="G106" s="8">
        <v>0.94120019030000002</v>
      </c>
      <c r="H106" s="46" t="str">
        <f>IF($B106="N/A","N/A",IF(G106&gt;2,"No",IF(G106&lt;0.9,"No","Yes")))</f>
        <v>Yes</v>
      </c>
      <c r="I106" s="12">
        <v>59.14</v>
      </c>
      <c r="J106" s="12">
        <v>2.5019999999999998</v>
      </c>
      <c r="K106" s="47" t="s">
        <v>739</v>
      </c>
      <c r="L106" s="9" t="str">
        <f t="shared" si="38"/>
        <v>Yes</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189.33642785999999</v>
      </c>
      <c r="D108" s="46" t="str">
        <f>IF($B108="N/A","N/A",IF(C108&gt;10,"No",IF(C108&lt;-10,"No","Yes")))</f>
        <v>N/A</v>
      </c>
      <c r="E108" s="49">
        <v>239.40173131</v>
      </c>
      <c r="F108" s="46" t="str">
        <f>IF($B108="N/A","N/A",IF(E108&gt;10,"No",IF(E108&lt;-10,"No","Yes")))</f>
        <v>N/A</v>
      </c>
      <c r="G108" s="49">
        <v>307.19143231999999</v>
      </c>
      <c r="H108" s="46" t="str">
        <f>IF($B108="N/A","N/A",IF(G108&gt;10,"No",IF(G108&lt;-10,"No","Yes")))</f>
        <v>N/A</v>
      </c>
      <c r="I108" s="12">
        <v>26.44</v>
      </c>
      <c r="J108" s="12">
        <v>28.32</v>
      </c>
      <c r="K108" s="47" t="s">
        <v>739</v>
      </c>
      <c r="L108" s="9" t="str">
        <f t="shared" si="38"/>
        <v>Yes</v>
      </c>
    </row>
    <row r="109" spans="1:12" x14ac:dyDescent="0.2">
      <c r="A109" s="48" t="s">
        <v>1287</v>
      </c>
      <c r="B109" s="37" t="s">
        <v>213</v>
      </c>
      <c r="C109" s="49">
        <v>238.8086405</v>
      </c>
      <c r="D109" s="46" t="str">
        <f>IF($B109="N/A","N/A",IF(C109&gt;10,"No",IF(C109&lt;-10,"No","Yes")))</f>
        <v>N/A</v>
      </c>
      <c r="E109" s="49">
        <v>296.62965871</v>
      </c>
      <c r="F109" s="46" t="str">
        <f>IF($B109="N/A","N/A",IF(E109&gt;10,"No",IF(E109&lt;-10,"No","Yes")))</f>
        <v>N/A</v>
      </c>
      <c r="G109" s="49">
        <v>342.80783738999997</v>
      </c>
      <c r="H109" s="46" t="str">
        <f>IF($B109="N/A","N/A",IF(G109&gt;10,"No",IF(G109&lt;-10,"No","Yes")))</f>
        <v>N/A</v>
      </c>
      <c r="I109" s="12">
        <v>24.21</v>
      </c>
      <c r="J109" s="12">
        <v>15.57</v>
      </c>
      <c r="K109" s="47" t="s">
        <v>739</v>
      </c>
      <c r="L109" s="9" t="str">
        <f t="shared" si="38"/>
        <v>Yes</v>
      </c>
    </row>
    <row r="110" spans="1:12" x14ac:dyDescent="0.2">
      <c r="A110" s="48" t="s">
        <v>1288</v>
      </c>
      <c r="B110" s="37" t="s">
        <v>213</v>
      </c>
      <c r="C110" s="49">
        <v>6.0385920764999996</v>
      </c>
      <c r="D110" s="46" t="str">
        <f>IF($B110="N/A","N/A",IF(C110&gt;10,"No",IF(C110&lt;-10,"No","Yes")))</f>
        <v>N/A</v>
      </c>
      <c r="E110" s="49">
        <v>7.6347398492999998</v>
      </c>
      <c r="F110" s="46" t="str">
        <f>IF($B110="N/A","N/A",IF(E110&gt;10,"No",IF(E110&lt;-10,"No","Yes")))</f>
        <v>N/A</v>
      </c>
      <c r="G110" s="49">
        <v>8.4708017124000001</v>
      </c>
      <c r="H110" s="46" t="str">
        <f>IF($B110="N/A","N/A",IF(G110&gt;10,"No",IF(G110&lt;-10,"No","Yes")))</f>
        <v>N/A</v>
      </c>
      <c r="I110" s="12">
        <v>26.43</v>
      </c>
      <c r="J110" s="12">
        <v>10.95</v>
      </c>
      <c r="K110" s="47" t="s">
        <v>739</v>
      </c>
      <c r="L110" s="9" t="str">
        <f t="shared" si="38"/>
        <v>Yes</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95.067940362000002</v>
      </c>
      <c r="D112" s="46" t="str">
        <f>IF(OR($B112="N/A",$C112="N/A"),"N/A",IF(C112&gt;98,"Yes","No"))</f>
        <v>No</v>
      </c>
      <c r="E112" s="8">
        <v>94.400177004</v>
      </c>
      <c r="F112" s="46" t="str">
        <f>IF(OR($B112="N/A",$E112="N/A"),"N/A",IF(E112&gt;98,"Yes","No"))</f>
        <v>No</v>
      </c>
      <c r="G112" s="8">
        <v>96.213475337999995</v>
      </c>
      <c r="H112" s="46" t="str">
        <f t="shared" ref="H112:H115" si="39">IF($B112="N/A","N/A",IF(G112&gt;98,"Yes","No"))</f>
        <v>No</v>
      </c>
      <c r="I112" s="12">
        <v>-0.70199999999999996</v>
      </c>
      <c r="J112" s="12">
        <v>1.921</v>
      </c>
      <c r="K112" s="47" t="s">
        <v>739</v>
      </c>
      <c r="L112" s="9" t="str">
        <f>IF(J112="Div by 0", "N/A", IF(OR(J112="N/A",K112="N/A"),"N/A", IF(J112&gt;VALUE(MID(K112,1,2)), "No", IF(J112&lt;-1*VALUE(MID(K112,1,2)), "No", "Yes"))))</f>
        <v>Yes</v>
      </c>
    </row>
    <row r="113" spans="1:12" x14ac:dyDescent="0.2">
      <c r="A113" s="48" t="s">
        <v>461</v>
      </c>
      <c r="B113" s="50" t="s">
        <v>296</v>
      </c>
      <c r="C113" s="8">
        <v>97.402596083999995</v>
      </c>
      <c r="D113" s="46" t="str">
        <f t="shared" ref="D113:D115" si="40">IF(OR($B113="N/A",$C113="N/A"),"N/A",IF(C113&gt;98,"Yes","No"))</f>
        <v>No</v>
      </c>
      <c r="E113" s="8">
        <v>98.329122694999995</v>
      </c>
      <c r="F113" s="46" t="str">
        <f t="shared" ref="F113:F115" si="41">IF(OR($B113="N/A",$E113="N/A"),"N/A",IF(E113&gt;98,"Yes","No"))</f>
        <v>Yes</v>
      </c>
      <c r="G113" s="8">
        <v>98.816604139000006</v>
      </c>
      <c r="H113" s="46" t="str">
        <f t="shared" si="39"/>
        <v>Yes</v>
      </c>
      <c r="I113" s="12">
        <v>0.95120000000000005</v>
      </c>
      <c r="J113" s="12">
        <v>0.49580000000000002</v>
      </c>
      <c r="K113" s="47" t="s">
        <v>739</v>
      </c>
      <c r="L113" s="9" t="str">
        <f t="shared" ref="L113:L115" si="42">IF(J113="Div by 0", "N/A", IF(OR(J113="N/A",K113="N/A"),"N/A", IF(J113&gt;VALUE(MID(K113,1,2)), "No", IF(J113&lt;-1*VALUE(MID(K113,1,2)), "No", "Yes"))))</f>
        <v>Yes</v>
      </c>
    </row>
    <row r="114" spans="1:12" x14ac:dyDescent="0.2">
      <c r="A114" s="48" t="s">
        <v>462</v>
      </c>
      <c r="B114" s="50" t="s">
        <v>296</v>
      </c>
      <c r="C114" s="8">
        <v>85.649729210999993</v>
      </c>
      <c r="D114" s="46" t="str">
        <f t="shared" si="40"/>
        <v>No</v>
      </c>
      <c r="E114" s="8">
        <v>93.595588746000004</v>
      </c>
      <c r="F114" s="46" t="str">
        <f t="shared" si="41"/>
        <v>No</v>
      </c>
      <c r="G114" s="8">
        <v>95.613415611999997</v>
      </c>
      <c r="H114" s="46" t="str">
        <f t="shared" si="39"/>
        <v>No</v>
      </c>
      <c r="I114" s="12">
        <v>9.2769999999999992</v>
      </c>
      <c r="J114" s="12">
        <v>2.1560000000000001</v>
      </c>
      <c r="K114" s="47" t="s">
        <v>739</v>
      </c>
      <c r="L114" s="9" t="str">
        <f t="shared" si="42"/>
        <v>Yes</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1239543</v>
      </c>
      <c r="D116" s="46" t="str">
        <f>IF($B116="N/A","N/A",IF(C116&gt;10,"No",IF(C116&lt;-10,"No","Yes")))</f>
        <v>N/A</v>
      </c>
      <c r="E116" s="52">
        <v>1355900</v>
      </c>
      <c r="F116" s="46" t="str">
        <f>IF($B116="N/A","N/A",IF(E116&gt;10,"No",IF(E116&lt;-10,"No","Yes")))</f>
        <v>N/A</v>
      </c>
      <c r="G116" s="52">
        <v>1398644</v>
      </c>
      <c r="H116" s="46" t="str">
        <f>IF($B116="N/A","N/A",IF(G116&gt;10,"No",IF(G116&lt;-10,"No","Yes")))</f>
        <v>N/A</v>
      </c>
      <c r="I116" s="12">
        <v>9.3870000000000005</v>
      </c>
      <c r="J116" s="12">
        <v>3.1520000000000001</v>
      </c>
      <c r="K116" s="50" t="s">
        <v>739</v>
      </c>
      <c r="L116" s="9" t="str">
        <f>IF(J116="Div by 0", "N/A", IF(OR(J116="N/A",K116="N/A"),"N/A", IF(J116&gt;VALUE(MID(K116,1,2)), "No", IF(J116&lt;-1*VALUE(MID(K116,1,2)), "No", "Yes"))))</f>
        <v>Yes</v>
      </c>
    </row>
    <row r="117" spans="1:12" x14ac:dyDescent="0.2">
      <c r="A117" s="3" t="s">
        <v>211</v>
      </c>
      <c r="B117" s="50" t="s">
        <v>213</v>
      </c>
      <c r="C117" s="8">
        <v>67.430980610999995</v>
      </c>
      <c r="D117" s="46" t="str">
        <f>IF($B117="N/A","N/A",IF(C117&gt;10,"No",IF(C117&lt;-10,"No","Yes")))</f>
        <v>N/A</v>
      </c>
      <c r="E117" s="8">
        <v>72.483737739000006</v>
      </c>
      <c r="F117" s="46" t="str">
        <f>IF($B117="N/A","N/A",IF(E117&gt;10,"No",IF(E117&lt;-10,"No","Yes")))</f>
        <v>N/A</v>
      </c>
      <c r="G117" s="8">
        <v>76.955536933999994</v>
      </c>
      <c r="H117" s="46" t="str">
        <f>IF($B117="N/A","N/A",IF(G117&gt;10,"No",IF(G117&lt;-10,"No","Yes")))</f>
        <v>N/A</v>
      </c>
      <c r="I117" s="12">
        <v>7.4930000000000003</v>
      </c>
      <c r="J117" s="12">
        <v>6.1689999999999996</v>
      </c>
      <c r="K117" s="50" t="s">
        <v>739</v>
      </c>
      <c r="L117" s="9" t="str">
        <f>IF(J117="Div by 0", "N/A", IF(OR(J117="N/A",K117="N/A"),"N/A", IF(J117&gt;VALUE(MID(K117,1,2)), "No", IF(J117&lt;-1*VALUE(MID(K117,1,2)), "No", "Yes"))))</f>
        <v>Yes</v>
      </c>
    </row>
    <row r="118" spans="1:12" x14ac:dyDescent="0.2">
      <c r="A118" s="4" t="s">
        <v>1628</v>
      </c>
      <c r="B118" s="50" t="s">
        <v>213</v>
      </c>
      <c r="C118" s="14">
        <v>51235224</v>
      </c>
      <c r="D118" s="11" t="str">
        <f>IF($B118="N/A","N/A",IF(C118&gt;10,"No",IF(C118&lt;-10,"No","Yes")))</f>
        <v>N/A</v>
      </c>
      <c r="E118" s="14">
        <v>16287053</v>
      </c>
      <c r="F118" s="11" t="str">
        <f>IF($B118="N/A","N/A",IF(E118&gt;10,"No",IF(E118&lt;-10,"No","Yes")))</f>
        <v>N/A</v>
      </c>
      <c r="G118" s="14">
        <v>9145796</v>
      </c>
      <c r="H118" s="11" t="str">
        <f>IF($B118="N/A","N/A",IF(G118&gt;10,"No",IF(G118&lt;-10,"No","Yes")))</f>
        <v>N/A</v>
      </c>
      <c r="I118" s="59">
        <v>-68.2</v>
      </c>
      <c r="J118" s="59">
        <v>-43.8</v>
      </c>
      <c r="K118" s="50" t="s">
        <v>739</v>
      </c>
      <c r="L118" s="9" t="str">
        <f>IF(J118="Div by 0", "N/A", IF(K118="N/A","N/A", IF(J118&gt;VALUE(MID(K118,1,2)), "No", IF(J118&lt;-1*VALUE(MID(K118,1,2)), "No", "Yes"))))</f>
        <v>No</v>
      </c>
    </row>
    <row r="119" spans="1:12" x14ac:dyDescent="0.2">
      <c r="A119" s="4" t="s">
        <v>1629</v>
      </c>
      <c r="B119" s="50" t="s">
        <v>213</v>
      </c>
      <c r="C119" s="14">
        <v>4553252477</v>
      </c>
      <c r="D119" s="11" t="str">
        <f>IF($B119="N/A","N/A",IF(C119&gt;10,"No",IF(C119&lt;-10,"No","Yes")))</f>
        <v>N/A</v>
      </c>
      <c r="E119" s="14">
        <v>2965088799</v>
      </c>
      <c r="F119" s="11" t="str">
        <f>IF($B119="N/A","N/A",IF(E119&gt;10,"No",IF(E119&lt;-10,"No","Yes")))</f>
        <v>N/A</v>
      </c>
      <c r="G119" s="14">
        <v>2821233184</v>
      </c>
      <c r="H119" s="11" t="str">
        <f>IF($B119="N/A","N/A",IF(G119&gt;10,"No",IF(G119&lt;-10,"No","Yes")))</f>
        <v>N/A</v>
      </c>
      <c r="I119" s="59">
        <v>-34.9</v>
      </c>
      <c r="J119" s="59">
        <v>-4.8499999999999996</v>
      </c>
      <c r="K119" s="50" t="s">
        <v>739</v>
      </c>
      <c r="L119" s="9" t="str">
        <f>IF(J119="Div by 0", "N/A", IF(K119="N/A","N/A", IF(J119&gt;VALUE(MID(K119,1,2)), "No", IF(J119&lt;-1*VALUE(MID(K119,1,2)), "No", "Yes"))))</f>
        <v>Yes</v>
      </c>
    </row>
    <row r="120" spans="1:12" x14ac:dyDescent="0.2">
      <c r="A120" s="4" t="s">
        <v>1630</v>
      </c>
      <c r="B120" s="50" t="s">
        <v>213</v>
      </c>
      <c r="C120" s="1">
        <v>254521</v>
      </c>
      <c r="D120" s="11" t="str">
        <f>IF($B120="N/A","N/A",IF(C120&gt;10,"No",IF(C120&lt;-10,"No","Yes")))</f>
        <v>N/A</v>
      </c>
      <c r="E120" s="1">
        <v>189806</v>
      </c>
      <c r="F120" s="11" t="str">
        <f>IF($B120="N/A","N/A",IF(E120&gt;10,"No",IF(E120&lt;-10,"No","Yes")))</f>
        <v>N/A</v>
      </c>
      <c r="G120" s="1">
        <v>169047</v>
      </c>
      <c r="H120" s="11" t="str">
        <f>IF($B120="N/A","N/A",IF(G120&gt;10,"No",IF(G120&lt;-10,"No","Yes")))</f>
        <v>N/A</v>
      </c>
      <c r="I120" s="59">
        <v>-25.4</v>
      </c>
      <c r="J120" s="59">
        <v>-10.9</v>
      </c>
      <c r="K120" s="50" t="s">
        <v>739</v>
      </c>
      <c r="L120" s="9" t="str">
        <f>IF(J120="Div by 0", "N/A", IF(K120="N/A","N/A", IF(J120&gt;VALUE(MID(K120,1,2)), "No", IF(J120&lt;-1*VALUE(MID(K120,1,2)), "No", "Yes"))))</f>
        <v>Yes</v>
      </c>
    </row>
    <row r="121" spans="1:12" x14ac:dyDescent="0.2">
      <c r="A121" s="4" t="s">
        <v>1631</v>
      </c>
      <c r="B121" s="5" t="s">
        <v>213</v>
      </c>
      <c r="C121" s="1">
        <v>97869</v>
      </c>
      <c r="D121" s="9" t="str">
        <f t="shared" ref="D121:H134" si="43">IF($B121="N/A","N/A",IF(C121&lt;0,"No","Yes"))</f>
        <v>N/A</v>
      </c>
      <c r="E121" s="1">
        <v>43601</v>
      </c>
      <c r="F121" s="9" t="str">
        <f t="shared" si="43"/>
        <v>N/A</v>
      </c>
      <c r="G121" s="1">
        <v>35066</v>
      </c>
      <c r="H121" s="9" t="str">
        <f t="shared" si="43"/>
        <v>N/A</v>
      </c>
      <c r="I121" s="59">
        <v>-55.4</v>
      </c>
      <c r="J121" s="59">
        <v>-19.600000000000001</v>
      </c>
      <c r="K121" s="5" t="s">
        <v>739</v>
      </c>
      <c r="L121" s="9" t="str">
        <f t="shared" ref="L121:L142" si="44">IF(J121="Div by 0", "N/A", IF(OR(J121="N/A",K121="N/A"),"N/A", IF(J121&gt;VALUE(MID(K121,1,2)), "No", IF(J121&lt;-1*VALUE(MID(K121,1,2)), "No", "Yes"))))</f>
        <v>Yes</v>
      </c>
    </row>
    <row r="122" spans="1:12" x14ac:dyDescent="0.2">
      <c r="A122" s="4" t="s">
        <v>1632</v>
      </c>
      <c r="B122" s="5" t="s">
        <v>213</v>
      </c>
      <c r="C122" s="1">
        <v>98135</v>
      </c>
      <c r="D122" s="9" t="str">
        <f t="shared" si="43"/>
        <v>N/A</v>
      </c>
      <c r="E122" s="1">
        <v>28491</v>
      </c>
      <c r="F122" s="9" t="str">
        <f t="shared" si="43"/>
        <v>N/A</v>
      </c>
      <c r="G122" s="1">
        <v>20753</v>
      </c>
      <c r="H122" s="9" t="str">
        <f t="shared" si="43"/>
        <v>N/A</v>
      </c>
      <c r="I122" s="59">
        <v>-71</v>
      </c>
      <c r="J122" s="59">
        <v>-27.2</v>
      </c>
      <c r="K122" s="5" t="s">
        <v>739</v>
      </c>
      <c r="L122" s="9" t="str">
        <f t="shared" si="44"/>
        <v>Yes</v>
      </c>
    </row>
    <row r="123" spans="1:12" x14ac:dyDescent="0.2">
      <c r="A123" s="4" t="s">
        <v>1633</v>
      </c>
      <c r="B123" s="5" t="s">
        <v>213</v>
      </c>
      <c r="C123" s="1">
        <v>43247</v>
      </c>
      <c r="D123" s="9" t="str">
        <f t="shared" si="43"/>
        <v>N/A</v>
      </c>
      <c r="E123" s="1">
        <v>32065</v>
      </c>
      <c r="F123" s="9" t="str">
        <f t="shared" si="43"/>
        <v>N/A</v>
      </c>
      <c r="G123" s="1">
        <v>30155</v>
      </c>
      <c r="H123" s="9" t="str">
        <f t="shared" si="43"/>
        <v>N/A</v>
      </c>
      <c r="I123" s="59">
        <v>-25.9</v>
      </c>
      <c r="J123" s="59">
        <v>-5.96</v>
      </c>
      <c r="K123" s="5" t="s">
        <v>739</v>
      </c>
      <c r="L123" s="9" t="str">
        <f t="shared" si="44"/>
        <v>Yes</v>
      </c>
    </row>
    <row r="124" spans="1:12" x14ac:dyDescent="0.2">
      <c r="A124" s="4" t="s">
        <v>1634</v>
      </c>
      <c r="B124" s="5" t="s">
        <v>213</v>
      </c>
      <c r="C124" s="1">
        <v>15270</v>
      </c>
      <c r="D124" s="9" t="str">
        <f t="shared" si="43"/>
        <v>N/A</v>
      </c>
      <c r="E124" s="1">
        <v>85649</v>
      </c>
      <c r="F124" s="9" t="str">
        <f t="shared" si="43"/>
        <v>N/A</v>
      </c>
      <c r="G124" s="1">
        <v>83073</v>
      </c>
      <c r="H124" s="9" t="str">
        <f t="shared" si="43"/>
        <v>N/A</v>
      </c>
      <c r="I124" s="59">
        <v>460.9</v>
      </c>
      <c r="J124" s="59">
        <v>-3.01</v>
      </c>
      <c r="K124" s="5" t="s">
        <v>739</v>
      </c>
      <c r="L124" s="9" t="str">
        <f t="shared" si="44"/>
        <v>Yes</v>
      </c>
    </row>
    <row r="125" spans="1:12" x14ac:dyDescent="0.2">
      <c r="A125" s="2" t="s">
        <v>1635</v>
      </c>
      <c r="B125" s="5" t="s">
        <v>213</v>
      </c>
      <c r="C125" s="64">
        <v>20.387172119999999</v>
      </c>
      <c r="D125" s="9" t="str">
        <f t="shared" si="43"/>
        <v>N/A</v>
      </c>
      <c r="E125" s="64">
        <v>13.907860769999999</v>
      </c>
      <c r="F125" s="9" t="str">
        <f t="shared" si="43"/>
        <v>N/A</v>
      </c>
      <c r="G125" s="64">
        <v>11.987542095</v>
      </c>
      <c r="H125" s="9" t="str">
        <f t="shared" si="43"/>
        <v>N/A</v>
      </c>
      <c r="I125" s="12">
        <v>-31.8</v>
      </c>
      <c r="J125" s="12">
        <v>-13.8</v>
      </c>
      <c r="K125" s="50" t="s">
        <v>739</v>
      </c>
      <c r="L125" s="9" t="str">
        <f>IF(J125="Div by 0", "N/A", IF(OR(J125="N/A",K125="N/A"),"N/A", IF(J125&gt;VALUE(MID(K125,1,2)), "No", IF(J125&lt;-1*VALUE(MID(K125,1,2)), "No", "Yes"))))</f>
        <v>Yes</v>
      </c>
    </row>
    <row r="126" spans="1:12" ht="25.5" x14ac:dyDescent="0.2">
      <c r="A126" s="2" t="s">
        <v>1636</v>
      </c>
      <c r="B126" s="5" t="s">
        <v>213</v>
      </c>
      <c r="C126" s="64">
        <v>87.475197082999998</v>
      </c>
      <c r="D126" s="9" t="str">
        <f t="shared" si="43"/>
        <v>N/A</v>
      </c>
      <c r="E126" s="64">
        <v>38.0273337</v>
      </c>
      <c r="F126" s="9" t="str">
        <f t="shared" si="43"/>
        <v>N/A</v>
      </c>
      <c r="G126" s="64">
        <v>30.051591451</v>
      </c>
      <c r="H126" s="9" t="str">
        <f t="shared" si="43"/>
        <v>N/A</v>
      </c>
      <c r="I126" s="12">
        <v>-56.5</v>
      </c>
      <c r="J126" s="12">
        <v>-21</v>
      </c>
      <c r="K126" s="5" t="s">
        <v>739</v>
      </c>
      <c r="L126" s="9" t="str">
        <f t="shared" ref="L126:L129" si="45">IF(J126="Div by 0", "N/A", IF(OR(J126="N/A",K126="N/A"),"N/A", IF(J126&gt;VALUE(MID(K126,1,2)), "No", IF(J126&lt;-1*VALUE(MID(K126,1,2)), "No", "Yes"))))</f>
        <v>Yes</v>
      </c>
    </row>
    <row r="127" spans="1:12" ht="25.5" x14ac:dyDescent="0.2">
      <c r="A127" s="2" t="s">
        <v>1637</v>
      </c>
      <c r="B127" s="5" t="s">
        <v>213</v>
      </c>
      <c r="C127" s="64">
        <v>49.053274549999998</v>
      </c>
      <c r="D127" s="9" t="str">
        <f t="shared" si="43"/>
        <v>N/A</v>
      </c>
      <c r="E127" s="64">
        <v>13.884232276000001</v>
      </c>
      <c r="F127" s="9" t="str">
        <f t="shared" si="43"/>
        <v>N/A</v>
      </c>
      <c r="G127" s="64">
        <v>9.8668289506000004</v>
      </c>
      <c r="H127" s="9" t="str">
        <f t="shared" si="43"/>
        <v>N/A</v>
      </c>
      <c r="I127" s="12">
        <v>-71.7</v>
      </c>
      <c r="J127" s="12">
        <v>-28.9</v>
      </c>
      <c r="K127" s="5" t="s">
        <v>739</v>
      </c>
      <c r="L127" s="9" t="str">
        <f t="shared" si="45"/>
        <v>Yes</v>
      </c>
    </row>
    <row r="128" spans="1:12" ht="25.5" x14ac:dyDescent="0.2">
      <c r="A128" s="2" t="s">
        <v>1638</v>
      </c>
      <c r="B128" s="5" t="s">
        <v>213</v>
      </c>
      <c r="C128" s="64">
        <v>6.4339857029000003</v>
      </c>
      <c r="D128" s="9" t="str">
        <f t="shared" si="43"/>
        <v>N/A</v>
      </c>
      <c r="E128" s="64">
        <v>4.6411889780999998</v>
      </c>
      <c r="F128" s="9" t="str">
        <f t="shared" si="43"/>
        <v>N/A</v>
      </c>
      <c r="G128" s="64">
        <v>4.2036486917999998</v>
      </c>
      <c r="H128" s="9" t="str">
        <f t="shared" si="43"/>
        <v>N/A</v>
      </c>
      <c r="I128" s="12">
        <v>-27.9</v>
      </c>
      <c r="J128" s="12">
        <v>-9.43</v>
      </c>
      <c r="K128" s="5" t="s">
        <v>739</v>
      </c>
      <c r="L128" s="9" t="str">
        <f t="shared" si="45"/>
        <v>Yes</v>
      </c>
    </row>
    <row r="129" spans="1:12" ht="25.5" x14ac:dyDescent="0.2">
      <c r="A129" s="2" t="s">
        <v>1639</v>
      </c>
      <c r="B129" s="5" t="s">
        <v>213</v>
      </c>
      <c r="C129" s="64">
        <v>5.7768261126000002</v>
      </c>
      <c r="D129" s="9" t="str">
        <f t="shared" si="43"/>
        <v>N/A</v>
      </c>
      <c r="E129" s="64">
        <v>24.194701115000001</v>
      </c>
      <c r="F129" s="9" t="str">
        <f t="shared" si="43"/>
        <v>N/A</v>
      </c>
      <c r="G129" s="64">
        <v>22.708771278</v>
      </c>
      <c r="H129" s="9" t="str">
        <f t="shared" si="43"/>
        <v>N/A</v>
      </c>
      <c r="I129" s="12">
        <v>318.8</v>
      </c>
      <c r="J129" s="12">
        <v>-6.14</v>
      </c>
      <c r="K129" s="5" t="s">
        <v>739</v>
      </c>
      <c r="L129" s="9" t="str">
        <f t="shared" si="45"/>
        <v>Yes</v>
      </c>
    </row>
    <row r="130" spans="1:12" ht="25.5" x14ac:dyDescent="0.2">
      <c r="A130" s="2" t="s">
        <v>1640</v>
      </c>
      <c r="B130" s="5" t="s">
        <v>213</v>
      </c>
      <c r="C130" s="64">
        <v>0.15833664019999999</v>
      </c>
      <c r="D130" s="9" t="str">
        <f t="shared" si="43"/>
        <v>N/A</v>
      </c>
      <c r="E130" s="64">
        <v>0.47048038520000002</v>
      </c>
      <c r="F130" s="9" t="str">
        <f t="shared" si="43"/>
        <v>N/A</v>
      </c>
      <c r="G130" s="64">
        <v>0.64301643919999996</v>
      </c>
      <c r="H130" s="9" t="str">
        <f t="shared" si="43"/>
        <v>N/A</v>
      </c>
      <c r="I130" s="12">
        <v>197.1</v>
      </c>
      <c r="J130" s="12">
        <v>36.67</v>
      </c>
      <c r="K130" s="50" t="s">
        <v>739</v>
      </c>
      <c r="L130" s="9" t="str">
        <f>IF(J130="Div by 0", "N/A", IF(OR(J130="N/A",K130="N/A"),"N/A", IF(J130&gt;VALUE(MID(K130,1,2)), "No", IF(J130&lt;-1*VALUE(MID(K130,1,2)), "No", "Yes"))))</f>
        <v>No</v>
      </c>
    </row>
    <row r="131" spans="1:12" ht="25.5" x14ac:dyDescent="0.2">
      <c r="A131" s="2" t="s">
        <v>1641</v>
      </c>
      <c r="B131" s="5" t="s">
        <v>213</v>
      </c>
      <c r="C131" s="64">
        <v>1.32830621E-2</v>
      </c>
      <c r="D131" s="9" t="str">
        <f t="shared" si="43"/>
        <v>N/A</v>
      </c>
      <c r="E131" s="64">
        <v>0.66741588500000004</v>
      </c>
      <c r="F131" s="9" t="str">
        <f t="shared" si="43"/>
        <v>N/A</v>
      </c>
      <c r="G131" s="64">
        <v>1.0922260879000001</v>
      </c>
      <c r="H131" s="9" t="str">
        <f t="shared" si="43"/>
        <v>N/A</v>
      </c>
      <c r="I131" s="12">
        <v>4925</v>
      </c>
      <c r="J131" s="12">
        <v>63.65</v>
      </c>
      <c r="K131" s="5" t="s">
        <v>739</v>
      </c>
      <c r="L131" s="9" t="str">
        <f t="shared" si="44"/>
        <v>No</v>
      </c>
    </row>
    <row r="132" spans="1:12" ht="25.5" x14ac:dyDescent="0.2">
      <c r="A132" s="2" t="s">
        <v>496</v>
      </c>
      <c r="B132" s="5" t="s">
        <v>213</v>
      </c>
      <c r="C132" s="64">
        <v>8.0501350200000002E-2</v>
      </c>
      <c r="D132" s="9" t="str">
        <f t="shared" si="43"/>
        <v>N/A</v>
      </c>
      <c r="E132" s="64">
        <v>0.89852936009999995</v>
      </c>
      <c r="F132" s="9" t="str">
        <f t="shared" si="43"/>
        <v>N/A</v>
      </c>
      <c r="G132" s="64">
        <v>0.99744615240000001</v>
      </c>
      <c r="H132" s="9" t="str">
        <f t="shared" si="43"/>
        <v>N/A</v>
      </c>
      <c r="I132" s="12">
        <v>1016</v>
      </c>
      <c r="J132" s="12">
        <v>11.01</v>
      </c>
      <c r="K132" s="5" t="s">
        <v>739</v>
      </c>
      <c r="L132" s="9" t="str">
        <f t="shared" si="44"/>
        <v>Yes</v>
      </c>
    </row>
    <row r="133" spans="1:12" ht="25.5" x14ac:dyDescent="0.2">
      <c r="A133" s="2" t="s">
        <v>497</v>
      </c>
      <c r="B133" s="5" t="s">
        <v>213</v>
      </c>
      <c r="C133" s="64">
        <v>0.4393368326</v>
      </c>
      <c r="D133" s="9" t="str">
        <f t="shared" si="43"/>
        <v>N/A</v>
      </c>
      <c r="E133" s="64">
        <v>0.59566505540000003</v>
      </c>
      <c r="F133" s="9" t="str">
        <f t="shared" si="43"/>
        <v>N/A</v>
      </c>
      <c r="G133" s="64">
        <v>1.1905156690000001</v>
      </c>
      <c r="H133" s="9" t="str">
        <f t="shared" si="43"/>
        <v>N/A</v>
      </c>
      <c r="I133" s="12">
        <v>35.58</v>
      </c>
      <c r="J133" s="12">
        <v>99.86</v>
      </c>
      <c r="K133" s="5" t="s">
        <v>739</v>
      </c>
      <c r="L133" s="9" t="str">
        <f t="shared" si="44"/>
        <v>No</v>
      </c>
    </row>
    <row r="134" spans="1:12" ht="25.5" x14ac:dyDescent="0.2">
      <c r="A134" s="2" t="s">
        <v>498</v>
      </c>
      <c r="B134" s="5" t="s">
        <v>213</v>
      </c>
      <c r="C134" s="64">
        <v>0.79240340539999998</v>
      </c>
      <c r="D134" s="9" t="str">
        <f t="shared" si="43"/>
        <v>N/A</v>
      </c>
      <c r="E134" s="64">
        <v>0.18097117300000001</v>
      </c>
      <c r="F134" s="9" t="str">
        <f t="shared" si="43"/>
        <v>N/A</v>
      </c>
      <c r="G134" s="64">
        <v>0.16611895560000001</v>
      </c>
      <c r="H134" s="9" t="str">
        <f t="shared" si="43"/>
        <v>N/A</v>
      </c>
      <c r="I134" s="12">
        <v>-77.2</v>
      </c>
      <c r="J134" s="12">
        <v>-8.2100000000000009</v>
      </c>
      <c r="K134" s="5" t="s">
        <v>739</v>
      </c>
      <c r="L134" s="9" t="str">
        <f t="shared" si="44"/>
        <v>Yes</v>
      </c>
    </row>
    <row r="135" spans="1:12" ht="25.5" x14ac:dyDescent="0.2">
      <c r="A135" s="2" t="s">
        <v>499</v>
      </c>
      <c r="B135" s="37" t="s">
        <v>213</v>
      </c>
      <c r="C135" s="64">
        <v>2.94671167E-2</v>
      </c>
      <c r="D135" s="46" t="str">
        <f t="shared" ref="D135:D141" si="46">IF($B135="N/A","N/A",IF(C135&gt;10,"No",IF(C135&lt;-10,"No","Yes")))</f>
        <v>N/A</v>
      </c>
      <c r="E135" s="64">
        <v>8.1135475200000001E-2</v>
      </c>
      <c r="F135" s="46" t="str">
        <f t="shared" ref="F135:F141" si="47">IF($B135="N/A","N/A",IF(E135&gt;10,"No",IF(E135&lt;-10,"No","Yes")))</f>
        <v>N/A</v>
      </c>
      <c r="G135" s="64">
        <v>8.5774961999999996E-2</v>
      </c>
      <c r="H135" s="46" t="str">
        <f t="shared" ref="H135:H141" si="48">IF($B135="N/A","N/A",IF(G135&gt;10,"No",IF(G135&lt;-10,"No","Yes")))</f>
        <v>N/A</v>
      </c>
      <c r="I135" s="12">
        <v>175.3</v>
      </c>
      <c r="J135" s="12">
        <v>5.718</v>
      </c>
      <c r="K135" s="5" t="s">
        <v>739</v>
      </c>
      <c r="L135" s="9" t="str">
        <f t="shared" si="44"/>
        <v>Yes</v>
      </c>
    </row>
    <row r="136" spans="1:12" ht="25.5" x14ac:dyDescent="0.2">
      <c r="A136" s="2" t="s">
        <v>500</v>
      </c>
      <c r="B136" s="37" t="s">
        <v>213</v>
      </c>
      <c r="C136" s="64">
        <v>1.9644744E-3</v>
      </c>
      <c r="D136" s="46" t="str">
        <f t="shared" si="46"/>
        <v>N/A</v>
      </c>
      <c r="E136" s="64">
        <v>2.0547295699999999E-2</v>
      </c>
      <c r="F136" s="46" t="str">
        <f t="shared" si="47"/>
        <v>N/A</v>
      </c>
      <c r="G136" s="64">
        <v>1.12394778E-2</v>
      </c>
      <c r="H136" s="46" t="str">
        <f t="shared" si="48"/>
        <v>N/A</v>
      </c>
      <c r="I136" s="12">
        <v>945.9</v>
      </c>
      <c r="J136" s="12">
        <v>-45.3</v>
      </c>
      <c r="K136" s="5" t="s">
        <v>739</v>
      </c>
      <c r="L136" s="9" t="str">
        <f t="shared" si="44"/>
        <v>No</v>
      </c>
    </row>
    <row r="137" spans="1:12" ht="25.5" x14ac:dyDescent="0.2">
      <c r="A137" s="2" t="s">
        <v>501</v>
      </c>
      <c r="B137" s="37" t="s">
        <v>213</v>
      </c>
      <c r="C137" s="64">
        <v>7.1506869799999997E-2</v>
      </c>
      <c r="D137" s="46" t="str">
        <f t="shared" si="46"/>
        <v>N/A</v>
      </c>
      <c r="E137" s="64">
        <v>0.24814810910000001</v>
      </c>
      <c r="F137" s="46" t="str">
        <f t="shared" si="47"/>
        <v>N/A</v>
      </c>
      <c r="G137" s="64">
        <v>0.37445207549999998</v>
      </c>
      <c r="H137" s="46" t="str">
        <f t="shared" si="48"/>
        <v>N/A</v>
      </c>
      <c r="I137" s="12">
        <v>247</v>
      </c>
      <c r="J137" s="12">
        <v>50.9</v>
      </c>
      <c r="K137" s="5" t="s">
        <v>739</v>
      </c>
      <c r="L137" s="9" t="str">
        <f t="shared" si="44"/>
        <v>No</v>
      </c>
    </row>
    <row r="138" spans="1:12" ht="25.5" x14ac:dyDescent="0.2">
      <c r="A138" s="2" t="s">
        <v>502</v>
      </c>
      <c r="B138" s="37" t="s">
        <v>213</v>
      </c>
      <c r="C138" s="64">
        <v>1.7680270000000001E-2</v>
      </c>
      <c r="D138" s="46" t="str">
        <f t="shared" si="46"/>
        <v>N/A</v>
      </c>
      <c r="E138" s="64">
        <v>3.95140301E-2</v>
      </c>
      <c r="F138" s="46" t="str">
        <f t="shared" si="47"/>
        <v>N/A</v>
      </c>
      <c r="G138" s="64">
        <v>4.3183256699999999E-2</v>
      </c>
      <c r="H138" s="46" t="str">
        <f t="shared" si="48"/>
        <v>N/A</v>
      </c>
      <c r="I138" s="12">
        <v>123.5</v>
      </c>
      <c r="J138" s="12">
        <v>9.2859999999999996</v>
      </c>
      <c r="K138" s="5" t="s">
        <v>739</v>
      </c>
      <c r="L138" s="9" t="str">
        <f t="shared" si="44"/>
        <v>Yes</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7.4650029E-3</v>
      </c>
      <c r="D140" s="46" t="str">
        <f t="shared" si="46"/>
        <v>N/A</v>
      </c>
      <c r="E140" s="64">
        <v>1.0537074699999999E-2</v>
      </c>
      <c r="F140" s="46" t="str">
        <f t="shared" si="47"/>
        <v>N/A</v>
      </c>
      <c r="G140" s="64">
        <v>2.7211367300000001E-2</v>
      </c>
      <c r="H140" s="46" t="str">
        <f t="shared" si="48"/>
        <v>N/A</v>
      </c>
      <c r="I140" s="12">
        <v>41.15</v>
      </c>
      <c r="J140" s="12">
        <v>158.19999999999999</v>
      </c>
      <c r="K140" s="5" t="s">
        <v>739</v>
      </c>
      <c r="L140" s="9" t="str">
        <f t="shared" si="44"/>
        <v>No</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0.38975172969999999</v>
      </c>
      <c r="D142" s="9" t="str">
        <f t="shared" ref="D142" si="49">IF($B142="N/A","N/A",IF(C142&lt;0,"No","Yes"))</f>
        <v>N/A</v>
      </c>
      <c r="E142" s="64">
        <v>0.86245956400000001</v>
      </c>
      <c r="F142" s="9" t="str">
        <f t="shared" ref="F142" si="50">IF($B142="N/A","N/A",IF(E142&lt;0,"No","Yes"))</f>
        <v>N/A</v>
      </c>
      <c r="G142" s="64">
        <v>1.1967086077</v>
      </c>
      <c r="H142" s="9" t="str">
        <f t="shared" ref="H142" si="51">IF($B142="N/A","N/A",IF(G142&lt;0,"No","Yes"))</f>
        <v>N/A</v>
      </c>
      <c r="I142" s="12">
        <v>121.3</v>
      </c>
      <c r="J142" s="12">
        <v>38.76</v>
      </c>
      <c r="K142" s="5" t="s">
        <v>739</v>
      </c>
      <c r="L142" s="9" t="str">
        <f t="shared" si="44"/>
        <v>No</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v>0</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1747</v>
      </c>
      <c r="J145" s="12" t="s">
        <v>1747</v>
      </c>
      <c r="K145" s="50" t="s">
        <v>739</v>
      </c>
      <c r="L145" s="9" t="str">
        <f>IF(J145="Div by 0", "N/A", IF(OR(J145="N/A",K145="N/A"),"N/A", IF(J145&gt;VALUE(MID(K145,1,2)), "No", IF(J145&lt;-1*VALUE(MID(K145,1,2)), "No", "Yes"))))</f>
        <v>N/A</v>
      </c>
    </row>
    <row r="146" spans="1:12" x14ac:dyDescent="0.2">
      <c r="A146" s="2" t="s">
        <v>508</v>
      </c>
      <c r="B146" s="5" t="s">
        <v>213</v>
      </c>
      <c r="C146" s="64">
        <v>0</v>
      </c>
      <c r="D146" s="9" t="str">
        <f t="shared" si="52"/>
        <v>N/A</v>
      </c>
      <c r="E146" s="64">
        <v>0</v>
      </c>
      <c r="F146" s="9" t="str">
        <f t="shared" si="53"/>
        <v>N/A</v>
      </c>
      <c r="G146" s="64">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v>0</v>
      </c>
      <c r="D147" s="9" t="str">
        <f t="shared" si="52"/>
        <v>N/A</v>
      </c>
      <c r="E147" s="64">
        <v>0</v>
      </c>
      <c r="F147" s="9" t="str">
        <f t="shared" si="53"/>
        <v>N/A</v>
      </c>
      <c r="G147" s="64">
        <v>0</v>
      </c>
      <c r="H147" s="9" t="str">
        <f t="shared" si="54"/>
        <v>N/A</v>
      </c>
      <c r="I147" s="12" t="s">
        <v>1747</v>
      </c>
      <c r="J147" s="12" t="s">
        <v>1747</v>
      </c>
      <c r="K147" s="5" t="s">
        <v>739</v>
      </c>
      <c r="L147" s="9" t="str">
        <f t="shared" si="55"/>
        <v>N/A</v>
      </c>
    </row>
    <row r="148" spans="1:12" x14ac:dyDescent="0.2">
      <c r="A148" s="2" t="s">
        <v>510</v>
      </c>
      <c r="B148" s="5" t="s">
        <v>213</v>
      </c>
      <c r="C148" s="64">
        <v>0</v>
      </c>
      <c r="D148" s="9" t="str">
        <f t="shared" si="52"/>
        <v>N/A</v>
      </c>
      <c r="E148" s="64">
        <v>0</v>
      </c>
      <c r="F148" s="9" t="str">
        <f t="shared" si="53"/>
        <v>N/A</v>
      </c>
      <c r="G148" s="64">
        <v>0</v>
      </c>
      <c r="H148" s="9" t="str">
        <f t="shared" si="54"/>
        <v>N/A</v>
      </c>
      <c r="I148" s="12" t="s">
        <v>1747</v>
      </c>
      <c r="J148" s="12" t="s">
        <v>1747</v>
      </c>
      <c r="K148" s="5" t="s">
        <v>739</v>
      </c>
      <c r="L148" s="9" t="str">
        <f t="shared" si="55"/>
        <v>N/A</v>
      </c>
    </row>
    <row r="149" spans="1:12" x14ac:dyDescent="0.2">
      <c r="A149" s="2" t="s">
        <v>511</v>
      </c>
      <c r="B149" s="5" t="s">
        <v>213</v>
      </c>
      <c r="C149" s="64">
        <v>0</v>
      </c>
      <c r="D149" s="9" t="str">
        <f t="shared" si="52"/>
        <v>N/A</v>
      </c>
      <c r="E149" s="64">
        <v>0</v>
      </c>
      <c r="F149" s="9" t="str">
        <f t="shared" si="53"/>
        <v>N/A</v>
      </c>
      <c r="G149" s="64">
        <v>0</v>
      </c>
      <c r="H149" s="9" t="str">
        <f t="shared" si="54"/>
        <v>N/A</v>
      </c>
      <c r="I149" s="12" t="s">
        <v>1747</v>
      </c>
      <c r="J149" s="12" t="s">
        <v>1747</v>
      </c>
      <c r="K149" s="5" t="s">
        <v>739</v>
      </c>
      <c r="L149" s="9" t="str">
        <f t="shared" si="55"/>
        <v>N/A</v>
      </c>
    </row>
    <row r="150" spans="1:12" x14ac:dyDescent="0.2">
      <c r="A150" s="4" t="s">
        <v>738</v>
      </c>
      <c r="B150" s="50" t="s">
        <v>213</v>
      </c>
      <c r="C150" s="1">
        <v>985022</v>
      </c>
      <c r="D150" s="11" t="str">
        <f t="shared" ref="D150:D172" si="56">IF($B150="N/A","N/A",IF(C150&gt;10,"No",IF(C150&lt;-10,"No","Yes")))</f>
        <v>N/A</v>
      </c>
      <c r="E150" s="1">
        <v>1166094</v>
      </c>
      <c r="F150" s="11" t="str">
        <f t="shared" ref="F150:F172" si="57">IF($B150="N/A","N/A",IF(E150&gt;10,"No",IF(E150&lt;-10,"No","Yes")))</f>
        <v>N/A</v>
      </c>
      <c r="G150" s="1">
        <v>1229597</v>
      </c>
      <c r="H150" s="11" t="str">
        <f t="shared" ref="H150:H172" si="58">IF($B150="N/A","N/A",IF(G150&gt;10,"No",IF(G150&lt;-10,"No","Yes")))</f>
        <v>N/A</v>
      </c>
      <c r="I150" s="12">
        <v>18.38</v>
      </c>
      <c r="J150" s="12">
        <v>5.4459999999999997</v>
      </c>
      <c r="K150" s="50" t="s">
        <v>739</v>
      </c>
      <c r="L150" s="9" t="str">
        <f t="shared" ref="L150:L172" si="59">IF(J150="Div by 0", "N/A", IF(K150="N/A","N/A", IF(J150&gt;VALUE(MID(K150,1,2)), "No", IF(J150&lt;-1*VALUE(MID(K150,1,2)), "No", "Yes"))))</f>
        <v>Yes</v>
      </c>
    </row>
    <row r="151" spans="1:12" x14ac:dyDescent="0.2">
      <c r="A151" s="4" t="s">
        <v>534</v>
      </c>
      <c r="B151" s="50" t="s">
        <v>213</v>
      </c>
      <c r="C151" s="1">
        <v>14010</v>
      </c>
      <c r="D151" s="11" t="str">
        <f t="shared" si="56"/>
        <v>N/A</v>
      </c>
      <c r="E151" s="1">
        <v>71052</v>
      </c>
      <c r="F151" s="11" t="str">
        <f t="shared" si="57"/>
        <v>N/A</v>
      </c>
      <c r="G151" s="1">
        <v>81515</v>
      </c>
      <c r="H151" s="11" t="str">
        <f t="shared" si="58"/>
        <v>N/A</v>
      </c>
      <c r="I151" s="12">
        <v>407.2</v>
      </c>
      <c r="J151" s="12">
        <v>14.73</v>
      </c>
      <c r="K151" s="50" t="s">
        <v>739</v>
      </c>
      <c r="L151" s="9" t="str">
        <f t="shared" si="59"/>
        <v>Yes</v>
      </c>
    </row>
    <row r="152" spans="1:12" x14ac:dyDescent="0.2">
      <c r="A152" s="4" t="s">
        <v>535</v>
      </c>
      <c r="B152" s="50" t="s">
        <v>213</v>
      </c>
      <c r="C152" s="1">
        <v>101734</v>
      </c>
      <c r="D152" s="11" t="str">
        <f t="shared" si="56"/>
        <v>N/A</v>
      </c>
      <c r="E152" s="1">
        <v>176519</v>
      </c>
      <c r="F152" s="11" t="str">
        <f t="shared" si="57"/>
        <v>N/A</v>
      </c>
      <c r="G152" s="1">
        <v>189262</v>
      </c>
      <c r="H152" s="11" t="str">
        <f t="shared" si="58"/>
        <v>N/A</v>
      </c>
      <c r="I152" s="12">
        <v>73.510000000000005</v>
      </c>
      <c r="J152" s="12">
        <v>7.2190000000000003</v>
      </c>
      <c r="K152" s="50" t="s">
        <v>739</v>
      </c>
      <c r="L152" s="9" t="str">
        <f t="shared" si="59"/>
        <v>Yes</v>
      </c>
    </row>
    <row r="153" spans="1:12" x14ac:dyDescent="0.2">
      <c r="A153" s="4" t="s">
        <v>536</v>
      </c>
      <c r="B153" s="50" t="s">
        <v>213</v>
      </c>
      <c r="C153" s="1">
        <v>626870</v>
      </c>
      <c r="D153" s="11" t="str">
        <f t="shared" si="56"/>
        <v>N/A</v>
      </c>
      <c r="E153" s="1">
        <v>656888</v>
      </c>
      <c r="F153" s="11" t="str">
        <f t="shared" si="57"/>
        <v>N/A</v>
      </c>
      <c r="G153" s="1">
        <v>682349</v>
      </c>
      <c r="H153" s="11" t="str">
        <f t="shared" si="58"/>
        <v>N/A</v>
      </c>
      <c r="I153" s="12">
        <v>4.7889999999999997</v>
      </c>
      <c r="J153" s="12">
        <v>3.8759999999999999</v>
      </c>
      <c r="K153" s="50" t="s">
        <v>739</v>
      </c>
      <c r="L153" s="9" t="str">
        <f t="shared" si="59"/>
        <v>Yes</v>
      </c>
    </row>
    <row r="154" spans="1:12" x14ac:dyDescent="0.2">
      <c r="A154" s="4" t="s">
        <v>537</v>
      </c>
      <c r="B154" s="50" t="s">
        <v>213</v>
      </c>
      <c r="C154" s="1">
        <v>242408</v>
      </c>
      <c r="D154" s="11" t="str">
        <f t="shared" si="56"/>
        <v>N/A</v>
      </c>
      <c r="E154" s="1">
        <v>261635</v>
      </c>
      <c r="F154" s="11" t="str">
        <f t="shared" si="57"/>
        <v>N/A</v>
      </c>
      <c r="G154" s="1">
        <v>276471</v>
      </c>
      <c r="H154" s="11" t="str">
        <f t="shared" si="58"/>
        <v>N/A</v>
      </c>
      <c r="I154" s="12">
        <v>7.9320000000000004</v>
      </c>
      <c r="J154" s="12">
        <v>5.67</v>
      </c>
      <c r="K154" s="50" t="s">
        <v>739</v>
      </c>
      <c r="L154" s="9" t="str">
        <f t="shared" si="59"/>
        <v>Yes</v>
      </c>
    </row>
    <row r="155" spans="1:12" x14ac:dyDescent="0.2">
      <c r="A155" s="2" t="s">
        <v>538</v>
      </c>
      <c r="B155" s="5" t="s">
        <v>213</v>
      </c>
      <c r="C155" s="64">
        <v>78.900417082000004</v>
      </c>
      <c r="D155" s="9" t="str">
        <f t="shared" ref="D155:D159" si="60">IF($B155="N/A","N/A",IF(C155&lt;0,"No","Yes"))</f>
        <v>N/A</v>
      </c>
      <c r="E155" s="64">
        <v>85.444469601999998</v>
      </c>
      <c r="F155" s="9" t="str">
        <f t="shared" ref="F155:F159" si="61">IF($B155="N/A","N/A",IF(E155&lt;0,"No","Yes"))</f>
        <v>N/A</v>
      </c>
      <c r="G155" s="64">
        <v>87.193773316999994</v>
      </c>
      <c r="H155" s="9" t="str">
        <f t="shared" ref="H155:H159" si="62">IF($B155="N/A","N/A",IF(G155&lt;0,"No","Yes"))</f>
        <v>N/A</v>
      </c>
      <c r="I155" s="12">
        <v>8.2940000000000005</v>
      </c>
      <c r="J155" s="12">
        <v>2.0470000000000002</v>
      </c>
      <c r="K155" s="50" t="s">
        <v>739</v>
      </c>
      <c r="L155" s="9" t="str">
        <f>IF(J155="Div by 0", "N/A", IF(OR(J155="N/A",K155="N/A"),"N/A", IF(J155&gt;VALUE(MID(K155,1,2)), "No", IF(J155&lt;-1*VALUE(MID(K155,1,2)), "No", "Yes"))))</f>
        <v>Yes</v>
      </c>
    </row>
    <row r="156" spans="1:12" ht="25.5" x14ac:dyDescent="0.2">
      <c r="A156" s="2" t="s">
        <v>539</v>
      </c>
      <c r="B156" s="5" t="s">
        <v>213</v>
      </c>
      <c r="C156" s="64">
        <v>12.522121521000001</v>
      </c>
      <c r="D156" s="9" t="str">
        <f t="shared" si="60"/>
        <v>N/A</v>
      </c>
      <c r="E156" s="64">
        <v>61.969177633999998</v>
      </c>
      <c r="F156" s="9" t="str">
        <f t="shared" si="61"/>
        <v>N/A</v>
      </c>
      <c r="G156" s="64">
        <v>69.858423461000001</v>
      </c>
      <c r="H156" s="9" t="str">
        <f t="shared" si="62"/>
        <v>N/A</v>
      </c>
      <c r="I156" s="12">
        <v>394.9</v>
      </c>
      <c r="J156" s="12">
        <v>12.73</v>
      </c>
      <c r="K156" s="5" t="s">
        <v>739</v>
      </c>
      <c r="L156" s="9" t="str">
        <f t="shared" ref="L156:L159" si="63">IF(J156="Div by 0", "N/A", IF(OR(J156="N/A",K156="N/A"),"N/A", IF(J156&gt;VALUE(MID(K156,1,2)), "No", IF(J156&lt;-1*VALUE(MID(K156,1,2)), "No", "Yes"))))</f>
        <v>Yes</v>
      </c>
    </row>
    <row r="157" spans="1:12" ht="25.5" x14ac:dyDescent="0.2">
      <c r="A157" s="2" t="s">
        <v>540</v>
      </c>
      <c r="B157" s="5" t="s">
        <v>213</v>
      </c>
      <c r="C157" s="64">
        <v>50.852252847000003</v>
      </c>
      <c r="D157" s="9" t="str">
        <f t="shared" si="60"/>
        <v>N/A</v>
      </c>
      <c r="E157" s="64">
        <v>86.021227655999994</v>
      </c>
      <c r="F157" s="9" t="str">
        <f t="shared" si="61"/>
        <v>N/A</v>
      </c>
      <c r="G157" s="64">
        <v>89.982931664999995</v>
      </c>
      <c r="H157" s="9" t="str">
        <f t="shared" si="62"/>
        <v>N/A</v>
      </c>
      <c r="I157" s="12">
        <v>69.16</v>
      </c>
      <c r="J157" s="12">
        <v>4.6050000000000004</v>
      </c>
      <c r="K157" s="5" t="s">
        <v>739</v>
      </c>
      <c r="L157" s="9" t="str">
        <f t="shared" si="63"/>
        <v>Yes</v>
      </c>
    </row>
    <row r="158" spans="1:12" ht="25.5" x14ac:dyDescent="0.2">
      <c r="A158" s="2" t="s">
        <v>541</v>
      </c>
      <c r="B158" s="5" t="s">
        <v>213</v>
      </c>
      <c r="C158" s="64">
        <v>93.261327203999997</v>
      </c>
      <c r="D158" s="9" t="str">
        <f t="shared" si="60"/>
        <v>N/A</v>
      </c>
      <c r="E158" s="64">
        <v>95.080035722999995</v>
      </c>
      <c r="F158" s="9" t="str">
        <f t="shared" si="61"/>
        <v>N/A</v>
      </c>
      <c r="G158" s="64">
        <v>95.120394004000005</v>
      </c>
      <c r="H158" s="9" t="str">
        <f t="shared" si="62"/>
        <v>N/A</v>
      </c>
      <c r="I158" s="12">
        <v>1.95</v>
      </c>
      <c r="J158" s="12">
        <v>4.24E-2</v>
      </c>
      <c r="K158" s="5" t="s">
        <v>739</v>
      </c>
      <c r="L158" s="9" t="str">
        <f t="shared" si="63"/>
        <v>Yes</v>
      </c>
    </row>
    <row r="159" spans="1:12" ht="25.5" x14ac:dyDescent="0.2">
      <c r="A159" s="2" t="s">
        <v>542</v>
      </c>
      <c r="B159" s="5" t="s">
        <v>213</v>
      </c>
      <c r="C159" s="64">
        <v>91.705885022999993</v>
      </c>
      <c r="D159" s="9" t="str">
        <f t="shared" si="60"/>
        <v>N/A</v>
      </c>
      <c r="E159" s="64">
        <v>73.908400870999998</v>
      </c>
      <c r="F159" s="9" t="str">
        <f t="shared" si="61"/>
        <v>N/A</v>
      </c>
      <c r="G159" s="64">
        <v>75.575899557</v>
      </c>
      <c r="H159" s="9" t="str">
        <f t="shared" si="62"/>
        <v>N/A</v>
      </c>
      <c r="I159" s="12">
        <v>-19.399999999999999</v>
      </c>
      <c r="J159" s="12">
        <v>2.2559999999999998</v>
      </c>
      <c r="K159" s="5" t="s">
        <v>739</v>
      </c>
      <c r="L159" s="9" t="str">
        <f t="shared" si="63"/>
        <v>Yes</v>
      </c>
    </row>
    <row r="160" spans="1:12" ht="25.5" x14ac:dyDescent="0.2">
      <c r="A160" s="4" t="s">
        <v>543</v>
      </c>
      <c r="B160" s="50" t="s">
        <v>213</v>
      </c>
      <c r="C160" s="1">
        <v>804084.17</v>
      </c>
      <c r="D160" s="11" t="str">
        <f t="shared" si="56"/>
        <v>N/A</v>
      </c>
      <c r="E160" s="1">
        <v>881166.4</v>
      </c>
      <c r="F160" s="11" t="str">
        <f t="shared" si="57"/>
        <v>N/A</v>
      </c>
      <c r="G160" s="1">
        <v>1027347.15</v>
      </c>
      <c r="H160" s="11" t="str">
        <f t="shared" si="58"/>
        <v>N/A</v>
      </c>
      <c r="I160" s="12">
        <v>9.5860000000000003</v>
      </c>
      <c r="J160" s="12">
        <v>16.59</v>
      </c>
      <c r="K160" s="50" t="s">
        <v>739</v>
      </c>
      <c r="L160" s="9" t="str">
        <f t="shared" si="59"/>
        <v>Yes</v>
      </c>
    </row>
    <row r="161" spans="1:12" x14ac:dyDescent="0.2">
      <c r="A161" s="4" t="s">
        <v>544</v>
      </c>
      <c r="B161" s="50" t="s">
        <v>213</v>
      </c>
      <c r="C161" s="14">
        <v>2321087168</v>
      </c>
      <c r="D161" s="11" t="str">
        <f t="shared" si="56"/>
        <v>N/A</v>
      </c>
      <c r="E161" s="14">
        <v>3212328506</v>
      </c>
      <c r="F161" s="11" t="str">
        <f t="shared" si="57"/>
        <v>N/A</v>
      </c>
      <c r="G161" s="14">
        <v>4323390008</v>
      </c>
      <c r="H161" s="11" t="str">
        <f t="shared" si="58"/>
        <v>N/A</v>
      </c>
      <c r="I161" s="12">
        <v>38.4</v>
      </c>
      <c r="J161" s="12">
        <v>34.590000000000003</v>
      </c>
      <c r="K161" s="50" t="s">
        <v>739</v>
      </c>
      <c r="L161" s="9" t="str">
        <f t="shared" si="59"/>
        <v>No</v>
      </c>
    </row>
    <row r="162" spans="1:12" x14ac:dyDescent="0.2">
      <c r="A162" s="4" t="s">
        <v>1290</v>
      </c>
      <c r="B162" s="50" t="s">
        <v>213</v>
      </c>
      <c r="C162" s="14">
        <v>2356.3810432999999</v>
      </c>
      <c r="D162" s="11" t="str">
        <f t="shared" si="56"/>
        <v>N/A</v>
      </c>
      <c r="E162" s="14">
        <v>2754.7766354999999</v>
      </c>
      <c r="F162" s="11" t="str">
        <f t="shared" si="57"/>
        <v>N/A</v>
      </c>
      <c r="G162" s="14">
        <v>3516.1032501</v>
      </c>
      <c r="H162" s="11" t="str">
        <f t="shared" si="58"/>
        <v>N/A</v>
      </c>
      <c r="I162" s="12">
        <v>16.91</v>
      </c>
      <c r="J162" s="12">
        <v>27.64</v>
      </c>
      <c r="K162" s="50" t="s">
        <v>739</v>
      </c>
      <c r="L162" s="9" t="str">
        <f t="shared" si="59"/>
        <v>Yes</v>
      </c>
    </row>
    <row r="163" spans="1:12" ht="25.5" x14ac:dyDescent="0.2">
      <c r="A163" s="4" t="s">
        <v>1291</v>
      </c>
      <c r="B163" s="50" t="s">
        <v>213</v>
      </c>
      <c r="C163" s="14">
        <v>4422.2631692000004</v>
      </c>
      <c r="D163" s="11" t="str">
        <f t="shared" si="56"/>
        <v>N/A</v>
      </c>
      <c r="E163" s="14">
        <v>2707.0499774999998</v>
      </c>
      <c r="F163" s="11" t="str">
        <f t="shared" si="57"/>
        <v>N/A</v>
      </c>
      <c r="G163" s="14">
        <v>5396.7593448999996</v>
      </c>
      <c r="H163" s="11" t="str">
        <f t="shared" si="58"/>
        <v>N/A</v>
      </c>
      <c r="I163" s="12">
        <v>-38.799999999999997</v>
      </c>
      <c r="J163" s="12">
        <v>99.36</v>
      </c>
      <c r="K163" s="50" t="s">
        <v>739</v>
      </c>
      <c r="L163" s="9" t="str">
        <f t="shared" si="59"/>
        <v>No</v>
      </c>
    </row>
    <row r="164" spans="1:12" ht="25.5" x14ac:dyDescent="0.2">
      <c r="A164" s="4" t="s">
        <v>1292</v>
      </c>
      <c r="B164" s="50" t="s">
        <v>213</v>
      </c>
      <c r="C164" s="14">
        <v>5444.0551733000002</v>
      </c>
      <c r="D164" s="11" t="str">
        <f t="shared" si="56"/>
        <v>N/A</v>
      </c>
      <c r="E164" s="14">
        <v>6035.0761788</v>
      </c>
      <c r="F164" s="11" t="str">
        <f t="shared" si="57"/>
        <v>N/A</v>
      </c>
      <c r="G164" s="14">
        <v>9190.8806998</v>
      </c>
      <c r="H164" s="11" t="str">
        <f t="shared" si="58"/>
        <v>N/A</v>
      </c>
      <c r="I164" s="12">
        <v>10.86</v>
      </c>
      <c r="J164" s="12">
        <v>52.29</v>
      </c>
      <c r="K164" s="50" t="s">
        <v>739</v>
      </c>
      <c r="L164" s="9" t="str">
        <f t="shared" si="59"/>
        <v>No</v>
      </c>
    </row>
    <row r="165" spans="1:12" ht="25.5" x14ac:dyDescent="0.2">
      <c r="A165" s="4" t="s">
        <v>1293</v>
      </c>
      <c r="B165" s="50" t="s">
        <v>213</v>
      </c>
      <c r="C165" s="14">
        <v>1436.7141449000001</v>
      </c>
      <c r="D165" s="11" t="str">
        <f t="shared" si="56"/>
        <v>N/A</v>
      </c>
      <c r="E165" s="14">
        <v>1551.9359738999999</v>
      </c>
      <c r="F165" s="11" t="str">
        <f t="shared" si="57"/>
        <v>N/A</v>
      </c>
      <c r="G165" s="14">
        <v>1622.4219072999999</v>
      </c>
      <c r="H165" s="11" t="str">
        <f t="shared" si="58"/>
        <v>N/A</v>
      </c>
      <c r="I165" s="12">
        <v>8.02</v>
      </c>
      <c r="J165" s="12">
        <v>4.5419999999999998</v>
      </c>
      <c r="K165" s="50" t="s">
        <v>739</v>
      </c>
      <c r="L165" s="9" t="str">
        <f t="shared" si="59"/>
        <v>Yes</v>
      </c>
    </row>
    <row r="166" spans="1:12" ht="25.5" x14ac:dyDescent="0.2">
      <c r="A166" s="4" t="s">
        <v>1294</v>
      </c>
      <c r="B166" s="50" t="s">
        <v>213</v>
      </c>
      <c r="C166" s="14">
        <v>3319.4150193</v>
      </c>
      <c r="D166" s="11" t="str">
        <f t="shared" si="56"/>
        <v>N/A</v>
      </c>
      <c r="E166" s="14">
        <v>3574.5732069000001</v>
      </c>
      <c r="F166" s="11" t="str">
        <f t="shared" si="57"/>
        <v>N/A</v>
      </c>
      <c r="G166" s="14">
        <v>3750.5949666000001</v>
      </c>
      <c r="H166" s="11" t="str">
        <f t="shared" si="58"/>
        <v>N/A</v>
      </c>
      <c r="I166" s="12">
        <v>7.6870000000000003</v>
      </c>
      <c r="J166" s="12">
        <v>4.9240000000000004</v>
      </c>
      <c r="K166" s="50" t="s">
        <v>739</v>
      </c>
      <c r="L166" s="9" t="str">
        <f t="shared" si="59"/>
        <v>Yes</v>
      </c>
    </row>
    <row r="167" spans="1:12" x14ac:dyDescent="0.2">
      <c r="A167" s="48" t="s">
        <v>545</v>
      </c>
      <c r="B167" s="37" t="s">
        <v>213</v>
      </c>
      <c r="C167" s="49">
        <v>1566305619</v>
      </c>
      <c r="D167" s="46" t="str">
        <f t="shared" si="56"/>
        <v>N/A</v>
      </c>
      <c r="E167" s="49">
        <v>2982903632</v>
      </c>
      <c r="F167" s="46" t="str">
        <f t="shared" si="57"/>
        <v>N/A</v>
      </c>
      <c r="G167" s="49">
        <v>2007494288</v>
      </c>
      <c r="H167" s="46" t="str">
        <f t="shared" si="58"/>
        <v>N/A</v>
      </c>
      <c r="I167" s="12">
        <v>90.44</v>
      </c>
      <c r="J167" s="12">
        <v>-32.700000000000003</v>
      </c>
      <c r="K167" s="47" t="s">
        <v>739</v>
      </c>
      <c r="L167" s="9" t="str">
        <f t="shared" si="59"/>
        <v>No</v>
      </c>
    </row>
    <row r="168" spans="1:12" x14ac:dyDescent="0.2">
      <c r="A168" s="48" t="s">
        <v>1295</v>
      </c>
      <c r="B168" s="37" t="s">
        <v>213</v>
      </c>
      <c r="C168" s="49">
        <v>1590.1224734</v>
      </c>
      <c r="D168" s="46" t="str">
        <f t="shared" si="56"/>
        <v>N/A</v>
      </c>
      <c r="E168" s="49">
        <v>2558.0301691</v>
      </c>
      <c r="F168" s="46" t="str">
        <f t="shared" si="57"/>
        <v>N/A</v>
      </c>
      <c r="G168" s="49">
        <v>1632.6441004999999</v>
      </c>
      <c r="H168" s="46" t="str">
        <f t="shared" si="58"/>
        <v>N/A</v>
      </c>
      <c r="I168" s="12">
        <v>60.87</v>
      </c>
      <c r="J168" s="12">
        <v>-36.200000000000003</v>
      </c>
      <c r="K168" s="47" t="s">
        <v>739</v>
      </c>
      <c r="L168" s="9" t="str">
        <f t="shared" si="59"/>
        <v>No</v>
      </c>
    </row>
    <row r="169" spans="1:12" ht="25.5" x14ac:dyDescent="0.2">
      <c r="A169" s="48" t="s">
        <v>1296</v>
      </c>
      <c r="B169" s="50" t="s">
        <v>213</v>
      </c>
      <c r="C169" s="14">
        <v>4990.1963597000004</v>
      </c>
      <c r="D169" s="11" t="str">
        <f t="shared" si="56"/>
        <v>N/A</v>
      </c>
      <c r="E169" s="14">
        <v>6639.2967122999999</v>
      </c>
      <c r="F169" s="11" t="str">
        <f t="shared" si="57"/>
        <v>N/A</v>
      </c>
      <c r="G169" s="14">
        <v>3514.2096424000001</v>
      </c>
      <c r="H169" s="11" t="str">
        <f t="shared" si="58"/>
        <v>N/A</v>
      </c>
      <c r="I169" s="12">
        <v>33.049999999999997</v>
      </c>
      <c r="J169" s="12">
        <v>-47.1</v>
      </c>
      <c r="K169" s="50" t="s">
        <v>739</v>
      </c>
      <c r="L169" s="9" t="str">
        <f t="shared" si="59"/>
        <v>No</v>
      </c>
    </row>
    <row r="170" spans="1:12" ht="25.5" x14ac:dyDescent="0.2">
      <c r="A170" s="48" t="s">
        <v>1297</v>
      </c>
      <c r="B170" s="50" t="s">
        <v>213</v>
      </c>
      <c r="C170" s="14">
        <v>9634.0155995000005</v>
      </c>
      <c r="D170" s="11" t="str">
        <f t="shared" si="56"/>
        <v>N/A</v>
      </c>
      <c r="E170" s="14">
        <v>11154.086421</v>
      </c>
      <c r="F170" s="11" t="str">
        <f t="shared" si="57"/>
        <v>N/A</v>
      </c>
      <c r="G170" s="14">
        <v>6351.4022201999996</v>
      </c>
      <c r="H170" s="11" t="str">
        <f t="shared" si="58"/>
        <v>N/A</v>
      </c>
      <c r="I170" s="12">
        <v>15.78</v>
      </c>
      <c r="J170" s="12">
        <v>-43.1</v>
      </c>
      <c r="K170" s="50" t="s">
        <v>739</v>
      </c>
      <c r="L170" s="9" t="str">
        <f t="shared" si="59"/>
        <v>No</v>
      </c>
    </row>
    <row r="171" spans="1:12" ht="25.5" x14ac:dyDescent="0.2">
      <c r="A171" s="48" t="s">
        <v>1298</v>
      </c>
      <c r="B171" s="50" t="s">
        <v>213</v>
      </c>
      <c r="C171" s="14">
        <v>668.79098696999995</v>
      </c>
      <c r="D171" s="11" t="str">
        <f t="shared" si="56"/>
        <v>N/A</v>
      </c>
      <c r="E171" s="14">
        <v>680.35761347000005</v>
      </c>
      <c r="F171" s="11" t="str">
        <f t="shared" si="57"/>
        <v>N/A</v>
      </c>
      <c r="G171" s="14">
        <v>635.65513835000002</v>
      </c>
      <c r="H171" s="11" t="str">
        <f t="shared" si="58"/>
        <v>N/A</v>
      </c>
      <c r="I171" s="12">
        <v>1.7290000000000001</v>
      </c>
      <c r="J171" s="12">
        <v>-6.57</v>
      </c>
      <c r="K171" s="50" t="s">
        <v>739</v>
      </c>
      <c r="L171" s="9" t="str">
        <f t="shared" si="59"/>
        <v>Yes</v>
      </c>
    </row>
    <row r="172" spans="1:12" ht="25.5" x14ac:dyDescent="0.2">
      <c r="A172" s="48" t="s">
        <v>1299</v>
      </c>
      <c r="B172" s="50" t="s">
        <v>213</v>
      </c>
      <c r="C172" s="14">
        <v>400.32102487999998</v>
      </c>
      <c r="D172" s="11" t="str">
        <f t="shared" si="56"/>
        <v>N/A</v>
      </c>
      <c r="E172" s="14">
        <v>364.40609627999999</v>
      </c>
      <c r="F172" s="11" t="str">
        <f t="shared" si="57"/>
        <v>N/A</v>
      </c>
      <c r="G172" s="14">
        <v>308.22673626</v>
      </c>
      <c r="H172" s="11" t="str">
        <f t="shared" si="58"/>
        <v>N/A</v>
      </c>
      <c r="I172" s="12">
        <v>-8.9700000000000006</v>
      </c>
      <c r="J172" s="12">
        <v>-15.4</v>
      </c>
      <c r="K172" s="50" t="s">
        <v>739</v>
      </c>
      <c r="L172" s="9" t="str">
        <f t="shared" si="59"/>
        <v>Yes</v>
      </c>
    </row>
    <row r="173" spans="1:12" ht="25.5" x14ac:dyDescent="0.2">
      <c r="A173" s="2" t="s">
        <v>546</v>
      </c>
      <c r="B173" s="141" t="s">
        <v>213</v>
      </c>
      <c r="C173" s="142">
        <v>170010038</v>
      </c>
      <c r="D173" s="143" t="str">
        <f>IF($B173="N/A","N/A",IF(C173&gt;10,"No",IF(C173&lt;-10,"No","Yes")))</f>
        <v>N/A</v>
      </c>
      <c r="E173" s="142">
        <v>272572572</v>
      </c>
      <c r="F173" s="143" t="str">
        <f>IF($B173="N/A","N/A",IF(E173&gt;10,"No",IF(E173&lt;-10,"No","Yes")))</f>
        <v>N/A</v>
      </c>
      <c r="G173" s="142">
        <v>210220724</v>
      </c>
      <c r="H173" s="143" t="str">
        <f>IF($B173="N/A","N/A",IF(G173&gt;10,"No",IF(G173&lt;-10,"No","Yes")))</f>
        <v>N/A</v>
      </c>
      <c r="I173" s="138">
        <v>60.33</v>
      </c>
      <c r="J173" s="138">
        <v>-22.9</v>
      </c>
      <c r="K173" s="139" t="s">
        <v>739</v>
      </c>
      <c r="L173" s="140" t="str">
        <f>IF(J173="Div by 0", "N/A", IF(K173="N/A","N/A", IF(J173&gt;VALUE(MID(K173,1,2)), "No", IF(J173&lt;-1*VALUE(MID(K173,1,2)), "No", "Yes"))))</f>
        <v>Yes</v>
      </c>
    </row>
    <row r="174" spans="1:12" ht="25.5" x14ac:dyDescent="0.2">
      <c r="A174" s="2" t="s">
        <v>1300</v>
      </c>
      <c r="B174" s="50" t="s">
        <v>213</v>
      </c>
      <c r="C174" s="14">
        <v>83451222</v>
      </c>
      <c r="D174" s="11" t="str">
        <f t="shared" ref="D174:D181" si="64">IF($B174="N/A","N/A",IF(C174&gt;10,"No",IF(C174&lt;-10,"No","Yes")))</f>
        <v>N/A</v>
      </c>
      <c r="E174" s="14">
        <v>116628093</v>
      </c>
      <c r="F174" s="11" t="str">
        <f t="shared" ref="F174:F181" si="65">IF($B174="N/A","N/A",IF(E174&gt;10,"No",IF(E174&lt;-10,"No","Yes")))</f>
        <v>N/A</v>
      </c>
      <c r="G174" s="14">
        <v>164610323</v>
      </c>
      <c r="H174" s="11" t="str">
        <f t="shared" ref="H174:H181" si="66">IF($B174="N/A","N/A",IF(G174&gt;10,"No",IF(G174&lt;-10,"No","Yes")))</f>
        <v>N/A</v>
      </c>
      <c r="I174" s="12">
        <v>39.76</v>
      </c>
      <c r="J174" s="12">
        <v>41.14</v>
      </c>
      <c r="K174" s="50" t="s">
        <v>739</v>
      </c>
      <c r="L174" s="9" t="str">
        <f t="shared" ref="L174:L181" si="67">IF(J174="Div by 0", "N/A", IF(K174="N/A","N/A", IF(J174&gt;VALUE(MID(K174,1,2)), "No", IF(J174&lt;-1*VALUE(MID(K174,1,2)), "No", "Yes"))))</f>
        <v>No</v>
      </c>
    </row>
    <row r="175" spans="1:12" ht="25.5" x14ac:dyDescent="0.2">
      <c r="A175" s="2" t="s">
        <v>547</v>
      </c>
      <c r="B175" s="50" t="s">
        <v>213</v>
      </c>
      <c r="C175" s="14">
        <v>374644300</v>
      </c>
      <c r="D175" s="11" t="str">
        <f t="shared" si="64"/>
        <v>N/A</v>
      </c>
      <c r="E175" s="14">
        <v>292821634</v>
      </c>
      <c r="F175" s="11" t="str">
        <f t="shared" si="65"/>
        <v>N/A</v>
      </c>
      <c r="G175" s="14">
        <v>24287299</v>
      </c>
      <c r="H175" s="11" t="str">
        <f t="shared" si="66"/>
        <v>N/A</v>
      </c>
      <c r="I175" s="12">
        <v>-21.8</v>
      </c>
      <c r="J175" s="12">
        <v>-91.7</v>
      </c>
      <c r="K175" s="50" t="s">
        <v>739</v>
      </c>
      <c r="L175" s="9" t="str">
        <f t="shared" si="67"/>
        <v>No</v>
      </c>
    </row>
    <row r="176" spans="1:12" ht="25.5" x14ac:dyDescent="0.2">
      <c r="A176" s="2" t="s">
        <v>512</v>
      </c>
      <c r="B176" s="50" t="s">
        <v>213</v>
      </c>
      <c r="C176" s="14">
        <v>938200059</v>
      </c>
      <c r="D176" s="11" t="str">
        <f t="shared" si="64"/>
        <v>N/A</v>
      </c>
      <c r="E176" s="14">
        <v>2300881333</v>
      </c>
      <c r="F176" s="11" t="str">
        <f t="shared" si="65"/>
        <v>N/A</v>
      </c>
      <c r="G176" s="14">
        <v>1608375942</v>
      </c>
      <c r="H176" s="11" t="str">
        <f t="shared" si="66"/>
        <v>N/A</v>
      </c>
      <c r="I176" s="12">
        <v>145.19999999999999</v>
      </c>
      <c r="J176" s="12">
        <v>-30.1</v>
      </c>
      <c r="K176" s="50" t="s">
        <v>739</v>
      </c>
      <c r="L176" s="9" t="str">
        <f t="shared" si="67"/>
        <v>No</v>
      </c>
    </row>
    <row r="177" spans="1:12" ht="25.5" x14ac:dyDescent="0.2">
      <c r="A177" s="2" t="s">
        <v>513</v>
      </c>
      <c r="B177" s="50" t="s">
        <v>213</v>
      </c>
      <c r="C177" s="14">
        <v>172.59516843</v>
      </c>
      <c r="D177" s="11" t="str">
        <f t="shared" si="64"/>
        <v>N/A</v>
      </c>
      <c r="E177" s="14">
        <v>233.74837020000001</v>
      </c>
      <c r="F177" s="11" t="str">
        <f t="shared" si="65"/>
        <v>N/A</v>
      </c>
      <c r="G177" s="14">
        <v>170.96717380000001</v>
      </c>
      <c r="H177" s="11" t="str">
        <f t="shared" si="66"/>
        <v>N/A</v>
      </c>
      <c r="I177" s="12">
        <v>35.43</v>
      </c>
      <c r="J177" s="12">
        <v>-26.9</v>
      </c>
      <c r="K177" s="50" t="s">
        <v>739</v>
      </c>
      <c r="L177" s="9" t="str">
        <f t="shared" si="67"/>
        <v>Yes</v>
      </c>
    </row>
    <row r="178" spans="1:12" ht="25.5" x14ac:dyDescent="0.2">
      <c r="A178" s="2" t="s">
        <v>1301</v>
      </c>
      <c r="B178" s="37" t="s">
        <v>213</v>
      </c>
      <c r="C178" s="49">
        <v>84.720160565</v>
      </c>
      <c r="D178" s="46" t="str">
        <f t="shared" si="64"/>
        <v>N/A</v>
      </c>
      <c r="E178" s="49">
        <v>100.01603043999999</v>
      </c>
      <c r="F178" s="46" t="str">
        <f t="shared" si="65"/>
        <v>N/A</v>
      </c>
      <c r="G178" s="49">
        <v>133.87339348</v>
      </c>
      <c r="H178" s="46" t="str">
        <f t="shared" si="66"/>
        <v>N/A</v>
      </c>
      <c r="I178" s="12">
        <v>18.05</v>
      </c>
      <c r="J178" s="12">
        <v>33.85</v>
      </c>
      <c r="K178" s="47" t="s">
        <v>739</v>
      </c>
      <c r="L178" s="9" t="str">
        <f t="shared" si="67"/>
        <v>No</v>
      </c>
    </row>
    <row r="179" spans="1:12" ht="25.5" x14ac:dyDescent="0.2">
      <c r="A179" s="2" t="s">
        <v>514</v>
      </c>
      <c r="B179" s="37" t="s">
        <v>213</v>
      </c>
      <c r="C179" s="49">
        <v>380.34104822</v>
      </c>
      <c r="D179" s="46" t="str">
        <f t="shared" si="64"/>
        <v>N/A</v>
      </c>
      <c r="E179" s="49">
        <v>251.11323272000001</v>
      </c>
      <c r="F179" s="46" t="str">
        <f t="shared" si="65"/>
        <v>N/A</v>
      </c>
      <c r="G179" s="49">
        <v>19.752243215</v>
      </c>
      <c r="H179" s="46" t="str">
        <f t="shared" si="66"/>
        <v>N/A</v>
      </c>
      <c r="I179" s="12">
        <v>-34</v>
      </c>
      <c r="J179" s="12">
        <v>-92.1</v>
      </c>
      <c r="K179" s="47" t="s">
        <v>739</v>
      </c>
      <c r="L179" s="9" t="str">
        <f t="shared" si="67"/>
        <v>No</v>
      </c>
    </row>
    <row r="180" spans="1:12" ht="25.5" x14ac:dyDescent="0.2">
      <c r="A180" s="2" t="s">
        <v>515</v>
      </c>
      <c r="B180" s="37" t="s">
        <v>213</v>
      </c>
      <c r="C180" s="49">
        <v>952.46609619000003</v>
      </c>
      <c r="D180" s="46" t="str">
        <f t="shared" si="64"/>
        <v>N/A</v>
      </c>
      <c r="E180" s="49">
        <v>1973.1525357</v>
      </c>
      <c r="F180" s="46" t="str">
        <f t="shared" si="65"/>
        <v>N/A</v>
      </c>
      <c r="G180" s="49">
        <v>1308.0512900000001</v>
      </c>
      <c r="H180" s="46" t="str">
        <f t="shared" si="66"/>
        <v>N/A</v>
      </c>
      <c r="I180" s="12">
        <v>107.2</v>
      </c>
      <c r="J180" s="12">
        <v>-33.700000000000003</v>
      </c>
      <c r="K180" s="47" t="s">
        <v>739</v>
      </c>
      <c r="L180" s="9" t="str">
        <f t="shared" si="67"/>
        <v>No</v>
      </c>
    </row>
    <row r="181" spans="1:12" ht="25.5" x14ac:dyDescent="0.2">
      <c r="A181" s="2" t="s">
        <v>1653</v>
      </c>
      <c r="B181" s="50" t="s">
        <v>213</v>
      </c>
      <c r="C181" s="13">
        <v>84.813638679999997</v>
      </c>
      <c r="D181" s="11" t="str">
        <f t="shared" si="64"/>
        <v>N/A</v>
      </c>
      <c r="E181" s="13">
        <v>84.205389960000005</v>
      </c>
      <c r="F181" s="11" t="str">
        <f t="shared" si="65"/>
        <v>N/A</v>
      </c>
      <c r="G181" s="13">
        <v>87.447106653999995</v>
      </c>
      <c r="H181" s="11" t="str">
        <f t="shared" si="66"/>
        <v>N/A</v>
      </c>
      <c r="I181" s="59">
        <v>-0.71699999999999997</v>
      </c>
      <c r="J181" s="59">
        <v>3.85</v>
      </c>
      <c r="K181" s="50" t="s">
        <v>739</v>
      </c>
      <c r="L181" s="9" t="str">
        <f t="shared" si="67"/>
        <v>Yes</v>
      </c>
    </row>
    <row r="182" spans="1:12" ht="25.5" x14ac:dyDescent="0.2">
      <c r="A182" s="2" t="s">
        <v>1654</v>
      </c>
      <c r="B182" s="144" t="s">
        <v>213</v>
      </c>
      <c r="C182" s="145">
        <v>78.443968593999998</v>
      </c>
      <c r="D182" s="140" t="str">
        <f t="shared" ref="D182" si="68">IF($B182="N/A","N/A",IF(C182&lt;0,"No","Yes"))</f>
        <v>N/A</v>
      </c>
      <c r="E182" s="145">
        <v>70.783369926000006</v>
      </c>
      <c r="F182" s="140" t="str">
        <f t="shared" ref="F182" si="69">IF($B182="N/A","N/A",IF(E182&lt;0,"No","Yes"))</f>
        <v>N/A</v>
      </c>
      <c r="G182" s="145">
        <v>89.700055204999998</v>
      </c>
      <c r="H182" s="140" t="str">
        <f t="shared" ref="H182" si="70">IF($B182="N/A","N/A",IF(G182&lt;0,"No","Yes"))</f>
        <v>N/A</v>
      </c>
      <c r="I182" s="146">
        <v>-9.77</v>
      </c>
      <c r="J182" s="146">
        <v>26.72</v>
      </c>
      <c r="K182" s="144" t="s">
        <v>739</v>
      </c>
      <c r="L182" s="140" t="str">
        <f t="shared" ref="L182" si="71">IF(J182="Div by 0", "N/A", IF(OR(J182="N/A",K182="N/A"),"N/A", IF(J182&gt;VALUE(MID(K182,1,2)), "No", IF(J182&lt;-1*VALUE(MID(K182,1,2)), "No", "Yes"))))</f>
        <v>Yes</v>
      </c>
    </row>
    <row r="183" spans="1:12" ht="25.5" x14ac:dyDescent="0.2">
      <c r="A183" s="2" t="s">
        <v>1655</v>
      </c>
      <c r="B183" s="5" t="s">
        <v>213</v>
      </c>
      <c r="C183" s="13">
        <v>86.142292646000001</v>
      </c>
      <c r="D183" s="9" t="str">
        <f t="shared" ref="D183:D185" si="72">IF($B183="N/A","N/A",IF(C183&lt;0,"No","Yes"))</f>
        <v>N/A</v>
      </c>
      <c r="E183" s="13">
        <v>83.513956004999997</v>
      </c>
      <c r="F183" s="9" t="str">
        <f t="shared" ref="F183:F185" si="73">IF($B183="N/A","N/A",IF(E183&lt;0,"No","Yes"))</f>
        <v>N/A</v>
      </c>
      <c r="G183" s="13">
        <v>91.677145967000001</v>
      </c>
      <c r="H183" s="9" t="str">
        <f t="shared" ref="H183:H185" si="74">IF($B183="N/A","N/A",IF(G183&lt;0,"No","Yes"))</f>
        <v>N/A</v>
      </c>
      <c r="I183" s="59">
        <v>-3.05</v>
      </c>
      <c r="J183" s="59">
        <v>9.7750000000000004</v>
      </c>
      <c r="K183" s="5" t="s">
        <v>739</v>
      </c>
      <c r="L183" s="9" t="str">
        <f t="shared" ref="L183:L213" si="75">IF(J183="Div by 0", "N/A", IF(OR(J183="N/A",K183="N/A"),"N/A", IF(J183&gt;VALUE(MID(K183,1,2)), "No", IF(J183&lt;-1*VALUE(MID(K183,1,2)), "No", "Yes"))))</f>
        <v>Yes</v>
      </c>
    </row>
    <row r="184" spans="1:12" ht="25.5" x14ac:dyDescent="0.2">
      <c r="A184" s="2" t="s">
        <v>1656</v>
      </c>
      <c r="B184" s="5" t="s">
        <v>213</v>
      </c>
      <c r="C184" s="13">
        <v>86.010496594000003</v>
      </c>
      <c r="D184" s="9" t="str">
        <f t="shared" si="72"/>
        <v>N/A</v>
      </c>
      <c r="E184" s="13">
        <v>86.648256627999999</v>
      </c>
      <c r="F184" s="9" t="str">
        <f t="shared" si="73"/>
        <v>N/A</v>
      </c>
      <c r="G184" s="13">
        <v>87.592566266999995</v>
      </c>
      <c r="H184" s="9" t="str">
        <f t="shared" si="74"/>
        <v>N/A</v>
      </c>
      <c r="I184" s="59">
        <v>0.74150000000000005</v>
      </c>
      <c r="J184" s="59">
        <v>1.0900000000000001</v>
      </c>
      <c r="K184" s="5" t="s">
        <v>739</v>
      </c>
      <c r="L184" s="9" t="str">
        <f t="shared" si="75"/>
        <v>Yes</v>
      </c>
    </row>
    <row r="185" spans="1:12" ht="25.5" x14ac:dyDescent="0.2">
      <c r="A185" s="2" t="s">
        <v>1657</v>
      </c>
      <c r="B185" s="5" t="s">
        <v>213</v>
      </c>
      <c r="C185" s="13">
        <v>81.529074948000002</v>
      </c>
      <c r="D185" s="9" t="str">
        <f t="shared" si="72"/>
        <v>N/A</v>
      </c>
      <c r="E185" s="13">
        <v>82.183576356000003</v>
      </c>
      <c r="F185" s="9" t="str">
        <f t="shared" si="73"/>
        <v>N/A</v>
      </c>
      <c r="G185" s="13">
        <v>83.528109638999993</v>
      </c>
      <c r="H185" s="9" t="str">
        <f t="shared" si="74"/>
        <v>N/A</v>
      </c>
      <c r="I185" s="59">
        <v>0.80279999999999996</v>
      </c>
      <c r="J185" s="59">
        <v>1.6359999999999999</v>
      </c>
      <c r="K185" s="5" t="s">
        <v>739</v>
      </c>
      <c r="L185" s="9" t="str">
        <f t="shared" si="75"/>
        <v>Yes</v>
      </c>
    </row>
    <row r="186" spans="1:12" ht="25.5" x14ac:dyDescent="0.2">
      <c r="A186" s="2" t="s">
        <v>1659</v>
      </c>
      <c r="B186" s="147" t="s">
        <v>213</v>
      </c>
      <c r="C186" s="145">
        <v>5.0708512093999998</v>
      </c>
      <c r="D186" s="137" t="str">
        <f>IF($B186="N/A","N/A",IF(C186&gt;10,"No",IF(C186&lt;-10,"No","Yes")))</f>
        <v>N/A</v>
      </c>
      <c r="E186" s="145">
        <v>5.2934840586999998</v>
      </c>
      <c r="F186" s="137" t="str">
        <f>IF($B186="N/A","N/A",IF(E186&gt;10,"No",IF(E186&lt;-10,"No","Yes")))</f>
        <v>N/A</v>
      </c>
      <c r="G186" s="145">
        <v>6.8248377313999997</v>
      </c>
      <c r="H186" s="137" t="str">
        <f>IF($B186="N/A","N/A",IF(G186&gt;10,"No",IF(G186&lt;-10,"No","Yes")))</f>
        <v>N/A</v>
      </c>
      <c r="I186" s="146">
        <v>4.3899999999999997</v>
      </c>
      <c r="J186" s="146">
        <v>28.93</v>
      </c>
      <c r="K186" s="147"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74.853759611000001</v>
      </c>
      <c r="D191" s="46" t="str">
        <f t="shared" si="76"/>
        <v>N/A</v>
      </c>
      <c r="E191" s="13">
        <v>71.507271282999994</v>
      </c>
      <c r="F191" s="46" t="str">
        <f t="shared" si="77"/>
        <v>N/A</v>
      </c>
      <c r="G191" s="13">
        <v>76.83875286</v>
      </c>
      <c r="H191" s="46" t="str">
        <f t="shared" si="78"/>
        <v>N/A</v>
      </c>
      <c r="I191" s="59">
        <v>-4.47</v>
      </c>
      <c r="J191" s="59">
        <v>7.4560000000000004</v>
      </c>
      <c r="K191" s="47" t="s">
        <v>739</v>
      </c>
      <c r="L191" s="9" t="str">
        <f t="shared" si="75"/>
        <v>Yes</v>
      </c>
    </row>
    <row r="192" spans="1:12" ht="25.5" x14ac:dyDescent="0.2">
      <c r="A192" s="2" t="s">
        <v>1665</v>
      </c>
      <c r="B192" s="37" t="s">
        <v>213</v>
      </c>
      <c r="C192" s="13">
        <v>33.658740616999999</v>
      </c>
      <c r="D192" s="46" t="str">
        <f t="shared" si="76"/>
        <v>N/A</v>
      </c>
      <c r="E192" s="13">
        <v>32.593341531999997</v>
      </c>
      <c r="F192" s="46" t="str">
        <f t="shared" si="77"/>
        <v>N/A</v>
      </c>
      <c r="G192" s="13">
        <v>34.777329483000003</v>
      </c>
      <c r="H192" s="46" t="str">
        <f t="shared" si="78"/>
        <v>N/A</v>
      </c>
      <c r="I192" s="59">
        <v>-3.17</v>
      </c>
      <c r="J192" s="59">
        <v>6.7009999999999996</v>
      </c>
      <c r="K192" s="47" t="s">
        <v>739</v>
      </c>
      <c r="L192" s="9" t="str">
        <f t="shared" si="75"/>
        <v>Yes</v>
      </c>
    </row>
    <row r="193" spans="1:12" ht="25.5" x14ac:dyDescent="0.2">
      <c r="A193" s="2" t="s">
        <v>1666</v>
      </c>
      <c r="B193" s="37" t="s">
        <v>213</v>
      </c>
      <c r="C193" s="13">
        <v>3.0102880950999999</v>
      </c>
      <c r="D193" s="46" t="str">
        <f t="shared" si="76"/>
        <v>N/A</v>
      </c>
      <c r="E193" s="13">
        <v>3.3378098164000001</v>
      </c>
      <c r="F193" s="46" t="str">
        <f t="shared" si="77"/>
        <v>N/A</v>
      </c>
      <c r="G193" s="13">
        <v>5.9555285187000004</v>
      </c>
      <c r="H193" s="46" t="str">
        <f t="shared" si="78"/>
        <v>N/A</v>
      </c>
      <c r="I193" s="59">
        <v>10.88</v>
      </c>
      <c r="J193" s="59">
        <v>78.430000000000007</v>
      </c>
      <c r="K193" s="47" t="s">
        <v>739</v>
      </c>
      <c r="L193" s="9" t="str">
        <f t="shared" si="75"/>
        <v>No</v>
      </c>
    </row>
    <row r="194" spans="1:12" ht="25.5" x14ac:dyDescent="0.2">
      <c r="A194" s="2" t="s">
        <v>1667</v>
      </c>
      <c r="B194" s="37" t="s">
        <v>213</v>
      </c>
      <c r="C194" s="13">
        <v>35.337078765999998</v>
      </c>
      <c r="D194" s="46" t="str">
        <f t="shared" si="76"/>
        <v>N/A</v>
      </c>
      <c r="E194" s="13">
        <v>35.152740688000002</v>
      </c>
      <c r="F194" s="46" t="str">
        <f t="shared" si="77"/>
        <v>N/A</v>
      </c>
      <c r="G194" s="13">
        <v>39.255219392999997</v>
      </c>
      <c r="H194" s="46" t="str">
        <f t="shared" si="78"/>
        <v>N/A</v>
      </c>
      <c r="I194" s="59">
        <v>-0.52200000000000002</v>
      </c>
      <c r="J194" s="59">
        <v>11.67</v>
      </c>
      <c r="K194" s="47" t="s">
        <v>739</v>
      </c>
      <c r="L194" s="9" t="str">
        <f t="shared" si="75"/>
        <v>Yes</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0.35268247819999998</v>
      </c>
      <c r="D196" s="46" t="str">
        <f t="shared" si="76"/>
        <v>N/A</v>
      </c>
      <c r="E196" s="13">
        <v>2.7849384355</v>
      </c>
      <c r="F196" s="46" t="str">
        <f t="shared" si="77"/>
        <v>N/A</v>
      </c>
      <c r="G196" s="13">
        <v>3.4159159464000002</v>
      </c>
      <c r="H196" s="46" t="str">
        <f t="shared" si="78"/>
        <v>N/A</v>
      </c>
      <c r="I196" s="59">
        <v>689.6</v>
      </c>
      <c r="J196" s="59">
        <v>22.66</v>
      </c>
      <c r="K196" s="47" t="s">
        <v>739</v>
      </c>
      <c r="L196" s="9" t="str">
        <f t="shared" si="75"/>
        <v>Yes</v>
      </c>
    </row>
    <row r="197" spans="1:12" ht="25.5" x14ac:dyDescent="0.2">
      <c r="A197" s="2" t="s">
        <v>1670</v>
      </c>
      <c r="B197" s="37" t="s">
        <v>213</v>
      </c>
      <c r="C197" s="13">
        <v>56.830101257000003</v>
      </c>
      <c r="D197" s="46" t="str">
        <f t="shared" si="76"/>
        <v>N/A</v>
      </c>
      <c r="E197" s="13">
        <v>55.179428074</v>
      </c>
      <c r="F197" s="46" t="str">
        <f t="shared" si="77"/>
        <v>N/A</v>
      </c>
      <c r="G197" s="13">
        <v>60.691592448999998</v>
      </c>
      <c r="H197" s="46" t="str">
        <f t="shared" si="78"/>
        <v>N/A</v>
      </c>
      <c r="I197" s="59">
        <v>-2.9</v>
      </c>
      <c r="J197" s="59">
        <v>9.99</v>
      </c>
      <c r="K197" s="47" t="s">
        <v>739</v>
      </c>
      <c r="L197" s="9" t="str">
        <f t="shared" si="75"/>
        <v>Yes</v>
      </c>
    </row>
    <row r="198" spans="1:12" ht="25.5" x14ac:dyDescent="0.2">
      <c r="A198" s="2" t="s">
        <v>1671</v>
      </c>
      <c r="B198" s="37" t="s">
        <v>213</v>
      </c>
      <c r="C198" s="13">
        <v>60.542607169999997</v>
      </c>
      <c r="D198" s="46" t="str">
        <f t="shared" si="76"/>
        <v>N/A</v>
      </c>
      <c r="E198" s="13">
        <v>64.993902720999998</v>
      </c>
      <c r="F198" s="46" t="str">
        <f t="shared" si="77"/>
        <v>N/A</v>
      </c>
      <c r="G198" s="13">
        <v>68.628013894000006</v>
      </c>
      <c r="H198" s="46" t="str">
        <f t="shared" si="78"/>
        <v>N/A</v>
      </c>
      <c r="I198" s="59">
        <v>7.3520000000000003</v>
      </c>
      <c r="J198" s="59">
        <v>5.5910000000000002</v>
      </c>
      <c r="K198" s="47" t="s">
        <v>739</v>
      </c>
      <c r="L198" s="9" t="str">
        <f t="shared" si="75"/>
        <v>Yes</v>
      </c>
    </row>
    <row r="199" spans="1:12" ht="25.5" x14ac:dyDescent="0.2">
      <c r="A199" s="2" t="s">
        <v>1672</v>
      </c>
      <c r="B199" s="37" t="s">
        <v>213</v>
      </c>
      <c r="C199" s="13">
        <v>24.343009597999998</v>
      </c>
      <c r="D199" s="46" t="str">
        <f t="shared" si="76"/>
        <v>N/A</v>
      </c>
      <c r="E199" s="13">
        <v>25.151660157999999</v>
      </c>
      <c r="F199" s="46" t="str">
        <f t="shared" si="77"/>
        <v>N/A</v>
      </c>
      <c r="G199" s="13">
        <v>31.768376143000001</v>
      </c>
      <c r="H199" s="46" t="str">
        <f t="shared" si="78"/>
        <v>N/A</v>
      </c>
      <c r="I199" s="59">
        <v>3.3220000000000001</v>
      </c>
      <c r="J199" s="59">
        <v>26.31</v>
      </c>
      <c r="K199" s="47" t="s">
        <v>739</v>
      </c>
      <c r="L199" s="9" t="str">
        <f t="shared" si="75"/>
        <v>Yes</v>
      </c>
    </row>
    <row r="200" spans="1:12" ht="25.5" x14ac:dyDescent="0.2">
      <c r="A200" s="2" t="s">
        <v>1673</v>
      </c>
      <c r="B200" s="37" t="s">
        <v>213</v>
      </c>
      <c r="C200" s="13">
        <v>4.0484374968000001</v>
      </c>
      <c r="D200" s="46" t="str">
        <f t="shared" si="76"/>
        <v>N/A</v>
      </c>
      <c r="E200" s="13">
        <v>3.8825343411</v>
      </c>
      <c r="F200" s="46" t="str">
        <f t="shared" si="77"/>
        <v>N/A</v>
      </c>
      <c r="G200" s="13">
        <v>4.7825425728999997</v>
      </c>
      <c r="H200" s="46" t="str">
        <f t="shared" si="78"/>
        <v>N/A</v>
      </c>
      <c r="I200" s="59">
        <v>-4.0999999999999996</v>
      </c>
      <c r="J200" s="59">
        <v>23.18</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0.1360375707</v>
      </c>
      <c r="D204" s="46" t="str">
        <f t="shared" si="76"/>
        <v>N/A</v>
      </c>
      <c r="E204" s="13">
        <v>0.1331796579</v>
      </c>
      <c r="F204" s="46" t="str">
        <f t="shared" si="77"/>
        <v>N/A</v>
      </c>
      <c r="G204" s="13">
        <v>0.13687411399999999</v>
      </c>
      <c r="H204" s="46" t="str">
        <f t="shared" si="78"/>
        <v>N/A</v>
      </c>
      <c r="I204" s="59">
        <v>-2.1</v>
      </c>
      <c r="J204" s="59">
        <v>2.774</v>
      </c>
      <c r="K204" s="47" t="s">
        <v>739</v>
      </c>
      <c r="L204" s="9" t="str">
        <f t="shared" si="75"/>
        <v>Yes</v>
      </c>
    </row>
    <row r="205" spans="1:12" ht="25.5" x14ac:dyDescent="0.2">
      <c r="A205" s="2" t="s">
        <v>1678</v>
      </c>
      <c r="B205" s="37" t="s">
        <v>213</v>
      </c>
      <c r="C205" s="13">
        <v>5.0760289999999999E-4</v>
      </c>
      <c r="D205" s="46" t="str">
        <f t="shared" si="76"/>
        <v>N/A</v>
      </c>
      <c r="E205" s="13">
        <v>1.2863457E-3</v>
      </c>
      <c r="F205" s="46" t="str">
        <f t="shared" si="77"/>
        <v>N/A</v>
      </c>
      <c r="G205" s="13">
        <v>9.7592950000000001E-4</v>
      </c>
      <c r="H205" s="46" t="str">
        <f t="shared" si="78"/>
        <v>N/A</v>
      </c>
      <c r="I205" s="59">
        <v>153.4</v>
      </c>
      <c r="J205" s="59">
        <v>-24.1</v>
      </c>
      <c r="K205" s="47" t="s">
        <v>739</v>
      </c>
      <c r="L205" s="9" t="str">
        <f t="shared" si="75"/>
        <v>Yes</v>
      </c>
    </row>
    <row r="206" spans="1:12" ht="25.5" x14ac:dyDescent="0.2">
      <c r="A206" s="2" t="s">
        <v>1679</v>
      </c>
      <c r="B206" s="37" t="s">
        <v>213</v>
      </c>
      <c r="C206" s="13">
        <v>2.8944531188</v>
      </c>
      <c r="D206" s="46" t="str">
        <f t="shared" si="76"/>
        <v>N/A</v>
      </c>
      <c r="E206" s="13">
        <v>3.2824969514000002</v>
      </c>
      <c r="F206" s="46" t="str">
        <f t="shared" si="77"/>
        <v>N/A</v>
      </c>
      <c r="G206" s="13">
        <v>4.8559812686999999</v>
      </c>
      <c r="H206" s="46" t="str">
        <f t="shared" si="78"/>
        <v>N/A</v>
      </c>
      <c r="I206" s="59">
        <v>13.41</v>
      </c>
      <c r="J206" s="59">
        <v>47.94</v>
      </c>
      <c r="K206" s="47" t="s">
        <v>739</v>
      </c>
      <c r="L206" s="9" t="str">
        <f t="shared" si="75"/>
        <v>No</v>
      </c>
    </row>
    <row r="207" spans="1:12" ht="25.5" x14ac:dyDescent="0.2">
      <c r="A207" s="2" t="s">
        <v>1680</v>
      </c>
      <c r="B207" s="37" t="s">
        <v>213</v>
      </c>
      <c r="C207" s="13">
        <v>3.1978981199999999E-2</v>
      </c>
      <c r="D207" s="46" t="str">
        <f t="shared" si="76"/>
        <v>N/A</v>
      </c>
      <c r="E207" s="13">
        <v>3.9962472999999998E-2</v>
      </c>
      <c r="F207" s="46" t="str">
        <f t="shared" si="77"/>
        <v>N/A</v>
      </c>
      <c r="G207" s="13">
        <v>3.5133462400000003E-2</v>
      </c>
      <c r="H207" s="46" t="str">
        <f t="shared" si="78"/>
        <v>N/A</v>
      </c>
      <c r="I207" s="59">
        <v>24.96</v>
      </c>
      <c r="J207" s="59">
        <v>-12.1</v>
      </c>
      <c r="K207" s="47" t="s">
        <v>739</v>
      </c>
      <c r="L207" s="9" t="str">
        <f t="shared" si="75"/>
        <v>Yes</v>
      </c>
    </row>
    <row r="208" spans="1:12" ht="25.5" x14ac:dyDescent="0.2">
      <c r="A208" s="2" t="s">
        <v>1681</v>
      </c>
      <c r="B208" s="37" t="s">
        <v>213</v>
      </c>
      <c r="C208" s="13">
        <v>25.386235028000002</v>
      </c>
      <c r="D208" s="46" t="str">
        <f t="shared" si="76"/>
        <v>N/A</v>
      </c>
      <c r="E208" s="13">
        <v>25.886678089</v>
      </c>
      <c r="F208" s="46" t="str">
        <f t="shared" si="77"/>
        <v>N/A</v>
      </c>
      <c r="G208" s="13">
        <v>29.420696374999999</v>
      </c>
      <c r="H208" s="46" t="str">
        <f t="shared" si="78"/>
        <v>N/A</v>
      </c>
      <c r="I208" s="59">
        <v>1.9710000000000001</v>
      </c>
      <c r="J208" s="59">
        <v>13.65</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3.9801141496999999</v>
      </c>
      <c r="D210" s="46" t="str">
        <f t="shared" si="76"/>
        <v>N/A</v>
      </c>
      <c r="E210" s="13">
        <v>4.4314609285</v>
      </c>
      <c r="F210" s="46" t="str">
        <f t="shared" si="77"/>
        <v>N/A</v>
      </c>
      <c r="G210" s="13">
        <v>5.8493148568000004</v>
      </c>
      <c r="H210" s="46" t="str">
        <f t="shared" si="78"/>
        <v>N/A</v>
      </c>
      <c r="I210" s="59">
        <v>11.34</v>
      </c>
      <c r="J210" s="59">
        <v>32</v>
      </c>
      <c r="K210" s="47" t="s">
        <v>739</v>
      </c>
      <c r="L210" s="9" t="str">
        <f t="shared" si="75"/>
        <v>No</v>
      </c>
    </row>
    <row r="211" spans="1:12" ht="25.5" x14ac:dyDescent="0.2">
      <c r="A211" s="2" t="s">
        <v>1684</v>
      </c>
      <c r="B211" s="37" t="s">
        <v>213</v>
      </c>
      <c r="C211" s="13">
        <v>0</v>
      </c>
      <c r="D211" s="46" t="str">
        <f t="shared" si="76"/>
        <v>N/A</v>
      </c>
      <c r="E211" s="13">
        <v>1.2175690811</v>
      </c>
      <c r="F211" s="46" t="str">
        <f t="shared" si="77"/>
        <v>N/A</v>
      </c>
      <c r="G211" s="13">
        <v>1.4322578860999999</v>
      </c>
      <c r="H211" s="46" t="str">
        <f t="shared" si="78"/>
        <v>N/A</v>
      </c>
      <c r="I211" s="59" t="s">
        <v>1747</v>
      </c>
      <c r="J211" s="59">
        <v>17.63</v>
      </c>
      <c r="K211" s="47" t="s">
        <v>739</v>
      </c>
      <c r="L211" s="9" t="str">
        <f t="shared" si="75"/>
        <v>Yes</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70" t="s">
        <v>1647</v>
      </c>
      <c r="B214" s="171"/>
      <c r="C214" s="171"/>
      <c r="D214" s="171"/>
      <c r="E214" s="171"/>
      <c r="F214" s="171"/>
      <c r="G214" s="171"/>
      <c r="H214" s="171"/>
      <c r="I214" s="171"/>
      <c r="J214" s="171"/>
      <c r="K214" s="171"/>
      <c r="L214" s="172"/>
    </row>
    <row r="215" spans="1:12" x14ac:dyDescent="0.2">
      <c r="A215" s="160" t="s">
        <v>1645</v>
      </c>
      <c r="B215" s="161"/>
      <c r="C215" s="161"/>
      <c r="D215" s="161"/>
      <c r="E215" s="161"/>
      <c r="F215" s="161"/>
      <c r="G215" s="161"/>
      <c r="H215" s="161"/>
      <c r="I215" s="161"/>
      <c r="J215" s="161"/>
      <c r="K215" s="161"/>
      <c r="L215" s="162"/>
    </row>
    <row r="216" spans="1:12" s="21" customFormat="1" x14ac:dyDescent="0.2">
      <c r="A216" s="163" t="s">
        <v>1743</v>
      </c>
      <c r="B216" s="163"/>
      <c r="C216" s="163"/>
      <c r="D216" s="163"/>
      <c r="E216" s="163"/>
      <c r="F216" s="163"/>
      <c r="G216" s="163"/>
      <c r="H216" s="163"/>
      <c r="I216" s="163"/>
      <c r="J216" s="163"/>
      <c r="K216" s="163"/>
      <c r="L216" s="164"/>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1:L1"/>
    <mergeCell ref="A216:L216"/>
    <mergeCell ref="A2:L2"/>
    <mergeCell ref="A214:L214"/>
    <mergeCell ref="A215:L215"/>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4" customHeight="1" x14ac:dyDescent="0.2">
      <c r="A2" s="175" t="s">
        <v>1608</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18" t="s">
        <v>3</v>
      </c>
      <c r="B6" s="50" t="s">
        <v>213</v>
      </c>
      <c r="C6" s="1">
        <v>104065</v>
      </c>
      <c r="D6" s="11" t="str">
        <f t="shared" ref="D6:D39" si="0">IF($B6="N/A","N/A",IF(C6&gt;10,"No",IF(C6&lt;-10,"No","Yes")))</f>
        <v>N/A</v>
      </c>
      <c r="E6" s="1">
        <v>141244</v>
      </c>
      <c r="F6" s="11" t="str">
        <f t="shared" ref="F6:F39" si="1">IF($B6="N/A","N/A",IF(E6&gt;10,"No",IF(E6&lt;-10,"No","Yes")))</f>
        <v>N/A</v>
      </c>
      <c r="G6" s="1">
        <v>136950</v>
      </c>
      <c r="H6" s="11" t="str">
        <f t="shared" ref="H6:H39" si="2">IF($B6="N/A","N/A",IF(G6&gt;10,"No",IF(G6&lt;-10,"No","Yes")))</f>
        <v>N/A</v>
      </c>
      <c r="I6" s="59">
        <v>35.729999999999997</v>
      </c>
      <c r="J6" s="59">
        <v>-3.04</v>
      </c>
      <c r="K6" s="50" t="s">
        <v>739</v>
      </c>
      <c r="L6" s="9" t="str">
        <f t="shared" ref="L6:L39" si="3">IF(J6="Div by 0", "N/A", IF(K6="N/A","N/A", IF(J6&gt;VALUE(MID(K6,1,2)), "No", IF(J6&lt;-1*VALUE(MID(K6,1,2)), "No", "Yes"))))</f>
        <v>Yes</v>
      </c>
    </row>
    <row r="7" spans="1:12" x14ac:dyDescent="0.2">
      <c r="A7" s="18" t="s">
        <v>4</v>
      </c>
      <c r="B7" s="37" t="s">
        <v>213</v>
      </c>
      <c r="C7" s="38">
        <v>63115</v>
      </c>
      <c r="D7" s="46" t="str">
        <f t="shared" si="0"/>
        <v>N/A</v>
      </c>
      <c r="E7" s="38">
        <v>71484</v>
      </c>
      <c r="F7" s="46" t="str">
        <f t="shared" si="1"/>
        <v>N/A</v>
      </c>
      <c r="G7" s="38">
        <v>81462</v>
      </c>
      <c r="H7" s="46" t="str">
        <f t="shared" si="2"/>
        <v>N/A</v>
      </c>
      <c r="I7" s="12">
        <v>13.26</v>
      </c>
      <c r="J7" s="12">
        <v>13.96</v>
      </c>
      <c r="K7" s="47" t="s">
        <v>739</v>
      </c>
      <c r="L7" s="9" t="str">
        <f t="shared" si="3"/>
        <v>Yes</v>
      </c>
    </row>
    <row r="8" spans="1:12" x14ac:dyDescent="0.2">
      <c r="A8" s="18" t="s">
        <v>359</v>
      </c>
      <c r="B8" s="37" t="s">
        <v>213</v>
      </c>
      <c r="C8" s="38">
        <v>60.649594004000001</v>
      </c>
      <c r="D8" s="46" t="str">
        <f>IF($B8="N/A","N/A",IF(C8&gt;10,"No",IF(C8&lt;-10,"No","Yes")))</f>
        <v>N/A</v>
      </c>
      <c r="E8" s="38">
        <v>50.610291410999999</v>
      </c>
      <c r="F8" s="46" t="str">
        <f t="shared" si="1"/>
        <v>N/A</v>
      </c>
      <c r="G8" s="8">
        <v>59.483023000999999</v>
      </c>
      <c r="H8" s="46" t="str">
        <f t="shared" si="2"/>
        <v>N/A</v>
      </c>
      <c r="I8" s="12">
        <v>-16.600000000000001</v>
      </c>
      <c r="J8" s="12">
        <v>17.53</v>
      </c>
      <c r="K8" s="47" t="s">
        <v>739</v>
      </c>
      <c r="L8" s="9" t="str">
        <f t="shared" si="3"/>
        <v>Yes</v>
      </c>
    </row>
    <row r="9" spans="1:12" x14ac:dyDescent="0.2">
      <c r="A9" s="18" t="s">
        <v>83</v>
      </c>
      <c r="B9" s="37" t="s">
        <v>213</v>
      </c>
      <c r="C9" s="38">
        <v>52566.62</v>
      </c>
      <c r="D9" s="46" t="str">
        <f t="shared" si="0"/>
        <v>N/A</v>
      </c>
      <c r="E9" s="38">
        <v>61807.03</v>
      </c>
      <c r="F9" s="46" t="str">
        <f t="shared" si="1"/>
        <v>N/A</v>
      </c>
      <c r="G9" s="38">
        <v>66929.23</v>
      </c>
      <c r="H9" s="46" t="str">
        <f t="shared" si="2"/>
        <v>N/A</v>
      </c>
      <c r="I9" s="12">
        <v>17.579999999999998</v>
      </c>
      <c r="J9" s="12">
        <v>8.2870000000000008</v>
      </c>
      <c r="K9" s="47" t="s">
        <v>739</v>
      </c>
      <c r="L9" s="9" t="str">
        <f t="shared" si="3"/>
        <v>Yes</v>
      </c>
    </row>
    <row r="10" spans="1:12" x14ac:dyDescent="0.2">
      <c r="A10" s="18" t="s">
        <v>100</v>
      </c>
      <c r="B10" s="37" t="s">
        <v>213</v>
      </c>
      <c r="C10" s="38">
        <v>4588</v>
      </c>
      <c r="D10" s="46" t="str">
        <f t="shared" si="0"/>
        <v>N/A</v>
      </c>
      <c r="E10" s="38">
        <v>2692</v>
      </c>
      <c r="F10" s="46" t="str">
        <f t="shared" si="1"/>
        <v>N/A</v>
      </c>
      <c r="G10" s="38">
        <v>2325</v>
      </c>
      <c r="H10" s="46" t="str">
        <f t="shared" si="2"/>
        <v>N/A</v>
      </c>
      <c r="I10" s="12">
        <v>-41.3</v>
      </c>
      <c r="J10" s="12">
        <v>-13.6</v>
      </c>
      <c r="K10" s="47" t="s">
        <v>739</v>
      </c>
      <c r="L10" s="9" t="str">
        <f t="shared" si="3"/>
        <v>Yes</v>
      </c>
    </row>
    <row r="11" spans="1:12" x14ac:dyDescent="0.2">
      <c r="A11" s="18" t="s">
        <v>991</v>
      </c>
      <c r="B11" s="37" t="s">
        <v>213</v>
      </c>
      <c r="C11" s="38">
        <v>387</v>
      </c>
      <c r="D11" s="46" t="str">
        <f t="shared" si="0"/>
        <v>N/A</v>
      </c>
      <c r="E11" s="38">
        <v>119</v>
      </c>
      <c r="F11" s="46" t="str">
        <f t="shared" si="1"/>
        <v>N/A</v>
      </c>
      <c r="G11" s="38">
        <v>67</v>
      </c>
      <c r="H11" s="46" t="str">
        <f t="shared" si="2"/>
        <v>N/A</v>
      </c>
      <c r="I11" s="12">
        <v>-69.3</v>
      </c>
      <c r="J11" s="12">
        <v>-43.7</v>
      </c>
      <c r="K11" s="47" t="s">
        <v>739</v>
      </c>
      <c r="L11" s="9" t="str">
        <f t="shared" si="3"/>
        <v>No</v>
      </c>
    </row>
    <row r="12" spans="1:12" x14ac:dyDescent="0.2">
      <c r="A12" s="18" t="s">
        <v>992</v>
      </c>
      <c r="B12" s="37" t="s">
        <v>213</v>
      </c>
      <c r="C12" s="38">
        <v>203</v>
      </c>
      <c r="D12" s="46" t="str">
        <f t="shared" si="0"/>
        <v>N/A</v>
      </c>
      <c r="E12" s="38">
        <v>194</v>
      </c>
      <c r="F12" s="46" t="str">
        <f t="shared" si="1"/>
        <v>N/A</v>
      </c>
      <c r="G12" s="38">
        <v>170</v>
      </c>
      <c r="H12" s="46" t="str">
        <f t="shared" si="2"/>
        <v>N/A</v>
      </c>
      <c r="I12" s="12">
        <v>-4.43</v>
      </c>
      <c r="J12" s="12">
        <v>-12.4</v>
      </c>
      <c r="K12" s="47" t="s">
        <v>739</v>
      </c>
      <c r="L12" s="9" t="str">
        <f t="shared" si="3"/>
        <v>Yes</v>
      </c>
    </row>
    <row r="13" spans="1:12" x14ac:dyDescent="0.2">
      <c r="A13" s="18" t="s">
        <v>993</v>
      </c>
      <c r="B13" s="37" t="s">
        <v>213</v>
      </c>
      <c r="C13" s="38">
        <v>1598</v>
      </c>
      <c r="D13" s="46" t="str">
        <f t="shared" si="0"/>
        <v>N/A</v>
      </c>
      <c r="E13" s="38">
        <v>701</v>
      </c>
      <c r="F13" s="46" t="str">
        <f t="shared" si="1"/>
        <v>N/A</v>
      </c>
      <c r="G13" s="38">
        <v>592</v>
      </c>
      <c r="H13" s="46" t="str">
        <f t="shared" si="2"/>
        <v>N/A</v>
      </c>
      <c r="I13" s="12">
        <v>-56.1</v>
      </c>
      <c r="J13" s="12">
        <v>-15.5</v>
      </c>
      <c r="K13" s="47" t="s">
        <v>739</v>
      </c>
      <c r="L13" s="9" t="str">
        <f t="shared" si="3"/>
        <v>Yes</v>
      </c>
    </row>
    <row r="14" spans="1:12" x14ac:dyDescent="0.2">
      <c r="A14" s="18" t="s">
        <v>994</v>
      </c>
      <c r="B14" s="37" t="s">
        <v>213</v>
      </c>
      <c r="C14" s="38">
        <v>2400</v>
      </c>
      <c r="D14" s="46" t="str">
        <f t="shared" si="0"/>
        <v>N/A</v>
      </c>
      <c r="E14" s="38">
        <v>1678</v>
      </c>
      <c r="F14" s="46" t="str">
        <f t="shared" si="1"/>
        <v>N/A</v>
      </c>
      <c r="G14" s="38">
        <v>1496</v>
      </c>
      <c r="H14" s="46" t="str">
        <f t="shared" si="2"/>
        <v>N/A</v>
      </c>
      <c r="I14" s="12">
        <v>-30.1</v>
      </c>
      <c r="J14" s="12">
        <v>-10.8</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32393</v>
      </c>
      <c r="D16" s="46" t="str">
        <f t="shared" si="0"/>
        <v>N/A</v>
      </c>
      <c r="E16" s="38">
        <v>13685</v>
      </c>
      <c r="F16" s="46" t="str">
        <f t="shared" si="1"/>
        <v>N/A</v>
      </c>
      <c r="G16" s="38">
        <v>11612</v>
      </c>
      <c r="H16" s="46" t="str">
        <f t="shared" si="2"/>
        <v>N/A</v>
      </c>
      <c r="I16" s="12">
        <v>-57.8</v>
      </c>
      <c r="J16" s="12">
        <v>-15.1</v>
      </c>
      <c r="K16" s="47" t="s">
        <v>739</v>
      </c>
      <c r="L16" s="9" t="str">
        <f t="shared" si="3"/>
        <v>Yes</v>
      </c>
    </row>
    <row r="17" spans="1:12" x14ac:dyDescent="0.2">
      <c r="A17" s="4" t="s">
        <v>996</v>
      </c>
      <c r="B17" s="37" t="s">
        <v>213</v>
      </c>
      <c r="C17" s="38">
        <v>24971</v>
      </c>
      <c r="D17" s="46" t="str">
        <f t="shared" si="0"/>
        <v>N/A</v>
      </c>
      <c r="E17" s="38">
        <v>9803</v>
      </c>
      <c r="F17" s="46" t="str">
        <f t="shared" si="1"/>
        <v>N/A</v>
      </c>
      <c r="G17" s="38">
        <v>8275</v>
      </c>
      <c r="H17" s="46" t="str">
        <f t="shared" si="2"/>
        <v>N/A</v>
      </c>
      <c r="I17" s="12">
        <v>-60.7</v>
      </c>
      <c r="J17" s="12">
        <v>-15.6</v>
      </c>
      <c r="K17" s="47" t="s">
        <v>739</v>
      </c>
      <c r="L17" s="9" t="str">
        <f t="shared" si="3"/>
        <v>Yes</v>
      </c>
    </row>
    <row r="18" spans="1:12" x14ac:dyDescent="0.2">
      <c r="A18" s="4" t="s">
        <v>997</v>
      </c>
      <c r="B18" s="37" t="s">
        <v>213</v>
      </c>
      <c r="C18" s="38">
        <v>372</v>
      </c>
      <c r="D18" s="46" t="str">
        <f t="shared" si="0"/>
        <v>N/A</v>
      </c>
      <c r="E18" s="38">
        <v>388</v>
      </c>
      <c r="F18" s="46" t="str">
        <f t="shared" si="1"/>
        <v>N/A</v>
      </c>
      <c r="G18" s="38">
        <v>370</v>
      </c>
      <c r="H18" s="46" t="str">
        <f t="shared" si="2"/>
        <v>N/A</v>
      </c>
      <c r="I18" s="12">
        <v>4.3010000000000002</v>
      </c>
      <c r="J18" s="12">
        <v>-4.6399999999999997</v>
      </c>
      <c r="K18" s="47" t="s">
        <v>739</v>
      </c>
      <c r="L18" s="9" t="str">
        <f t="shared" si="3"/>
        <v>Yes</v>
      </c>
    </row>
    <row r="19" spans="1:12" x14ac:dyDescent="0.2">
      <c r="A19" s="4" t="s">
        <v>998</v>
      </c>
      <c r="B19" s="37" t="s">
        <v>213</v>
      </c>
      <c r="C19" s="38">
        <v>2238</v>
      </c>
      <c r="D19" s="46" t="str">
        <f t="shared" si="0"/>
        <v>N/A</v>
      </c>
      <c r="E19" s="38">
        <v>937</v>
      </c>
      <c r="F19" s="46" t="str">
        <f t="shared" si="1"/>
        <v>N/A</v>
      </c>
      <c r="G19" s="38">
        <v>778</v>
      </c>
      <c r="H19" s="46" t="str">
        <f t="shared" si="2"/>
        <v>N/A</v>
      </c>
      <c r="I19" s="12">
        <v>-58.1</v>
      </c>
      <c r="J19" s="12">
        <v>-17</v>
      </c>
      <c r="K19" s="47" t="s">
        <v>739</v>
      </c>
      <c r="L19" s="9" t="str">
        <f t="shared" si="3"/>
        <v>Yes</v>
      </c>
    </row>
    <row r="20" spans="1:12" x14ac:dyDescent="0.2">
      <c r="A20" s="4" t="s">
        <v>999</v>
      </c>
      <c r="B20" s="37" t="s">
        <v>213</v>
      </c>
      <c r="C20" s="38">
        <v>4812</v>
      </c>
      <c r="D20" s="46" t="str">
        <f t="shared" si="0"/>
        <v>N/A</v>
      </c>
      <c r="E20" s="38">
        <v>2557</v>
      </c>
      <c r="F20" s="46" t="str">
        <f t="shared" si="1"/>
        <v>N/A</v>
      </c>
      <c r="G20" s="38">
        <v>2189</v>
      </c>
      <c r="H20" s="46" t="str">
        <f t="shared" si="2"/>
        <v>N/A</v>
      </c>
      <c r="I20" s="12">
        <v>-46.9</v>
      </c>
      <c r="J20" s="12">
        <v>-14.4</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1729</v>
      </c>
      <c r="B22" s="37" t="s">
        <v>213</v>
      </c>
      <c r="C22" s="38">
        <v>45273</v>
      </c>
      <c r="D22" s="46" t="str">
        <f t="shared" si="0"/>
        <v>N/A</v>
      </c>
      <c r="E22" s="38">
        <v>33983</v>
      </c>
      <c r="F22" s="46" t="str">
        <f t="shared" si="1"/>
        <v>N/A</v>
      </c>
      <c r="G22" s="38">
        <v>34993</v>
      </c>
      <c r="H22" s="46" t="str">
        <f t="shared" si="2"/>
        <v>N/A</v>
      </c>
      <c r="I22" s="12">
        <v>-24.9</v>
      </c>
      <c r="J22" s="12">
        <v>2.972</v>
      </c>
      <c r="K22" s="47" t="s">
        <v>739</v>
      </c>
      <c r="L22" s="9" t="str">
        <f t="shared" si="3"/>
        <v>Yes</v>
      </c>
    </row>
    <row r="23" spans="1:12" x14ac:dyDescent="0.2">
      <c r="A23" s="4" t="s">
        <v>1001</v>
      </c>
      <c r="B23" s="37" t="s">
        <v>213</v>
      </c>
      <c r="C23" s="38">
        <v>5886</v>
      </c>
      <c r="D23" s="46" t="str">
        <f t="shared" si="0"/>
        <v>N/A</v>
      </c>
      <c r="E23" s="38">
        <v>5202</v>
      </c>
      <c r="F23" s="46" t="str">
        <f t="shared" si="1"/>
        <v>N/A</v>
      </c>
      <c r="G23" s="38">
        <v>4548</v>
      </c>
      <c r="H23" s="46" t="str">
        <f t="shared" si="2"/>
        <v>N/A</v>
      </c>
      <c r="I23" s="12">
        <v>-11.6</v>
      </c>
      <c r="J23" s="12">
        <v>-12.6</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23</v>
      </c>
      <c r="D25" s="46" t="str">
        <f t="shared" si="0"/>
        <v>N/A</v>
      </c>
      <c r="E25" s="38">
        <v>15</v>
      </c>
      <c r="F25" s="46" t="str">
        <f t="shared" si="1"/>
        <v>N/A</v>
      </c>
      <c r="G25" s="38">
        <v>11</v>
      </c>
      <c r="H25" s="46" t="str">
        <f t="shared" si="2"/>
        <v>N/A</v>
      </c>
      <c r="I25" s="12">
        <v>-34.799999999999997</v>
      </c>
      <c r="J25" s="12">
        <v>-26.7</v>
      </c>
      <c r="K25" s="47" t="s">
        <v>739</v>
      </c>
      <c r="L25" s="9" t="str">
        <f t="shared" si="3"/>
        <v>Yes</v>
      </c>
    </row>
    <row r="26" spans="1:12" x14ac:dyDescent="0.2">
      <c r="A26" s="4" t="s">
        <v>1004</v>
      </c>
      <c r="B26" s="37" t="s">
        <v>213</v>
      </c>
      <c r="C26" s="38">
        <v>30049</v>
      </c>
      <c r="D26" s="46" t="str">
        <f t="shared" si="0"/>
        <v>N/A</v>
      </c>
      <c r="E26" s="38">
        <v>25264</v>
      </c>
      <c r="F26" s="46" t="str">
        <f t="shared" si="1"/>
        <v>N/A</v>
      </c>
      <c r="G26" s="38">
        <v>24582</v>
      </c>
      <c r="H26" s="46" t="str">
        <f t="shared" si="2"/>
        <v>N/A</v>
      </c>
      <c r="I26" s="12">
        <v>-15.9</v>
      </c>
      <c r="J26" s="12">
        <v>-2.7</v>
      </c>
      <c r="K26" s="47" t="s">
        <v>739</v>
      </c>
      <c r="L26" s="9" t="str">
        <f t="shared" si="3"/>
        <v>Yes</v>
      </c>
    </row>
    <row r="27" spans="1:12" x14ac:dyDescent="0.2">
      <c r="A27" s="4" t="s">
        <v>1005</v>
      </c>
      <c r="B27" s="37" t="s">
        <v>213</v>
      </c>
      <c r="C27" s="38">
        <v>548</v>
      </c>
      <c r="D27" s="46" t="str">
        <f t="shared" si="0"/>
        <v>N/A</v>
      </c>
      <c r="E27" s="38">
        <v>402</v>
      </c>
      <c r="F27" s="46" t="str">
        <f t="shared" si="1"/>
        <v>N/A</v>
      </c>
      <c r="G27" s="38">
        <v>207</v>
      </c>
      <c r="H27" s="46" t="str">
        <f t="shared" si="2"/>
        <v>N/A</v>
      </c>
      <c r="I27" s="12">
        <v>-26.6</v>
      </c>
      <c r="J27" s="12">
        <v>-48.5</v>
      </c>
      <c r="K27" s="47" t="s">
        <v>739</v>
      </c>
      <c r="L27" s="9" t="str">
        <f t="shared" si="3"/>
        <v>No</v>
      </c>
    </row>
    <row r="28" spans="1:12" x14ac:dyDescent="0.2">
      <c r="A28" s="60" t="s">
        <v>1006</v>
      </c>
      <c r="B28" s="37" t="s">
        <v>213</v>
      </c>
      <c r="C28" s="38">
        <v>8736</v>
      </c>
      <c r="D28" s="46" t="str">
        <f t="shared" si="0"/>
        <v>N/A</v>
      </c>
      <c r="E28" s="38">
        <v>3077</v>
      </c>
      <c r="F28" s="46" t="str">
        <f t="shared" si="1"/>
        <v>N/A</v>
      </c>
      <c r="G28" s="38">
        <v>2544</v>
      </c>
      <c r="H28" s="46" t="str">
        <f t="shared" si="2"/>
        <v>N/A</v>
      </c>
      <c r="I28" s="12">
        <v>-64.8</v>
      </c>
      <c r="J28" s="12">
        <v>-17.3</v>
      </c>
      <c r="K28" s="47" t="s">
        <v>739</v>
      </c>
      <c r="L28" s="9" t="str">
        <f t="shared" si="3"/>
        <v>Yes</v>
      </c>
    </row>
    <row r="29" spans="1:12" x14ac:dyDescent="0.2">
      <c r="A29" s="60" t="s">
        <v>1007</v>
      </c>
      <c r="B29" s="37" t="s">
        <v>213</v>
      </c>
      <c r="C29" s="38">
        <v>31</v>
      </c>
      <c r="D29" s="46" t="str">
        <f t="shared" si="0"/>
        <v>N/A</v>
      </c>
      <c r="E29" s="38">
        <v>23</v>
      </c>
      <c r="F29" s="46" t="str">
        <f t="shared" si="1"/>
        <v>N/A</v>
      </c>
      <c r="G29" s="38">
        <v>3101</v>
      </c>
      <c r="H29" s="46" t="str">
        <f t="shared" si="2"/>
        <v>N/A</v>
      </c>
      <c r="I29" s="12">
        <v>-25.8</v>
      </c>
      <c r="J29" s="12">
        <v>13383</v>
      </c>
      <c r="K29" s="47" t="s">
        <v>739</v>
      </c>
      <c r="L29" s="9" t="str">
        <f t="shared" si="3"/>
        <v>No</v>
      </c>
    </row>
    <row r="30" spans="1:12" x14ac:dyDescent="0.2">
      <c r="A30" s="60" t="s">
        <v>106</v>
      </c>
      <c r="B30" s="37" t="s">
        <v>213</v>
      </c>
      <c r="C30" s="38">
        <v>21811</v>
      </c>
      <c r="D30" s="46" t="str">
        <f t="shared" si="0"/>
        <v>N/A</v>
      </c>
      <c r="E30" s="38">
        <v>90884</v>
      </c>
      <c r="F30" s="46" t="str">
        <f t="shared" si="1"/>
        <v>N/A</v>
      </c>
      <c r="G30" s="38">
        <v>88020</v>
      </c>
      <c r="H30" s="46" t="str">
        <f t="shared" si="2"/>
        <v>N/A</v>
      </c>
      <c r="I30" s="12">
        <v>316.7</v>
      </c>
      <c r="J30" s="12">
        <v>-3.15</v>
      </c>
      <c r="K30" s="47" t="s">
        <v>739</v>
      </c>
      <c r="L30" s="9" t="str">
        <f t="shared" si="3"/>
        <v>Yes</v>
      </c>
    </row>
    <row r="31" spans="1:12" x14ac:dyDescent="0.2">
      <c r="A31" s="48" t="s">
        <v>1008</v>
      </c>
      <c r="B31" s="37" t="s">
        <v>213</v>
      </c>
      <c r="C31" s="38">
        <v>6063</v>
      </c>
      <c r="D31" s="46" t="str">
        <f t="shared" si="0"/>
        <v>N/A</v>
      </c>
      <c r="E31" s="38">
        <v>5081</v>
      </c>
      <c r="F31" s="46" t="str">
        <f t="shared" si="1"/>
        <v>N/A</v>
      </c>
      <c r="G31" s="38">
        <v>4361</v>
      </c>
      <c r="H31" s="46" t="str">
        <f t="shared" si="2"/>
        <v>N/A</v>
      </c>
      <c r="I31" s="12">
        <v>-16.2</v>
      </c>
      <c r="J31" s="12">
        <v>-14.2</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0</v>
      </c>
      <c r="D33" s="46" t="str">
        <f t="shared" si="0"/>
        <v>N/A</v>
      </c>
      <c r="E33" s="38">
        <v>0</v>
      </c>
      <c r="F33" s="46" t="str">
        <f t="shared" si="1"/>
        <v>N/A</v>
      </c>
      <c r="G33" s="38">
        <v>11</v>
      </c>
      <c r="H33" s="46" t="str">
        <f t="shared" si="2"/>
        <v>N/A</v>
      </c>
      <c r="I33" s="12" t="s">
        <v>1747</v>
      </c>
      <c r="J33" s="12" t="s">
        <v>1747</v>
      </c>
      <c r="K33" s="47" t="s">
        <v>739</v>
      </c>
      <c r="L33" s="9" t="str">
        <f t="shared" si="3"/>
        <v>N/A</v>
      </c>
    </row>
    <row r="34" spans="1:12" x14ac:dyDescent="0.2">
      <c r="A34" s="48" t="s">
        <v>1011</v>
      </c>
      <c r="B34" s="37" t="s">
        <v>213</v>
      </c>
      <c r="C34" s="38">
        <v>6113</v>
      </c>
      <c r="D34" s="46" t="str">
        <f t="shared" si="0"/>
        <v>N/A</v>
      </c>
      <c r="E34" s="38">
        <v>5276</v>
      </c>
      <c r="F34" s="46" t="str">
        <f t="shared" si="1"/>
        <v>N/A</v>
      </c>
      <c r="G34" s="38">
        <v>4894</v>
      </c>
      <c r="H34" s="46" t="str">
        <f t="shared" si="2"/>
        <v>N/A</v>
      </c>
      <c r="I34" s="12">
        <v>-13.7</v>
      </c>
      <c r="J34" s="12">
        <v>-7.24</v>
      </c>
      <c r="K34" s="47" t="s">
        <v>739</v>
      </c>
      <c r="L34" s="9" t="str">
        <f t="shared" si="3"/>
        <v>Yes</v>
      </c>
    </row>
    <row r="35" spans="1:12" x14ac:dyDescent="0.2">
      <c r="A35" s="48" t="s">
        <v>1012</v>
      </c>
      <c r="B35" s="37" t="s">
        <v>213</v>
      </c>
      <c r="C35" s="38">
        <v>4297</v>
      </c>
      <c r="D35" s="46" t="str">
        <f t="shared" si="0"/>
        <v>N/A</v>
      </c>
      <c r="E35" s="38">
        <v>3415</v>
      </c>
      <c r="F35" s="46" t="str">
        <f t="shared" si="1"/>
        <v>N/A</v>
      </c>
      <c r="G35" s="38">
        <v>3463</v>
      </c>
      <c r="H35" s="46" t="str">
        <f t="shared" si="2"/>
        <v>N/A</v>
      </c>
      <c r="I35" s="12">
        <v>-20.5</v>
      </c>
      <c r="J35" s="12">
        <v>1.4059999999999999</v>
      </c>
      <c r="K35" s="47" t="s">
        <v>739</v>
      </c>
      <c r="L35" s="9" t="str">
        <f t="shared" si="3"/>
        <v>Yes</v>
      </c>
    </row>
    <row r="36" spans="1:12" x14ac:dyDescent="0.2">
      <c r="A36" s="48" t="s">
        <v>1013</v>
      </c>
      <c r="B36" s="37" t="s">
        <v>213</v>
      </c>
      <c r="C36" s="38">
        <v>5338</v>
      </c>
      <c r="D36" s="46" t="str">
        <f t="shared" si="0"/>
        <v>N/A</v>
      </c>
      <c r="E36" s="38">
        <v>77112</v>
      </c>
      <c r="F36" s="46" t="str">
        <f t="shared" si="1"/>
        <v>N/A</v>
      </c>
      <c r="G36" s="38">
        <v>75301</v>
      </c>
      <c r="H36" s="46" t="str">
        <f t="shared" si="2"/>
        <v>N/A</v>
      </c>
      <c r="I36" s="12">
        <v>1345</v>
      </c>
      <c r="J36" s="12">
        <v>-2.35</v>
      </c>
      <c r="K36" s="47" t="s">
        <v>739</v>
      </c>
      <c r="L36" s="9" t="str">
        <f t="shared" si="3"/>
        <v>Yes</v>
      </c>
    </row>
    <row r="37" spans="1:12" x14ac:dyDescent="0.2">
      <c r="A37" s="48" t="s">
        <v>122</v>
      </c>
      <c r="B37" s="37" t="s">
        <v>213</v>
      </c>
      <c r="C37" s="38">
        <v>5148</v>
      </c>
      <c r="D37" s="46" t="str">
        <f t="shared" si="0"/>
        <v>N/A</v>
      </c>
      <c r="E37" s="38">
        <v>3360</v>
      </c>
      <c r="F37" s="46" t="str">
        <f t="shared" si="1"/>
        <v>N/A</v>
      </c>
      <c r="G37" s="38">
        <v>2877</v>
      </c>
      <c r="H37" s="46" t="str">
        <f t="shared" si="2"/>
        <v>N/A</v>
      </c>
      <c r="I37" s="12">
        <v>-34.700000000000003</v>
      </c>
      <c r="J37" s="12">
        <v>-14.4</v>
      </c>
      <c r="K37" s="47" t="s">
        <v>739</v>
      </c>
      <c r="L37" s="9" t="str">
        <f t="shared" si="3"/>
        <v>Yes</v>
      </c>
    </row>
    <row r="38" spans="1:12" x14ac:dyDescent="0.2">
      <c r="A38" s="48" t="s">
        <v>84</v>
      </c>
      <c r="B38" s="37" t="s">
        <v>213</v>
      </c>
      <c r="C38" s="49">
        <v>1195681075</v>
      </c>
      <c r="D38" s="46" t="str">
        <f t="shared" si="0"/>
        <v>N/A</v>
      </c>
      <c r="E38" s="49">
        <v>705172796</v>
      </c>
      <c r="F38" s="46" t="str">
        <f t="shared" si="1"/>
        <v>N/A</v>
      </c>
      <c r="G38" s="49">
        <v>706483479</v>
      </c>
      <c r="H38" s="46" t="str">
        <f t="shared" si="2"/>
        <v>N/A</v>
      </c>
      <c r="I38" s="12">
        <v>-41</v>
      </c>
      <c r="J38" s="12">
        <v>0.18590000000000001</v>
      </c>
      <c r="K38" s="47" t="s">
        <v>739</v>
      </c>
      <c r="L38" s="9" t="str">
        <f t="shared" si="3"/>
        <v>Yes</v>
      </c>
    </row>
    <row r="39" spans="1:12" x14ac:dyDescent="0.2">
      <c r="A39" s="48" t="s">
        <v>1302</v>
      </c>
      <c r="B39" s="37" t="s">
        <v>213</v>
      </c>
      <c r="C39" s="49">
        <v>11489.752318000001</v>
      </c>
      <c r="D39" s="46" t="str">
        <f t="shared" si="0"/>
        <v>N/A</v>
      </c>
      <c r="E39" s="49">
        <v>4992.5858514000001</v>
      </c>
      <c r="F39" s="46" t="str">
        <f t="shared" si="1"/>
        <v>N/A</v>
      </c>
      <c r="G39" s="49">
        <v>5158.6964513000003</v>
      </c>
      <c r="H39" s="46" t="str">
        <f t="shared" si="2"/>
        <v>N/A</v>
      </c>
      <c r="I39" s="12">
        <v>-56.5</v>
      </c>
      <c r="J39" s="12">
        <v>3.327</v>
      </c>
      <c r="K39" s="47" t="s">
        <v>739</v>
      </c>
      <c r="L39" s="9" t="str">
        <f t="shared" si="3"/>
        <v>Yes</v>
      </c>
    </row>
    <row r="40" spans="1:12" x14ac:dyDescent="0.2">
      <c r="A40" s="48" t="s">
        <v>1303</v>
      </c>
      <c r="B40" s="37" t="s">
        <v>213</v>
      </c>
      <c r="C40" s="49">
        <v>18944.483483</v>
      </c>
      <c r="D40" s="46" t="str">
        <f>IF($B40="N/A","N/A",IF(C40&gt;10,"No",IF(C40&lt;-10,"No","Yes")))</f>
        <v>N/A</v>
      </c>
      <c r="E40" s="49">
        <v>9864.7640871000003</v>
      </c>
      <c r="F40" s="46" t="str">
        <f>IF($B40="N/A","N/A",IF(E40&gt;10,"No",IF(E40&lt;-10,"No","Yes")))</f>
        <v>N/A</v>
      </c>
      <c r="G40" s="49">
        <v>8672.5525889</v>
      </c>
      <c r="H40" s="46" t="str">
        <f>IF($B40="N/A","N/A",IF(G40&gt;10,"No",IF(G40&lt;-10,"No","Yes")))</f>
        <v>N/A</v>
      </c>
      <c r="I40" s="12">
        <v>-47.9</v>
      </c>
      <c r="J40" s="12">
        <v>-12.1</v>
      </c>
      <c r="K40" s="47" t="s">
        <v>739</v>
      </c>
      <c r="L40" s="9" t="str">
        <f>IF(J40="Div by 0", "N/A", IF(K40="N/A","N/A", IF(J40&gt;VALUE(MID(K40,1,2)), "No", IF(J40&lt;-1*VALUE(MID(K40,1,2)), "No", "Yes"))))</f>
        <v>Yes</v>
      </c>
    </row>
    <row r="41" spans="1:12" x14ac:dyDescent="0.2">
      <c r="A41" s="48" t="s">
        <v>107</v>
      </c>
      <c r="B41" s="37" t="s">
        <v>213</v>
      </c>
      <c r="C41" s="49">
        <v>11360452</v>
      </c>
      <c r="D41" s="46" t="str">
        <f t="shared" ref="D41:D44" si="4">IF($B41="N/A","N/A",IF(C41&gt;10,"No",IF(C41&lt;-10,"No","Yes")))</f>
        <v>N/A</v>
      </c>
      <c r="E41" s="49">
        <v>6089507</v>
      </c>
      <c r="F41" s="46" t="str">
        <f t="shared" ref="F41:F44" si="5">IF($B41="N/A","N/A",IF(E41&gt;10,"No",IF(E41&lt;-10,"No","Yes")))</f>
        <v>N/A</v>
      </c>
      <c r="G41" s="49">
        <v>6104049</v>
      </c>
      <c r="H41" s="46" t="str">
        <f t="shared" ref="H41:H44" si="6">IF($B41="N/A","N/A",IF(G41&gt;10,"No",IF(G41&lt;-10,"No","Yes")))</f>
        <v>N/A</v>
      </c>
      <c r="I41" s="12">
        <v>-46.4</v>
      </c>
      <c r="J41" s="12">
        <v>0.23880000000000001</v>
      </c>
      <c r="K41" s="47" t="s">
        <v>739</v>
      </c>
      <c r="L41" s="9" t="str">
        <f t="shared" ref="L41:L43" si="7">IF(J41="Div by 0", "N/A", IF(K41="N/A","N/A", IF(J41&gt;VALUE(MID(K41,1,2)), "No", IF(J41&lt;-1*VALUE(MID(K41,1,2)), "No", "Yes"))))</f>
        <v>Yes</v>
      </c>
    </row>
    <row r="42" spans="1:12" x14ac:dyDescent="0.2">
      <c r="A42" s="48" t="s">
        <v>158</v>
      </c>
      <c r="B42" s="50" t="s">
        <v>217</v>
      </c>
      <c r="C42" s="1">
        <v>485</v>
      </c>
      <c r="D42" s="46" t="str">
        <f>IF($B42="N/A","N/A",IF(C42&gt;0,"No",IF(C42&lt;0,"No","Yes")))</f>
        <v>No</v>
      </c>
      <c r="E42" s="1">
        <v>1366</v>
      </c>
      <c r="F42" s="46" t="str">
        <f>IF($B42="N/A","N/A",IF(E42&gt;0,"No",IF(E42&lt;0,"No","Yes")))</f>
        <v>No</v>
      </c>
      <c r="G42" s="1">
        <v>597</v>
      </c>
      <c r="H42" s="46" t="str">
        <f>IF($B42="N/A","N/A",IF(G42&gt;0,"No",IF(G42&lt;0,"No","Yes")))</f>
        <v>No</v>
      </c>
      <c r="I42" s="12">
        <v>181.6</v>
      </c>
      <c r="J42" s="12">
        <v>-56.3</v>
      </c>
      <c r="K42" s="47" t="s">
        <v>739</v>
      </c>
      <c r="L42" s="9" t="str">
        <f t="shared" si="7"/>
        <v>No</v>
      </c>
    </row>
    <row r="43" spans="1:12" x14ac:dyDescent="0.2">
      <c r="A43" s="48" t="s">
        <v>156</v>
      </c>
      <c r="B43" s="37" t="s">
        <v>213</v>
      </c>
      <c r="C43" s="49">
        <v>978585</v>
      </c>
      <c r="D43" s="46" t="str">
        <f t="shared" si="4"/>
        <v>N/A</v>
      </c>
      <c r="E43" s="49">
        <v>3016879</v>
      </c>
      <c r="F43" s="46" t="str">
        <f t="shared" si="5"/>
        <v>N/A</v>
      </c>
      <c r="G43" s="49">
        <v>1079241</v>
      </c>
      <c r="H43" s="46" t="str">
        <f t="shared" si="6"/>
        <v>N/A</v>
      </c>
      <c r="I43" s="12">
        <v>208.3</v>
      </c>
      <c r="J43" s="12">
        <v>-64.2</v>
      </c>
      <c r="K43" s="47" t="s">
        <v>739</v>
      </c>
      <c r="L43" s="9" t="str">
        <f t="shared" si="7"/>
        <v>No</v>
      </c>
    </row>
    <row r="44" spans="1:12" x14ac:dyDescent="0.2">
      <c r="A44" s="48" t="s">
        <v>1304</v>
      </c>
      <c r="B44" s="37" t="s">
        <v>213</v>
      </c>
      <c r="C44" s="49">
        <v>2017.7010309</v>
      </c>
      <c r="D44" s="46" t="str">
        <f t="shared" si="4"/>
        <v>N/A</v>
      </c>
      <c r="E44" s="49">
        <v>2208.5497804000001</v>
      </c>
      <c r="F44" s="46" t="str">
        <f t="shared" si="5"/>
        <v>N/A</v>
      </c>
      <c r="G44" s="49">
        <v>1807.7738692999999</v>
      </c>
      <c r="H44" s="46" t="str">
        <f t="shared" si="6"/>
        <v>N/A</v>
      </c>
      <c r="I44" s="12">
        <v>9.4589999999999996</v>
      </c>
      <c r="J44" s="12">
        <v>-18.100000000000001</v>
      </c>
      <c r="K44" s="47" t="s">
        <v>739</v>
      </c>
      <c r="L44" s="9" t="str">
        <f>IF(J44="Div by 0", "N/A", IF(OR(J44="N/A",K44="N/A"),"N/A", IF(J44&gt;VALUE(MID(K44,1,2)), "No", IF(J44&lt;-1*VALUE(MID(K44,1,2)), "No", "Yes"))))</f>
        <v>Yes</v>
      </c>
    </row>
    <row r="45" spans="1:12" x14ac:dyDescent="0.2">
      <c r="A45" s="48" t="s">
        <v>1305</v>
      </c>
      <c r="B45" s="37" t="s">
        <v>213</v>
      </c>
      <c r="C45" s="49">
        <v>18850.765475</v>
      </c>
      <c r="D45" s="46" t="str">
        <f t="shared" ref="D45:D71" si="8">IF($B45="N/A","N/A",IF(C45&gt;10,"No",IF(C45&lt;-10,"No","Yes")))</f>
        <v>N/A</v>
      </c>
      <c r="E45" s="49">
        <v>23206.419762000001</v>
      </c>
      <c r="F45" s="46" t="str">
        <f t="shared" ref="F45:F71" si="9">IF($B45="N/A","N/A",IF(E45&gt;10,"No",IF(E45&lt;-10,"No","Yes")))</f>
        <v>N/A</v>
      </c>
      <c r="G45" s="49">
        <v>25448.566021999999</v>
      </c>
      <c r="H45" s="46" t="str">
        <f t="shared" ref="H45:H71" si="10">IF($B45="N/A","N/A",IF(G45&gt;10,"No",IF(G45&lt;-10,"No","Yes")))</f>
        <v>N/A</v>
      </c>
      <c r="I45" s="12">
        <v>23.11</v>
      </c>
      <c r="J45" s="12">
        <v>9.6620000000000008</v>
      </c>
      <c r="K45" s="47" t="s">
        <v>739</v>
      </c>
      <c r="L45" s="9" t="str">
        <f t="shared" ref="L45:L71" si="11">IF(J45="Div by 0", "N/A", IF(K45="N/A","N/A", IF(J45&gt;VALUE(MID(K45,1,2)), "No", IF(J45&lt;-1*VALUE(MID(K45,1,2)), "No", "Yes"))))</f>
        <v>Yes</v>
      </c>
    </row>
    <row r="46" spans="1:12" x14ac:dyDescent="0.2">
      <c r="A46" s="48" t="s">
        <v>1306</v>
      </c>
      <c r="B46" s="37" t="s">
        <v>213</v>
      </c>
      <c r="C46" s="49">
        <v>15828.015504000001</v>
      </c>
      <c r="D46" s="46" t="str">
        <f t="shared" si="8"/>
        <v>N/A</v>
      </c>
      <c r="E46" s="49">
        <v>20304.638654999999</v>
      </c>
      <c r="F46" s="46" t="str">
        <f t="shared" si="9"/>
        <v>N/A</v>
      </c>
      <c r="G46" s="49">
        <v>27972.223881000002</v>
      </c>
      <c r="H46" s="46" t="str">
        <f t="shared" si="10"/>
        <v>N/A</v>
      </c>
      <c r="I46" s="12">
        <v>28.28</v>
      </c>
      <c r="J46" s="12">
        <v>37.76</v>
      </c>
      <c r="K46" s="47" t="s">
        <v>739</v>
      </c>
      <c r="L46" s="9" t="str">
        <f t="shared" si="11"/>
        <v>No</v>
      </c>
    </row>
    <row r="47" spans="1:12" x14ac:dyDescent="0.2">
      <c r="A47" s="48" t="s">
        <v>1307</v>
      </c>
      <c r="B47" s="37" t="s">
        <v>213</v>
      </c>
      <c r="C47" s="49">
        <v>20776.334975000002</v>
      </c>
      <c r="D47" s="46" t="str">
        <f t="shared" si="8"/>
        <v>N/A</v>
      </c>
      <c r="E47" s="49">
        <v>19616.067009999999</v>
      </c>
      <c r="F47" s="46" t="str">
        <f t="shared" si="9"/>
        <v>N/A</v>
      </c>
      <c r="G47" s="49">
        <v>22193.964705999999</v>
      </c>
      <c r="H47" s="46" t="str">
        <f t="shared" si="10"/>
        <v>N/A</v>
      </c>
      <c r="I47" s="12">
        <v>-5.58</v>
      </c>
      <c r="J47" s="12">
        <v>13.14</v>
      </c>
      <c r="K47" s="47" t="s">
        <v>739</v>
      </c>
      <c r="L47" s="9" t="str">
        <f t="shared" si="11"/>
        <v>Yes</v>
      </c>
    </row>
    <row r="48" spans="1:12" x14ac:dyDescent="0.2">
      <c r="A48" s="48" t="s">
        <v>1308</v>
      </c>
      <c r="B48" s="37" t="s">
        <v>213</v>
      </c>
      <c r="C48" s="49">
        <v>7471.8216521000004</v>
      </c>
      <c r="D48" s="46" t="str">
        <f t="shared" si="8"/>
        <v>N/A</v>
      </c>
      <c r="E48" s="49">
        <v>7334.5563480999999</v>
      </c>
      <c r="F48" s="46" t="str">
        <f t="shared" si="9"/>
        <v>N/A</v>
      </c>
      <c r="G48" s="49">
        <v>8751.0658784000007</v>
      </c>
      <c r="H48" s="46" t="str">
        <f t="shared" si="10"/>
        <v>N/A</v>
      </c>
      <c r="I48" s="12">
        <v>-1.84</v>
      </c>
      <c r="J48" s="12">
        <v>19.309999999999999</v>
      </c>
      <c r="K48" s="47" t="s">
        <v>739</v>
      </c>
      <c r="L48" s="9" t="str">
        <f t="shared" si="11"/>
        <v>Yes</v>
      </c>
    </row>
    <row r="49" spans="1:12" x14ac:dyDescent="0.2">
      <c r="A49" s="48" t="s">
        <v>1309</v>
      </c>
      <c r="B49" s="37" t="s">
        <v>213</v>
      </c>
      <c r="C49" s="49">
        <v>26751.792916999999</v>
      </c>
      <c r="D49" s="46" t="str">
        <f t="shared" si="8"/>
        <v>N/A</v>
      </c>
      <c r="E49" s="49">
        <v>30457.919547000001</v>
      </c>
      <c r="F49" s="46" t="str">
        <f t="shared" si="9"/>
        <v>N/A</v>
      </c>
      <c r="G49" s="49">
        <v>32312.949197999998</v>
      </c>
      <c r="H49" s="46" t="str">
        <f t="shared" si="10"/>
        <v>N/A</v>
      </c>
      <c r="I49" s="12">
        <v>13.85</v>
      </c>
      <c r="J49" s="12">
        <v>6.09</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29759.191676999999</v>
      </c>
      <c r="D51" s="46" t="str">
        <f t="shared" si="8"/>
        <v>N/A</v>
      </c>
      <c r="E51" s="49">
        <v>38498.488709999998</v>
      </c>
      <c r="F51" s="46" t="str">
        <f t="shared" si="9"/>
        <v>N/A</v>
      </c>
      <c r="G51" s="49">
        <v>40484.122717999999</v>
      </c>
      <c r="H51" s="46" t="str">
        <f t="shared" si="10"/>
        <v>N/A</v>
      </c>
      <c r="I51" s="12">
        <v>29.37</v>
      </c>
      <c r="J51" s="12">
        <v>5.1580000000000004</v>
      </c>
      <c r="K51" s="47" t="s">
        <v>739</v>
      </c>
      <c r="L51" s="9" t="str">
        <f t="shared" si="11"/>
        <v>Yes</v>
      </c>
    </row>
    <row r="52" spans="1:12" x14ac:dyDescent="0.2">
      <c r="A52" s="48" t="s">
        <v>1312</v>
      </c>
      <c r="B52" s="37" t="s">
        <v>213</v>
      </c>
      <c r="C52" s="49">
        <v>26848.482079000001</v>
      </c>
      <c r="D52" s="46" t="str">
        <f t="shared" si="8"/>
        <v>N/A</v>
      </c>
      <c r="E52" s="49">
        <v>36839.377741999997</v>
      </c>
      <c r="F52" s="46" t="str">
        <f t="shared" si="9"/>
        <v>N/A</v>
      </c>
      <c r="G52" s="49">
        <v>39305.025377999998</v>
      </c>
      <c r="H52" s="46" t="str">
        <f t="shared" si="10"/>
        <v>N/A</v>
      </c>
      <c r="I52" s="12">
        <v>37.21</v>
      </c>
      <c r="J52" s="12">
        <v>6.6929999999999996</v>
      </c>
      <c r="K52" s="47" t="s">
        <v>739</v>
      </c>
      <c r="L52" s="9" t="str">
        <f t="shared" si="11"/>
        <v>Yes</v>
      </c>
    </row>
    <row r="53" spans="1:12" x14ac:dyDescent="0.2">
      <c r="A53" s="48" t="s">
        <v>1313</v>
      </c>
      <c r="B53" s="37" t="s">
        <v>213</v>
      </c>
      <c r="C53" s="49">
        <v>13241.169355</v>
      </c>
      <c r="D53" s="46" t="str">
        <f t="shared" si="8"/>
        <v>N/A</v>
      </c>
      <c r="E53" s="49">
        <v>14054.902061999999</v>
      </c>
      <c r="F53" s="46" t="str">
        <f t="shared" si="9"/>
        <v>N/A</v>
      </c>
      <c r="G53" s="49">
        <v>12172.129730000001</v>
      </c>
      <c r="H53" s="46" t="str">
        <f t="shared" si="10"/>
        <v>N/A</v>
      </c>
      <c r="I53" s="12">
        <v>6.1449999999999996</v>
      </c>
      <c r="J53" s="12">
        <v>-13.4</v>
      </c>
      <c r="K53" s="47" t="s">
        <v>739</v>
      </c>
      <c r="L53" s="9" t="str">
        <f t="shared" si="11"/>
        <v>Yes</v>
      </c>
    </row>
    <row r="54" spans="1:12" x14ac:dyDescent="0.2">
      <c r="A54" s="48" t="s">
        <v>1314</v>
      </c>
      <c r="B54" s="37" t="s">
        <v>213</v>
      </c>
      <c r="C54" s="49">
        <v>19590.760053999998</v>
      </c>
      <c r="D54" s="46" t="str">
        <f t="shared" si="8"/>
        <v>N/A</v>
      </c>
      <c r="E54" s="49">
        <v>19331.208111</v>
      </c>
      <c r="F54" s="46" t="str">
        <f t="shared" si="9"/>
        <v>N/A</v>
      </c>
      <c r="G54" s="49">
        <v>20414.611825</v>
      </c>
      <c r="H54" s="46" t="str">
        <f t="shared" si="10"/>
        <v>N/A</v>
      </c>
      <c r="I54" s="12">
        <v>-1.32</v>
      </c>
      <c r="J54" s="12">
        <v>5.6040000000000001</v>
      </c>
      <c r="K54" s="47" t="s">
        <v>739</v>
      </c>
      <c r="L54" s="9" t="str">
        <f t="shared" si="11"/>
        <v>Yes</v>
      </c>
    </row>
    <row r="55" spans="1:12" x14ac:dyDescent="0.2">
      <c r="A55" s="48" t="s">
        <v>1691</v>
      </c>
      <c r="B55" s="37" t="s">
        <v>213</v>
      </c>
      <c r="C55" s="49">
        <v>50869.953033999998</v>
      </c>
      <c r="D55" s="46" t="str">
        <f t="shared" si="8"/>
        <v>N/A</v>
      </c>
      <c r="E55" s="49">
        <v>55592.003911</v>
      </c>
      <c r="F55" s="46" t="str">
        <f t="shared" si="9"/>
        <v>N/A</v>
      </c>
      <c r="G55" s="49">
        <v>56859.886705999998</v>
      </c>
      <c r="H55" s="46" t="str">
        <f t="shared" si="10"/>
        <v>N/A</v>
      </c>
      <c r="I55" s="12">
        <v>9.2829999999999995</v>
      </c>
      <c r="J55" s="12">
        <v>2.2810000000000001</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2627.6386588</v>
      </c>
      <c r="D57" s="46" t="str">
        <f t="shared" si="8"/>
        <v>N/A</v>
      </c>
      <c r="E57" s="49">
        <v>1354.1879469</v>
      </c>
      <c r="F57" s="46" t="str">
        <f t="shared" si="9"/>
        <v>N/A</v>
      </c>
      <c r="G57" s="49">
        <v>1040.4010802</v>
      </c>
      <c r="H57" s="46" t="str">
        <f t="shared" si="10"/>
        <v>N/A</v>
      </c>
      <c r="I57" s="12">
        <v>-48.5</v>
      </c>
      <c r="J57" s="12">
        <v>-23.2</v>
      </c>
      <c r="K57" s="47" t="s">
        <v>739</v>
      </c>
      <c r="L57" s="9" t="str">
        <f t="shared" si="11"/>
        <v>Yes</v>
      </c>
    </row>
    <row r="58" spans="1:12" x14ac:dyDescent="0.2">
      <c r="A58" s="48" t="s">
        <v>1316</v>
      </c>
      <c r="B58" s="37" t="s">
        <v>213</v>
      </c>
      <c r="C58" s="49">
        <v>1062.8160041000001</v>
      </c>
      <c r="D58" s="46" t="str">
        <f t="shared" si="8"/>
        <v>N/A</v>
      </c>
      <c r="E58" s="49">
        <v>703.35659362000001</v>
      </c>
      <c r="F58" s="46" t="str">
        <f t="shared" si="9"/>
        <v>N/A</v>
      </c>
      <c r="G58" s="49">
        <v>849.04573439000001</v>
      </c>
      <c r="H58" s="46" t="str">
        <f t="shared" si="10"/>
        <v>N/A</v>
      </c>
      <c r="I58" s="12">
        <v>-33.799999999999997</v>
      </c>
      <c r="J58" s="12">
        <v>20.71</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891.82608696</v>
      </c>
      <c r="D60" s="46" t="str">
        <f t="shared" si="8"/>
        <v>N/A</v>
      </c>
      <c r="E60" s="49">
        <v>1241.5999999999999</v>
      </c>
      <c r="F60" s="46" t="str">
        <f t="shared" si="9"/>
        <v>N/A</v>
      </c>
      <c r="G60" s="49">
        <v>376.36363635999999</v>
      </c>
      <c r="H60" s="46" t="str">
        <f t="shared" si="10"/>
        <v>N/A</v>
      </c>
      <c r="I60" s="12">
        <v>39.22</v>
      </c>
      <c r="J60" s="12">
        <v>-69.7</v>
      </c>
      <c r="K60" s="47" t="s">
        <v>739</v>
      </c>
      <c r="L60" s="9" t="str">
        <f t="shared" si="11"/>
        <v>No</v>
      </c>
    </row>
    <row r="61" spans="1:12" x14ac:dyDescent="0.2">
      <c r="A61" s="3" t="s">
        <v>1695</v>
      </c>
      <c r="B61" s="37" t="s">
        <v>213</v>
      </c>
      <c r="C61" s="49">
        <v>984.63126893000003</v>
      </c>
      <c r="D61" s="46" t="str">
        <f t="shared" si="8"/>
        <v>N/A</v>
      </c>
      <c r="E61" s="49">
        <v>969.81732900999998</v>
      </c>
      <c r="F61" s="46" t="str">
        <f t="shared" si="9"/>
        <v>N/A</v>
      </c>
      <c r="G61" s="49">
        <v>919.31209827999999</v>
      </c>
      <c r="H61" s="46" t="str">
        <f t="shared" si="10"/>
        <v>N/A</v>
      </c>
      <c r="I61" s="12">
        <v>-1.5</v>
      </c>
      <c r="J61" s="12">
        <v>-5.21</v>
      </c>
      <c r="K61" s="47" t="s">
        <v>739</v>
      </c>
      <c r="L61" s="9" t="str">
        <f t="shared" si="11"/>
        <v>Yes</v>
      </c>
    </row>
    <row r="62" spans="1:12" x14ac:dyDescent="0.2">
      <c r="A62" s="3" t="s">
        <v>1696</v>
      </c>
      <c r="B62" s="37" t="s">
        <v>213</v>
      </c>
      <c r="C62" s="49">
        <v>10722.808394</v>
      </c>
      <c r="D62" s="46" t="str">
        <f t="shared" si="8"/>
        <v>N/A</v>
      </c>
      <c r="E62" s="49">
        <v>17139.883085000001</v>
      </c>
      <c r="F62" s="46" t="str">
        <f t="shared" si="9"/>
        <v>N/A</v>
      </c>
      <c r="G62" s="49">
        <v>5563.0241545999997</v>
      </c>
      <c r="H62" s="46" t="str">
        <f t="shared" si="10"/>
        <v>N/A</v>
      </c>
      <c r="I62" s="12">
        <v>59.85</v>
      </c>
      <c r="J62" s="12">
        <v>-67.5</v>
      </c>
      <c r="K62" s="47" t="s">
        <v>739</v>
      </c>
      <c r="L62" s="9" t="str">
        <f t="shared" si="11"/>
        <v>No</v>
      </c>
    </row>
    <row r="63" spans="1:12" x14ac:dyDescent="0.2">
      <c r="A63" s="3" t="s">
        <v>1697</v>
      </c>
      <c r="B63" s="37" t="s">
        <v>213</v>
      </c>
      <c r="C63" s="49">
        <v>8837.7010073000001</v>
      </c>
      <c r="D63" s="46" t="str">
        <f t="shared" si="8"/>
        <v>N/A</v>
      </c>
      <c r="E63" s="49">
        <v>3555.3561911000002</v>
      </c>
      <c r="F63" s="46" t="str">
        <f t="shared" si="9"/>
        <v>N/A</v>
      </c>
      <c r="G63" s="49">
        <v>3044.8404088000002</v>
      </c>
      <c r="H63" s="46" t="str">
        <f t="shared" si="10"/>
        <v>N/A</v>
      </c>
      <c r="I63" s="12">
        <v>-59.8</v>
      </c>
      <c r="J63" s="12">
        <v>-14.4</v>
      </c>
      <c r="K63" s="47" t="s">
        <v>739</v>
      </c>
      <c r="L63" s="9" t="str">
        <f t="shared" si="11"/>
        <v>Yes</v>
      </c>
    </row>
    <row r="64" spans="1:12" x14ac:dyDescent="0.2">
      <c r="A64" s="3" t="s">
        <v>1698</v>
      </c>
      <c r="B64" s="37" t="s">
        <v>213</v>
      </c>
      <c r="C64" s="49">
        <v>496.70967741999999</v>
      </c>
      <c r="D64" s="46" t="str">
        <f t="shared" si="8"/>
        <v>N/A</v>
      </c>
      <c r="E64" s="49">
        <v>450.21739129999997</v>
      </c>
      <c r="F64" s="46" t="str">
        <f t="shared" si="9"/>
        <v>N/A</v>
      </c>
      <c r="G64" s="49">
        <v>336.98968074999999</v>
      </c>
      <c r="H64" s="46" t="str">
        <f t="shared" si="10"/>
        <v>N/A</v>
      </c>
      <c r="I64" s="12">
        <v>-9.36</v>
      </c>
      <c r="J64" s="12">
        <v>-25.1</v>
      </c>
      <c r="K64" s="47" t="s">
        <v>739</v>
      </c>
      <c r="L64" s="9" t="str">
        <f t="shared" si="11"/>
        <v>Yes</v>
      </c>
    </row>
    <row r="65" spans="1:12" x14ac:dyDescent="0.2">
      <c r="A65" s="3" t="s">
        <v>1699</v>
      </c>
      <c r="B65" s="37" t="s">
        <v>213</v>
      </c>
      <c r="C65" s="49">
        <v>1203.2085645</v>
      </c>
      <c r="D65" s="46" t="str">
        <f t="shared" si="8"/>
        <v>N/A</v>
      </c>
      <c r="E65" s="49">
        <v>768.34125918999996</v>
      </c>
      <c r="F65" s="46" t="str">
        <f t="shared" si="9"/>
        <v>N/A</v>
      </c>
      <c r="G65" s="49">
        <v>1599.7179618</v>
      </c>
      <c r="H65" s="46" t="str">
        <f t="shared" si="10"/>
        <v>N/A</v>
      </c>
      <c r="I65" s="12">
        <v>-36.1</v>
      </c>
      <c r="J65" s="12">
        <v>108.2</v>
      </c>
      <c r="K65" s="47" t="s">
        <v>739</v>
      </c>
      <c r="L65" s="9" t="str">
        <f t="shared" si="11"/>
        <v>No</v>
      </c>
    </row>
    <row r="66" spans="1:12" x14ac:dyDescent="0.2">
      <c r="A66" s="3" t="s">
        <v>1700</v>
      </c>
      <c r="B66" s="37" t="s">
        <v>213</v>
      </c>
      <c r="C66" s="49">
        <v>567.60696025000004</v>
      </c>
      <c r="D66" s="46" t="str">
        <f t="shared" si="8"/>
        <v>N/A</v>
      </c>
      <c r="E66" s="49">
        <v>433.39283605999998</v>
      </c>
      <c r="F66" s="46" t="str">
        <f t="shared" si="9"/>
        <v>N/A</v>
      </c>
      <c r="G66" s="49">
        <v>512.87250630999995</v>
      </c>
      <c r="H66" s="46" t="str">
        <f t="shared" si="10"/>
        <v>N/A</v>
      </c>
      <c r="I66" s="12">
        <v>-23.6</v>
      </c>
      <c r="J66" s="12">
        <v>18.34</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t="s">
        <v>1747</v>
      </c>
      <c r="D68" s="46" t="str">
        <f t="shared" si="8"/>
        <v>N/A</v>
      </c>
      <c r="E68" s="49" t="s">
        <v>1747</v>
      </c>
      <c r="F68" s="46" t="str">
        <f t="shared" si="9"/>
        <v>N/A</v>
      </c>
      <c r="G68" s="49">
        <v>0</v>
      </c>
      <c r="H68" s="46" t="str">
        <f t="shared" si="10"/>
        <v>N/A</v>
      </c>
      <c r="I68" s="12" t="s">
        <v>1747</v>
      </c>
      <c r="J68" s="12" t="s">
        <v>1747</v>
      </c>
      <c r="K68" s="47" t="s">
        <v>739</v>
      </c>
      <c r="L68" s="9" t="str">
        <f t="shared" si="11"/>
        <v>N/A</v>
      </c>
    </row>
    <row r="69" spans="1:12" x14ac:dyDescent="0.2">
      <c r="A69" s="2" t="s">
        <v>1703</v>
      </c>
      <c r="B69" s="37" t="s">
        <v>213</v>
      </c>
      <c r="C69" s="49">
        <v>2095.5285457</v>
      </c>
      <c r="D69" s="46" t="str">
        <f t="shared" si="8"/>
        <v>N/A</v>
      </c>
      <c r="E69" s="49">
        <v>2067.6478393000002</v>
      </c>
      <c r="F69" s="46" t="str">
        <f t="shared" si="9"/>
        <v>N/A</v>
      </c>
      <c r="G69" s="49">
        <v>2367.4601553000002</v>
      </c>
      <c r="H69" s="46" t="str">
        <f t="shared" si="10"/>
        <v>N/A</v>
      </c>
      <c r="I69" s="12">
        <v>-1.33</v>
      </c>
      <c r="J69" s="12">
        <v>14.5</v>
      </c>
      <c r="K69" s="47" t="s">
        <v>739</v>
      </c>
      <c r="L69" s="9" t="str">
        <f t="shared" si="11"/>
        <v>Yes</v>
      </c>
    </row>
    <row r="70" spans="1:12" x14ac:dyDescent="0.2">
      <c r="A70" s="48" t="s">
        <v>1704</v>
      </c>
      <c r="B70" s="37" t="s">
        <v>213</v>
      </c>
      <c r="C70" s="49">
        <v>1653.8280195</v>
      </c>
      <c r="D70" s="46" t="str">
        <f t="shared" si="8"/>
        <v>N/A</v>
      </c>
      <c r="E70" s="49">
        <v>1793.2585652</v>
      </c>
      <c r="F70" s="46" t="str">
        <f t="shared" si="9"/>
        <v>N/A</v>
      </c>
      <c r="G70" s="49">
        <v>1779.6338435</v>
      </c>
      <c r="H70" s="46" t="str">
        <f t="shared" si="10"/>
        <v>N/A</v>
      </c>
      <c r="I70" s="12">
        <v>8.4309999999999992</v>
      </c>
      <c r="J70" s="12">
        <v>-0.76</v>
      </c>
      <c r="K70" s="47" t="s">
        <v>739</v>
      </c>
      <c r="L70" s="9" t="str">
        <f t="shared" si="11"/>
        <v>Yes</v>
      </c>
    </row>
    <row r="71" spans="1:12" x14ac:dyDescent="0.2">
      <c r="A71" s="48" t="s">
        <v>1705</v>
      </c>
      <c r="B71" s="37" t="s">
        <v>213</v>
      </c>
      <c r="C71" s="49">
        <v>540.52379168000004</v>
      </c>
      <c r="D71" s="46" t="str">
        <f t="shared" si="8"/>
        <v>N/A</v>
      </c>
      <c r="E71" s="49">
        <v>656.12317149</v>
      </c>
      <c r="F71" s="46" t="str">
        <f t="shared" si="9"/>
        <v>N/A</v>
      </c>
      <c r="G71" s="49">
        <v>1604.5114407999999</v>
      </c>
      <c r="H71" s="46" t="str">
        <f t="shared" si="10"/>
        <v>N/A</v>
      </c>
      <c r="I71" s="12">
        <v>21.39</v>
      </c>
      <c r="J71" s="12">
        <v>144.5</v>
      </c>
      <c r="K71" s="47" t="s">
        <v>739</v>
      </c>
      <c r="L71" s="9" t="str">
        <f t="shared" si="11"/>
        <v>No</v>
      </c>
    </row>
    <row r="72" spans="1:12" x14ac:dyDescent="0.2">
      <c r="A72" s="48" t="s">
        <v>1623</v>
      </c>
      <c r="B72" s="37" t="s">
        <v>213</v>
      </c>
      <c r="C72" s="49">
        <v>223152164</v>
      </c>
      <c r="D72" s="46" t="str">
        <f t="shared" ref="D72:D135" si="12">IF($B72="N/A","N/A",IF(C72&gt;10,"No",IF(C72&lt;-10,"No","Yes")))</f>
        <v>N/A</v>
      </c>
      <c r="E72" s="49">
        <v>156632072</v>
      </c>
      <c r="F72" s="46" t="str">
        <f t="shared" ref="F72:F135" si="13">IF($B72="N/A","N/A",IF(E72&gt;10,"No",IF(E72&lt;-10,"No","Yes")))</f>
        <v>N/A</v>
      </c>
      <c r="G72" s="49">
        <v>134621904</v>
      </c>
      <c r="H72" s="46" t="str">
        <f t="shared" ref="H72:H135" si="14">IF($B72="N/A","N/A",IF(G72&gt;10,"No",IF(G72&lt;-10,"No","Yes")))</f>
        <v>N/A</v>
      </c>
      <c r="I72" s="12">
        <v>-29.8</v>
      </c>
      <c r="J72" s="12">
        <v>-14.1</v>
      </c>
      <c r="K72" s="47" t="s">
        <v>739</v>
      </c>
      <c r="L72" s="9" t="str">
        <f t="shared" ref="L72:L132" si="15">IF(J72="Div by 0", "N/A", IF(K72="N/A","N/A", IF(J72&gt;VALUE(MID(K72,1,2)), "No", IF(J72&lt;-1*VALUE(MID(K72,1,2)), "No", "Yes"))))</f>
        <v>Yes</v>
      </c>
    </row>
    <row r="73" spans="1:12" x14ac:dyDescent="0.2">
      <c r="A73" s="48" t="s">
        <v>1624</v>
      </c>
      <c r="B73" s="37" t="s">
        <v>213</v>
      </c>
      <c r="C73" s="38">
        <v>14751</v>
      </c>
      <c r="D73" s="46" t="str">
        <f t="shared" si="12"/>
        <v>N/A</v>
      </c>
      <c r="E73" s="38">
        <v>10601</v>
      </c>
      <c r="F73" s="46" t="str">
        <f t="shared" si="13"/>
        <v>N/A</v>
      </c>
      <c r="G73" s="38">
        <v>10106</v>
      </c>
      <c r="H73" s="46" t="str">
        <f t="shared" si="14"/>
        <v>N/A</v>
      </c>
      <c r="I73" s="12">
        <v>-28.1</v>
      </c>
      <c r="J73" s="12">
        <v>-4.67</v>
      </c>
      <c r="K73" s="47" t="s">
        <v>739</v>
      </c>
      <c r="L73" s="9" t="str">
        <f t="shared" si="15"/>
        <v>Yes</v>
      </c>
    </row>
    <row r="74" spans="1:12" x14ac:dyDescent="0.2">
      <c r="A74" s="48" t="s">
        <v>1317</v>
      </c>
      <c r="B74" s="37" t="s">
        <v>213</v>
      </c>
      <c r="C74" s="49">
        <v>15127.934648</v>
      </c>
      <c r="D74" s="46" t="str">
        <f t="shared" si="12"/>
        <v>N/A</v>
      </c>
      <c r="E74" s="49">
        <v>14775.216678000001</v>
      </c>
      <c r="F74" s="46" t="str">
        <f t="shared" si="13"/>
        <v>N/A</v>
      </c>
      <c r="G74" s="49">
        <v>13320.987928</v>
      </c>
      <c r="H74" s="46" t="str">
        <f t="shared" si="14"/>
        <v>N/A</v>
      </c>
      <c r="I74" s="12">
        <v>-2.33</v>
      </c>
      <c r="J74" s="12">
        <v>-9.84</v>
      </c>
      <c r="K74" s="47" t="s">
        <v>739</v>
      </c>
      <c r="L74" s="9" t="str">
        <f t="shared" si="15"/>
        <v>Yes</v>
      </c>
    </row>
    <row r="75" spans="1:12" ht="25.5" x14ac:dyDescent="0.2">
      <c r="A75" s="48" t="s">
        <v>1318</v>
      </c>
      <c r="B75" s="37" t="s">
        <v>213</v>
      </c>
      <c r="C75" s="38">
        <v>12.41570063</v>
      </c>
      <c r="D75" s="46" t="str">
        <f t="shared" si="12"/>
        <v>N/A</v>
      </c>
      <c r="E75" s="38">
        <v>12.002924252</v>
      </c>
      <c r="F75" s="46" t="str">
        <f t="shared" si="13"/>
        <v>N/A</v>
      </c>
      <c r="G75" s="38">
        <v>10.814367702</v>
      </c>
      <c r="H75" s="46" t="str">
        <f t="shared" si="14"/>
        <v>N/A</v>
      </c>
      <c r="I75" s="12">
        <v>-3.32</v>
      </c>
      <c r="J75" s="12">
        <v>-9.9</v>
      </c>
      <c r="K75" s="47" t="s">
        <v>739</v>
      </c>
      <c r="L75" s="9" t="str">
        <f t="shared" si="15"/>
        <v>Yes</v>
      </c>
    </row>
    <row r="76" spans="1:12" ht="25.5" x14ac:dyDescent="0.2">
      <c r="A76" s="48" t="s">
        <v>548</v>
      </c>
      <c r="B76" s="37" t="s">
        <v>213</v>
      </c>
      <c r="C76" s="49">
        <v>2331779</v>
      </c>
      <c r="D76" s="46" t="str">
        <f t="shared" si="12"/>
        <v>N/A</v>
      </c>
      <c r="E76" s="49">
        <v>1800959</v>
      </c>
      <c r="F76" s="46" t="str">
        <f t="shared" si="13"/>
        <v>N/A</v>
      </c>
      <c r="G76" s="49">
        <v>1289350</v>
      </c>
      <c r="H76" s="46" t="str">
        <f t="shared" si="14"/>
        <v>N/A</v>
      </c>
      <c r="I76" s="12">
        <v>-22.8</v>
      </c>
      <c r="J76" s="12">
        <v>-28.4</v>
      </c>
      <c r="K76" s="47" t="s">
        <v>739</v>
      </c>
      <c r="L76" s="9" t="str">
        <f t="shared" si="15"/>
        <v>Yes</v>
      </c>
    </row>
    <row r="77" spans="1:12" x14ac:dyDescent="0.2">
      <c r="A77" s="48" t="s">
        <v>549</v>
      </c>
      <c r="B77" s="37" t="s">
        <v>213</v>
      </c>
      <c r="C77" s="38">
        <v>19</v>
      </c>
      <c r="D77" s="46" t="str">
        <f t="shared" si="12"/>
        <v>N/A</v>
      </c>
      <c r="E77" s="38">
        <v>16</v>
      </c>
      <c r="F77" s="46" t="str">
        <f t="shared" si="13"/>
        <v>N/A</v>
      </c>
      <c r="G77" s="38">
        <v>14</v>
      </c>
      <c r="H77" s="46" t="str">
        <f t="shared" si="14"/>
        <v>N/A</v>
      </c>
      <c r="I77" s="12">
        <v>-15.8</v>
      </c>
      <c r="J77" s="12">
        <v>-12.5</v>
      </c>
      <c r="K77" s="47" t="s">
        <v>739</v>
      </c>
      <c r="L77" s="9" t="str">
        <f t="shared" si="15"/>
        <v>Yes</v>
      </c>
    </row>
    <row r="78" spans="1:12" x14ac:dyDescent="0.2">
      <c r="A78" s="48" t="s">
        <v>1319</v>
      </c>
      <c r="B78" s="37" t="s">
        <v>213</v>
      </c>
      <c r="C78" s="49">
        <v>122725.21053</v>
      </c>
      <c r="D78" s="46" t="str">
        <f t="shared" si="12"/>
        <v>N/A</v>
      </c>
      <c r="E78" s="49">
        <v>112559.9375</v>
      </c>
      <c r="F78" s="46" t="str">
        <f t="shared" si="13"/>
        <v>N/A</v>
      </c>
      <c r="G78" s="49">
        <v>92096.428570999997</v>
      </c>
      <c r="H78" s="46" t="str">
        <f t="shared" si="14"/>
        <v>N/A</v>
      </c>
      <c r="I78" s="12">
        <v>-8.2799999999999994</v>
      </c>
      <c r="J78" s="12">
        <v>-18.2</v>
      </c>
      <c r="K78" s="47" t="s">
        <v>739</v>
      </c>
      <c r="L78" s="9" t="str">
        <f t="shared" si="15"/>
        <v>Yes</v>
      </c>
    </row>
    <row r="79" spans="1:12" ht="25.5" x14ac:dyDescent="0.2">
      <c r="A79" s="48" t="s">
        <v>550</v>
      </c>
      <c r="B79" s="37" t="s">
        <v>213</v>
      </c>
      <c r="C79" s="49">
        <v>37581632</v>
      </c>
      <c r="D79" s="46" t="str">
        <f t="shared" si="12"/>
        <v>N/A</v>
      </c>
      <c r="E79" s="49">
        <v>16551475</v>
      </c>
      <c r="F79" s="46" t="str">
        <f t="shared" si="13"/>
        <v>N/A</v>
      </c>
      <c r="G79" s="49">
        <v>5661173</v>
      </c>
      <c r="H79" s="46" t="str">
        <f t="shared" si="14"/>
        <v>N/A</v>
      </c>
      <c r="I79" s="12">
        <v>-56</v>
      </c>
      <c r="J79" s="12">
        <v>-65.8</v>
      </c>
      <c r="K79" s="47" t="s">
        <v>739</v>
      </c>
      <c r="L79" s="9" t="str">
        <f t="shared" si="15"/>
        <v>No</v>
      </c>
    </row>
    <row r="80" spans="1:12" x14ac:dyDescent="0.2">
      <c r="A80" s="48" t="s">
        <v>551</v>
      </c>
      <c r="B80" s="37" t="s">
        <v>213</v>
      </c>
      <c r="C80" s="38">
        <v>504</v>
      </c>
      <c r="D80" s="46" t="str">
        <f t="shared" si="12"/>
        <v>N/A</v>
      </c>
      <c r="E80" s="38">
        <v>261</v>
      </c>
      <c r="F80" s="46" t="str">
        <f t="shared" si="13"/>
        <v>N/A</v>
      </c>
      <c r="G80" s="38">
        <v>118</v>
      </c>
      <c r="H80" s="46" t="str">
        <f t="shared" si="14"/>
        <v>N/A</v>
      </c>
      <c r="I80" s="12">
        <v>-48.2</v>
      </c>
      <c r="J80" s="12">
        <v>-54.8</v>
      </c>
      <c r="K80" s="47" t="s">
        <v>739</v>
      </c>
      <c r="L80" s="9" t="str">
        <f t="shared" si="15"/>
        <v>No</v>
      </c>
    </row>
    <row r="81" spans="1:12" ht="25.5" x14ac:dyDescent="0.2">
      <c r="A81" s="48" t="s">
        <v>1320</v>
      </c>
      <c r="B81" s="37" t="s">
        <v>213</v>
      </c>
      <c r="C81" s="49">
        <v>74566.730158999999</v>
      </c>
      <c r="D81" s="46" t="str">
        <f t="shared" si="12"/>
        <v>N/A</v>
      </c>
      <c r="E81" s="49">
        <v>63415.613026999999</v>
      </c>
      <c r="F81" s="46" t="str">
        <f t="shared" si="13"/>
        <v>N/A</v>
      </c>
      <c r="G81" s="49">
        <v>47976.042372999997</v>
      </c>
      <c r="H81" s="46" t="str">
        <f t="shared" si="14"/>
        <v>N/A</v>
      </c>
      <c r="I81" s="12">
        <v>-15</v>
      </c>
      <c r="J81" s="12">
        <v>-24.3</v>
      </c>
      <c r="K81" s="47" t="s">
        <v>739</v>
      </c>
      <c r="L81" s="9" t="str">
        <f t="shared" si="15"/>
        <v>Yes</v>
      </c>
    </row>
    <row r="82" spans="1:12" ht="25.5" x14ac:dyDescent="0.2">
      <c r="A82" s="48" t="s">
        <v>552</v>
      </c>
      <c r="B82" s="37" t="s">
        <v>213</v>
      </c>
      <c r="C82" s="49">
        <v>117498707</v>
      </c>
      <c r="D82" s="46" t="str">
        <f t="shared" si="12"/>
        <v>N/A</v>
      </c>
      <c r="E82" s="49">
        <v>112839429</v>
      </c>
      <c r="F82" s="46" t="str">
        <f t="shared" si="13"/>
        <v>N/A</v>
      </c>
      <c r="G82" s="49">
        <v>112140329</v>
      </c>
      <c r="H82" s="46" t="str">
        <f t="shared" si="14"/>
        <v>N/A</v>
      </c>
      <c r="I82" s="12">
        <v>-3.97</v>
      </c>
      <c r="J82" s="12">
        <v>-0.62</v>
      </c>
      <c r="K82" s="47" t="s">
        <v>739</v>
      </c>
      <c r="L82" s="9" t="str">
        <f t="shared" si="15"/>
        <v>Yes</v>
      </c>
    </row>
    <row r="83" spans="1:12" x14ac:dyDescent="0.2">
      <c r="A83" s="48" t="s">
        <v>553</v>
      </c>
      <c r="B83" s="37" t="s">
        <v>213</v>
      </c>
      <c r="C83" s="38">
        <v>498</v>
      </c>
      <c r="D83" s="46" t="str">
        <f t="shared" si="12"/>
        <v>N/A</v>
      </c>
      <c r="E83" s="38">
        <v>453</v>
      </c>
      <c r="F83" s="46" t="str">
        <f t="shared" si="13"/>
        <v>N/A</v>
      </c>
      <c r="G83" s="38">
        <v>408</v>
      </c>
      <c r="H83" s="46" t="str">
        <f t="shared" si="14"/>
        <v>N/A</v>
      </c>
      <c r="I83" s="12">
        <v>-9.0399999999999991</v>
      </c>
      <c r="J83" s="12">
        <v>-9.93</v>
      </c>
      <c r="K83" s="47" t="s">
        <v>739</v>
      </c>
      <c r="L83" s="9" t="str">
        <f t="shared" si="15"/>
        <v>Yes</v>
      </c>
    </row>
    <row r="84" spans="1:12" x14ac:dyDescent="0.2">
      <c r="A84" s="48" t="s">
        <v>1321</v>
      </c>
      <c r="B84" s="37" t="s">
        <v>213</v>
      </c>
      <c r="C84" s="49">
        <v>235941.17871000001</v>
      </c>
      <c r="D84" s="46" t="str">
        <f t="shared" si="12"/>
        <v>N/A</v>
      </c>
      <c r="E84" s="49">
        <v>249093.66224999999</v>
      </c>
      <c r="F84" s="46" t="str">
        <f t="shared" si="13"/>
        <v>N/A</v>
      </c>
      <c r="G84" s="49">
        <v>274853.74754999997</v>
      </c>
      <c r="H84" s="46" t="str">
        <f t="shared" si="14"/>
        <v>N/A</v>
      </c>
      <c r="I84" s="12">
        <v>5.5739999999999998</v>
      </c>
      <c r="J84" s="12">
        <v>10.34</v>
      </c>
      <c r="K84" s="47" t="s">
        <v>739</v>
      </c>
      <c r="L84" s="9" t="str">
        <f t="shared" si="15"/>
        <v>Yes</v>
      </c>
    </row>
    <row r="85" spans="1:12" x14ac:dyDescent="0.2">
      <c r="A85" s="48" t="s">
        <v>554</v>
      </c>
      <c r="B85" s="37" t="s">
        <v>213</v>
      </c>
      <c r="C85" s="49">
        <v>250115807</v>
      </c>
      <c r="D85" s="46" t="str">
        <f t="shared" si="12"/>
        <v>N/A</v>
      </c>
      <c r="E85" s="49">
        <v>238023719</v>
      </c>
      <c r="F85" s="46" t="str">
        <f t="shared" si="13"/>
        <v>N/A</v>
      </c>
      <c r="G85" s="49">
        <v>227602199</v>
      </c>
      <c r="H85" s="46" t="str">
        <f t="shared" si="14"/>
        <v>N/A</v>
      </c>
      <c r="I85" s="12">
        <v>-4.83</v>
      </c>
      <c r="J85" s="12">
        <v>-4.38</v>
      </c>
      <c r="K85" s="47" t="s">
        <v>739</v>
      </c>
      <c r="L85" s="9" t="str">
        <f t="shared" si="15"/>
        <v>Yes</v>
      </c>
    </row>
    <row r="86" spans="1:12" x14ac:dyDescent="0.2">
      <c r="A86" s="48" t="s">
        <v>555</v>
      </c>
      <c r="B86" s="37" t="s">
        <v>213</v>
      </c>
      <c r="C86" s="38">
        <v>4188</v>
      </c>
      <c r="D86" s="46" t="str">
        <f t="shared" si="12"/>
        <v>N/A</v>
      </c>
      <c r="E86" s="38">
        <v>3857</v>
      </c>
      <c r="F86" s="46" t="str">
        <f t="shared" si="13"/>
        <v>N/A</v>
      </c>
      <c r="G86" s="38">
        <v>3653</v>
      </c>
      <c r="H86" s="46" t="str">
        <f t="shared" si="14"/>
        <v>N/A</v>
      </c>
      <c r="I86" s="12">
        <v>-7.9</v>
      </c>
      <c r="J86" s="12">
        <v>-5.29</v>
      </c>
      <c r="K86" s="47" t="s">
        <v>739</v>
      </c>
      <c r="L86" s="9" t="str">
        <f t="shared" si="15"/>
        <v>Yes</v>
      </c>
    </row>
    <row r="87" spans="1:12" x14ac:dyDescent="0.2">
      <c r="A87" s="48" t="s">
        <v>1322</v>
      </c>
      <c r="B87" s="37" t="s">
        <v>213</v>
      </c>
      <c r="C87" s="49">
        <v>59722.016952999998</v>
      </c>
      <c r="D87" s="46" t="str">
        <f t="shared" si="12"/>
        <v>N/A</v>
      </c>
      <c r="E87" s="49">
        <v>61712.138708999999</v>
      </c>
      <c r="F87" s="46" t="str">
        <f t="shared" si="13"/>
        <v>N/A</v>
      </c>
      <c r="G87" s="49">
        <v>62305.556802999999</v>
      </c>
      <c r="H87" s="46" t="str">
        <f t="shared" si="14"/>
        <v>N/A</v>
      </c>
      <c r="I87" s="12">
        <v>3.3319999999999999</v>
      </c>
      <c r="J87" s="12">
        <v>0.96160000000000001</v>
      </c>
      <c r="K87" s="47" t="s">
        <v>739</v>
      </c>
      <c r="L87" s="9" t="str">
        <f t="shared" si="15"/>
        <v>Yes</v>
      </c>
    </row>
    <row r="88" spans="1:12" ht="25.5" x14ac:dyDescent="0.2">
      <c r="A88" s="48" t="s">
        <v>556</v>
      </c>
      <c r="B88" s="37" t="s">
        <v>213</v>
      </c>
      <c r="C88" s="49">
        <v>27989874</v>
      </c>
      <c r="D88" s="46" t="str">
        <f t="shared" si="12"/>
        <v>N/A</v>
      </c>
      <c r="E88" s="49">
        <v>15592886</v>
      </c>
      <c r="F88" s="46" t="str">
        <f t="shared" si="13"/>
        <v>N/A</v>
      </c>
      <c r="G88" s="49">
        <v>20035677</v>
      </c>
      <c r="H88" s="46" t="str">
        <f t="shared" si="14"/>
        <v>N/A</v>
      </c>
      <c r="I88" s="12">
        <v>-44.3</v>
      </c>
      <c r="J88" s="12">
        <v>28.49</v>
      </c>
      <c r="K88" s="47" t="s">
        <v>739</v>
      </c>
      <c r="L88" s="9" t="str">
        <f t="shared" si="15"/>
        <v>Yes</v>
      </c>
    </row>
    <row r="89" spans="1:12" x14ac:dyDescent="0.2">
      <c r="A89" s="48" t="s">
        <v>557</v>
      </c>
      <c r="B89" s="37" t="s">
        <v>213</v>
      </c>
      <c r="C89" s="38">
        <v>37277</v>
      </c>
      <c r="D89" s="46" t="str">
        <f t="shared" si="12"/>
        <v>N/A</v>
      </c>
      <c r="E89" s="38">
        <v>36731</v>
      </c>
      <c r="F89" s="46" t="str">
        <f t="shared" si="13"/>
        <v>N/A</v>
      </c>
      <c r="G89" s="38">
        <v>45878</v>
      </c>
      <c r="H89" s="46" t="str">
        <f t="shared" si="14"/>
        <v>N/A</v>
      </c>
      <c r="I89" s="12">
        <v>-1.46</v>
      </c>
      <c r="J89" s="12">
        <v>24.9</v>
      </c>
      <c r="K89" s="47" t="s">
        <v>739</v>
      </c>
      <c r="L89" s="9" t="str">
        <f t="shared" si="15"/>
        <v>Yes</v>
      </c>
    </row>
    <row r="90" spans="1:12" x14ac:dyDescent="0.2">
      <c r="A90" s="48" t="s">
        <v>1323</v>
      </c>
      <c r="B90" s="37" t="s">
        <v>213</v>
      </c>
      <c r="C90" s="49">
        <v>750.86176463000004</v>
      </c>
      <c r="D90" s="46" t="str">
        <f t="shared" si="12"/>
        <v>N/A</v>
      </c>
      <c r="E90" s="49">
        <v>424.51569518999997</v>
      </c>
      <c r="F90" s="46" t="str">
        <f t="shared" si="13"/>
        <v>N/A</v>
      </c>
      <c r="G90" s="49">
        <v>436.71644361</v>
      </c>
      <c r="H90" s="46" t="str">
        <f t="shared" si="14"/>
        <v>N/A</v>
      </c>
      <c r="I90" s="12">
        <v>-43.5</v>
      </c>
      <c r="J90" s="12">
        <v>2.8740000000000001</v>
      </c>
      <c r="K90" s="47" t="s">
        <v>739</v>
      </c>
      <c r="L90" s="9" t="str">
        <f t="shared" si="15"/>
        <v>Yes</v>
      </c>
    </row>
    <row r="91" spans="1:12" x14ac:dyDescent="0.2">
      <c r="A91" s="48" t="s">
        <v>558</v>
      </c>
      <c r="B91" s="37" t="s">
        <v>213</v>
      </c>
      <c r="C91" s="49">
        <v>5343991</v>
      </c>
      <c r="D91" s="46" t="str">
        <f t="shared" si="12"/>
        <v>N/A</v>
      </c>
      <c r="E91" s="49">
        <v>3174798</v>
      </c>
      <c r="F91" s="46" t="str">
        <f t="shared" si="13"/>
        <v>N/A</v>
      </c>
      <c r="G91" s="49">
        <v>6578110</v>
      </c>
      <c r="H91" s="46" t="str">
        <f t="shared" si="14"/>
        <v>N/A</v>
      </c>
      <c r="I91" s="12">
        <v>-40.6</v>
      </c>
      <c r="J91" s="12">
        <v>107.2</v>
      </c>
      <c r="K91" s="47" t="s">
        <v>739</v>
      </c>
      <c r="L91" s="9" t="str">
        <f t="shared" si="15"/>
        <v>No</v>
      </c>
    </row>
    <row r="92" spans="1:12" x14ac:dyDescent="0.2">
      <c r="A92" s="48" t="s">
        <v>559</v>
      </c>
      <c r="B92" s="37" t="s">
        <v>213</v>
      </c>
      <c r="C92" s="38">
        <v>10609</v>
      </c>
      <c r="D92" s="46" t="str">
        <f t="shared" si="12"/>
        <v>N/A</v>
      </c>
      <c r="E92" s="38">
        <v>8538</v>
      </c>
      <c r="F92" s="46" t="str">
        <f t="shared" si="13"/>
        <v>N/A</v>
      </c>
      <c r="G92" s="38">
        <v>13585</v>
      </c>
      <c r="H92" s="46" t="str">
        <f t="shared" si="14"/>
        <v>N/A</v>
      </c>
      <c r="I92" s="12">
        <v>-19.5</v>
      </c>
      <c r="J92" s="12">
        <v>59.11</v>
      </c>
      <c r="K92" s="47" t="s">
        <v>739</v>
      </c>
      <c r="L92" s="9" t="str">
        <f t="shared" si="15"/>
        <v>No</v>
      </c>
    </row>
    <row r="93" spans="1:12" x14ac:dyDescent="0.2">
      <c r="A93" s="48" t="s">
        <v>1324</v>
      </c>
      <c r="B93" s="37" t="s">
        <v>213</v>
      </c>
      <c r="C93" s="49">
        <v>503.72240549999998</v>
      </c>
      <c r="D93" s="46" t="str">
        <f t="shared" si="12"/>
        <v>N/A</v>
      </c>
      <c r="E93" s="49">
        <v>371.84328883000001</v>
      </c>
      <c r="F93" s="46" t="str">
        <f t="shared" si="13"/>
        <v>N/A</v>
      </c>
      <c r="G93" s="49">
        <v>484.21862348000002</v>
      </c>
      <c r="H93" s="46" t="str">
        <f t="shared" si="14"/>
        <v>N/A</v>
      </c>
      <c r="I93" s="12">
        <v>-26.2</v>
      </c>
      <c r="J93" s="12">
        <v>30.22</v>
      </c>
      <c r="K93" s="47" t="s">
        <v>739</v>
      </c>
      <c r="L93" s="9" t="str">
        <f t="shared" si="15"/>
        <v>No</v>
      </c>
    </row>
    <row r="94" spans="1:12" ht="25.5" x14ac:dyDescent="0.2">
      <c r="A94" s="48" t="s">
        <v>560</v>
      </c>
      <c r="B94" s="37" t="s">
        <v>213</v>
      </c>
      <c r="C94" s="49">
        <v>1044683</v>
      </c>
      <c r="D94" s="46" t="str">
        <f t="shared" si="12"/>
        <v>N/A</v>
      </c>
      <c r="E94" s="49">
        <v>592198</v>
      </c>
      <c r="F94" s="46" t="str">
        <f t="shared" si="13"/>
        <v>N/A</v>
      </c>
      <c r="G94" s="49">
        <v>929785</v>
      </c>
      <c r="H94" s="46" t="str">
        <f t="shared" si="14"/>
        <v>N/A</v>
      </c>
      <c r="I94" s="12">
        <v>-43.3</v>
      </c>
      <c r="J94" s="12">
        <v>57.01</v>
      </c>
      <c r="K94" s="47" t="s">
        <v>739</v>
      </c>
      <c r="L94" s="9" t="str">
        <f t="shared" si="15"/>
        <v>No</v>
      </c>
    </row>
    <row r="95" spans="1:12" x14ac:dyDescent="0.2">
      <c r="A95" s="48" t="s">
        <v>561</v>
      </c>
      <c r="B95" s="37" t="s">
        <v>213</v>
      </c>
      <c r="C95" s="38">
        <v>9030</v>
      </c>
      <c r="D95" s="46" t="str">
        <f t="shared" si="12"/>
        <v>N/A</v>
      </c>
      <c r="E95" s="38">
        <v>7250</v>
      </c>
      <c r="F95" s="46" t="str">
        <f t="shared" si="13"/>
        <v>N/A</v>
      </c>
      <c r="G95" s="38">
        <v>11426</v>
      </c>
      <c r="H95" s="46" t="str">
        <f t="shared" si="14"/>
        <v>N/A</v>
      </c>
      <c r="I95" s="12">
        <v>-19.7</v>
      </c>
      <c r="J95" s="12">
        <v>57.6</v>
      </c>
      <c r="K95" s="47" t="s">
        <v>739</v>
      </c>
      <c r="L95" s="9" t="str">
        <f t="shared" si="15"/>
        <v>No</v>
      </c>
    </row>
    <row r="96" spans="1:12" ht="25.5" x14ac:dyDescent="0.2">
      <c r="A96" s="48" t="s">
        <v>1325</v>
      </c>
      <c r="B96" s="37" t="s">
        <v>213</v>
      </c>
      <c r="C96" s="49">
        <v>115.69025471</v>
      </c>
      <c r="D96" s="46" t="str">
        <f t="shared" si="12"/>
        <v>N/A</v>
      </c>
      <c r="E96" s="49">
        <v>81.682482758999996</v>
      </c>
      <c r="F96" s="46" t="str">
        <f t="shared" si="13"/>
        <v>N/A</v>
      </c>
      <c r="G96" s="49">
        <v>81.374496762000007</v>
      </c>
      <c r="H96" s="46" t="str">
        <f t="shared" si="14"/>
        <v>N/A</v>
      </c>
      <c r="I96" s="12">
        <v>-29.4</v>
      </c>
      <c r="J96" s="12">
        <v>-0.377</v>
      </c>
      <c r="K96" s="47" t="s">
        <v>739</v>
      </c>
      <c r="L96" s="9" t="str">
        <f t="shared" si="15"/>
        <v>Yes</v>
      </c>
    </row>
    <row r="97" spans="1:12" ht="25.5" x14ac:dyDescent="0.2">
      <c r="A97" s="48" t="s">
        <v>562</v>
      </c>
      <c r="B97" s="37" t="s">
        <v>213</v>
      </c>
      <c r="C97" s="49">
        <v>58000858</v>
      </c>
      <c r="D97" s="46" t="str">
        <f t="shared" si="12"/>
        <v>N/A</v>
      </c>
      <c r="E97" s="49">
        <v>20252264</v>
      </c>
      <c r="F97" s="46" t="str">
        <f t="shared" si="13"/>
        <v>N/A</v>
      </c>
      <c r="G97" s="49">
        <v>18791678</v>
      </c>
      <c r="H97" s="46" t="str">
        <f t="shared" si="14"/>
        <v>N/A</v>
      </c>
      <c r="I97" s="12">
        <v>-65.099999999999994</v>
      </c>
      <c r="J97" s="12">
        <v>-7.21</v>
      </c>
      <c r="K97" s="47" t="s">
        <v>739</v>
      </c>
      <c r="L97" s="9" t="str">
        <f t="shared" si="15"/>
        <v>Yes</v>
      </c>
    </row>
    <row r="98" spans="1:12" x14ac:dyDescent="0.2">
      <c r="A98" s="48" t="s">
        <v>563</v>
      </c>
      <c r="B98" s="37" t="s">
        <v>213</v>
      </c>
      <c r="C98" s="38">
        <v>29671</v>
      </c>
      <c r="D98" s="46" t="str">
        <f t="shared" si="12"/>
        <v>N/A</v>
      </c>
      <c r="E98" s="38">
        <v>16452</v>
      </c>
      <c r="F98" s="46" t="str">
        <f t="shared" si="13"/>
        <v>N/A</v>
      </c>
      <c r="G98" s="38">
        <v>15440</v>
      </c>
      <c r="H98" s="46" t="str">
        <f t="shared" si="14"/>
        <v>N/A</v>
      </c>
      <c r="I98" s="12">
        <v>-44.6</v>
      </c>
      <c r="J98" s="12">
        <v>-6.15</v>
      </c>
      <c r="K98" s="47" t="s">
        <v>739</v>
      </c>
      <c r="L98" s="9" t="str">
        <f t="shared" si="15"/>
        <v>Yes</v>
      </c>
    </row>
    <row r="99" spans="1:12" x14ac:dyDescent="0.2">
      <c r="A99" s="48" t="s">
        <v>1326</v>
      </c>
      <c r="B99" s="37" t="s">
        <v>213</v>
      </c>
      <c r="C99" s="49">
        <v>1954.7995685999999</v>
      </c>
      <c r="D99" s="46" t="str">
        <f t="shared" si="12"/>
        <v>N/A</v>
      </c>
      <c r="E99" s="49">
        <v>1230.9910041000001</v>
      </c>
      <c r="F99" s="46" t="str">
        <f t="shared" si="13"/>
        <v>N/A</v>
      </c>
      <c r="G99" s="49">
        <v>1217.0775907</v>
      </c>
      <c r="H99" s="46" t="str">
        <f t="shared" si="14"/>
        <v>N/A</v>
      </c>
      <c r="I99" s="12">
        <v>-37</v>
      </c>
      <c r="J99" s="12">
        <v>-1.1299999999999999</v>
      </c>
      <c r="K99" s="47" t="s">
        <v>739</v>
      </c>
      <c r="L99" s="9" t="str">
        <f t="shared" si="15"/>
        <v>Yes</v>
      </c>
    </row>
    <row r="100" spans="1:12" x14ac:dyDescent="0.2">
      <c r="A100" s="48" t="s">
        <v>564</v>
      </c>
      <c r="B100" s="37" t="s">
        <v>213</v>
      </c>
      <c r="C100" s="49">
        <v>9212289</v>
      </c>
      <c r="D100" s="46" t="str">
        <f t="shared" si="12"/>
        <v>N/A</v>
      </c>
      <c r="E100" s="49">
        <v>7425272</v>
      </c>
      <c r="F100" s="46" t="str">
        <f t="shared" si="13"/>
        <v>N/A</v>
      </c>
      <c r="G100" s="49">
        <v>12910137</v>
      </c>
      <c r="H100" s="46" t="str">
        <f t="shared" si="14"/>
        <v>N/A</v>
      </c>
      <c r="I100" s="12">
        <v>-19.399999999999999</v>
      </c>
      <c r="J100" s="12">
        <v>73.87</v>
      </c>
      <c r="K100" s="47" t="s">
        <v>739</v>
      </c>
      <c r="L100" s="9" t="str">
        <f t="shared" si="15"/>
        <v>No</v>
      </c>
    </row>
    <row r="101" spans="1:12" x14ac:dyDescent="0.2">
      <c r="A101" s="48" t="s">
        <v>565</v>
      </c>
      <c r="B101" s="37" t="s">
        <v>213</v>
      </c>
      <c r="C101" s="38">
        <v>18412</v>
      </c>
      <c r="D101" s="46" t="str">
        <f t="shared" si="12"/>
        <v>N/A</v>
      </c>
      <c r="E101" s="38">
        <v>22309</v>
      </c>
      <c r="F101" s="46" t="str">
        <f t="shared" si="13"/>
        <v>N/A</v>
      </c>
      <c r="G101" s="38">
        <v>29127</v>
      </c>
      <c r="H101" s="46" t="str">
        <f t="shared" si="14"/>
        <v>N/A</v>
      </c>
      <c r="I101" s="12">
        <v>21.17</v>
      </c>
      <c r="J101" s="12">
        <v>30.56</v>
      </c>
      <c r="K101" s="47" t="s">
        <v>739</v>
      </c>
      <c r="L101" s="9" t="str">
        <f t="shared" si="15"/>
        <v>No</v>
      </c>
    </row>
    <row r="102" spans="1:12" x14ac:dyDescent="0.2">
      <c r="A102" s="48" t="s">
        <v>1327</v>
      </c>
      <c r="B102" s="37" t="s">
        <v>213</v>
      </c>
      <c r="C102" s="49">
        <v>500.34157070999998</v>
      </c>
      <c r="D102" s="46" t="str">
        <f t="shared" si="12"/>
        <v>N/A</v>
      </c>
      <c r="E102" s="49">
        <v>332.83750952999998</v>
      </c>
      <c r="F102" s="46" t="str">
        <f t="shared" si="13"/>
        <v>N/A</v>
      </c>
      <c r="G102" s="49">
        <v>443.23606962999997</v>
      </c>
      <c r="H102" s="46" t="str">
        <f t="shared" si="14"/>
        <v>N/A</v>
      </c>
      <c r="I102" s="12">
        <v>-33.5</v>
      </c>
      <c r="J102" s="12">
        <v>33.17</v>
      </c>
      <c r="K102" s="47" t="s">
        <v>739</v>
      </c>
      <c r="L102" s="9" t="str">
        <f t="shared" si="15"/>
        <v>No</v>
      </c>
    </row>
    <row r="103" spans="1:12" ht="25.5" x14ac:dyDescent="0.2">
      <c r="A103" s="48" t="s">
        <v>566</v>
      </c>
      <c r="B103" s="37" t="s">
        <v>213</v>
      </c>
      <c r="C103" s="49">
        <v>12180698</v>
      </c>
      <c r="D103" s="46" t="str">
        <f t="shared" si="12"/>
        <v>N/A</v>
      </c>
      <c r="E103" s="49">
        <v>1772601</v>
      </c>
      <c r="F103" s="46" t="str">
        <f t="shared" si="13"/>
        <v>N/A</v>
      </c>
      <c r="G103" s="49">
        <v>1202758</v>
      </c>
      <c r="H103" s="46" t="str">
        <f t="shared" si="14"/>
        <v>N/A</v>
      </c>
      <c r="I103" s="12">
        <v>-85.4</v>
      </c>
      <c r="J103" s="12">
        <v>-32.1</v>
      </c>
      <c r="K103" s="47" t="s">
        <v>739</v>
      </c>
      <c r="L103" s="9" t="str">
        <f t="shared" si="15"/>
        <v>No</v>
      </c>
    </row>
    <row r="104" spans="1:12" x14ac:dyDescent="0.2">
      <c r="A104" s="48" t="s">
        <v>567</v>
      </c>
      <c r="B104" s="37" t="s">
        <v>213</v>
      </c>
      <c r="C104" s="38">
        <v>2220</v>
      </c>
      <c r="D104" s="46" t="str">
        <f t="shared" si="12"/>
        <v>N/A</v>
      </c>
      <c r="E104" s="38">
        <v>798</v>
      </c>
      <c r="F104" s="46" t="str">
        <f t="shared" si="13"/>
        <v>N/A</v>
      </c>
      <c r="G104" s="38">
        <v>723</v>
      </c>
      <c r="H104" s="46" t="str">
        <f t="shared" si="14"/>
        <v>N/A</v>
      </c>
      <c r="I104" s="12">
        <v>-64.099999999999994</v>
      </c>
      <c r="J104" s="12">
        <v>-9.4</v>
      </c>
      <c r="K104" s="47" t="s">
        <v>739</v>
      </c>
      <c r="L104" s="9" t="str">
        <f t="shared" si="15"/>
        <v>Yes</v>
      </c>
    </row>
    <row r="105" spans="1:12" ht="25.5" x14ac:dyDescent="0.2">
      <c r="A105" s="48" t="s">
        <v>1328</v>
      </c>
      <c r="B105" s="37" t="s">
        <v>213</v>
      </c>
      <c r="C105" s="49">
        <v>5486.8009008999998</v>
      </c>
      <c r="D105" s="46" t="str">
        <f t="shared" si="12"/>
        <v>N/A</v>
      </c>
      <c r="E105" s="49">
        <v>2221.3045112999998</v>
      </c>
      <c r="F105" s="46" t="str">
        <f t="shared" si="13"/>
        <v>N/A</v>
      </c>
      <c r="G105" s="49">
        <v>1663.5656985000001</v>
      </c>
      <c r="H105" s="46" t="str">
        <f t="shared" si="14"/>
        <v>N/A</v>
      </c>
      <c r="I105" s="12">
        <v>-59.5</v>
      </c>
      <c r="J105" s="12">
        <v>-25.1</v>
      </c>
      <c r="K105" s="47" t="s">
        <v>739</v>
      </c>
      <c r="L105" s="9" t="str">
        <f t="shared" si="15"/>
        <v>Yes</v>
      </c>
    </row>
    <row r="106" spans="1:12" ht="25.5" x14ac:dyDescent="0.2">
      <c r="A106" s="48" t="s">
        <v>568</v>
      </c>
      <c r="B106" s="37" t="s">
        <v>213</v>
      </c>
      <c r="C106" s="49">
        <v>34674765</v>
      </c>
      <c r="D106" s="46" t="str">
        <f t="shared" si="12"/>
        <v>N/A</v>
      </c>
      <c r="E106" s="49">
        <v>16024978</v>
      </c>
      <c r="F106" s="46" t="str">
        <f t="shared" si="13"/>
        <v>N/A</v>
      </c>
      <c r="G106" s="49">
        <v>19425989</v>
      </c>
      <c r="H106" s="46" t="str">
        <f t="shared" si="14"/>
        <v>N/A</v>
      </c>
      <c r="I106" s="12">
        <v>-53.8</v>
      </c>
      <c r="J106" s="12">
        <v>21.22</v>
      </c>
      <c r="K106" s="47" t="s">
        <v>739</v>
      </c>
      <c r="L106" s="9" t="str">
        <f t="shared" si="15"/>
        <v>Yes</v>
      </c>
    </row>
    <row r="107" spans="1:12" x14ac:dyDescent="0.2">
      <c r="A107" s="48" t="s">
        <v>569</v>
      </c>
      <c r="B107" s="37" t="s">
        <v>213</v>
      </c>
      <c r="C107" s="38">
        <v>35225</v>
      </c>
      <c r="D107" s="46" t="str">
        <f t="shared" si="12"/>
        <v>N/A</v>
      </c>
      <c r="E107" s="38">
        <v>32738</v>
      </c>
      <c r="F107" s="46" t="str">
        <f t="shared" si="13"/>
        <v>N/A</v>
      </c>
      <c r="G107" s="38">
        <v>41640</v>
      </c>
      <c r="H107" s="46" t="str">
        <f t="shared" si="14"/>
        <v>N/A</v>
      </c>
      <c r="I107" s="12">
        <v>-7.06</v>
      </c>
      <c r="J107" s="12">
        <v>27.19</v>
      </c>
      <c r="K107" s="47" t="s">
        <v>739</v>
      </c>
      <c r="L107" s="9" t="str">
        <f t="shared" si="15"/>
        <v>Yes</v>
      </c>
    </row>
    <row r="108" spans="1:12" x14ac:dyDescent="0.2">
      <c r="A108" s="48" t="s">
        <v>1329</v>
      </c>
      <c r="B108" s="37" t="s">
        <v>213</v>
      </c>
      <c r="C108" s="49">
        <v>984.37941803000001</v>
      </c>
      <c r="D108" s="46" t="str">
        <f t="shared" si="12"/>
        <v>N/A</v>
      </c>
      <c r="E108" s="49">
        <v>489.49166107000002</v>
      </c>
      <c r="F108" s="46" t="str">
        <f t="shared" si="13"/>
        <v>N/A</v>
      </c>
      <c r="G108" s="49">
        <v>466.52231028</v>
      </c>
      <c r="H108" s="46" t="str">
        <f t="shared" si="14"/>
        <v>N/A</v>
      </c>
      <c r="I108" s="12">
        <v>-50.3</v>
      </c>
      <c r="J108" s="12">
        <v>-4.6900000000000004</v>
      </c>
      <c r="K108" s="47" t="s">
        <v>739</v>
      </c>
      <c r="L108" s="9" t="str">
        <f t="shared" si="15"/>
        <v>Yes</v>
      </c>
    </row>
    <row r="109" spans="1:12" x14ac:dyDescent="0.2">
      <c r="A109" s="48" t="s">
        <v>570</v>
      </c>
      <c r="B109" s="37" t="s">
        <v>213</v>
      </c>
      <c r="C109" s="49">
        <v>172694152</v>
      </c>
      <c r="D109" s="46" t="str">
        <f t="shared" si="12"/>
        <v>N/A</v>
      </c>
      <c r="E109" s="49">
        <v>64297665</v>
      </c>
      <c r="F109" s="46" t="str">
        <f t="shared" si="13"/>
        <v>N/A</v>
      </c>
      <c r="G109" s="49">
        <v>97500942</v>
      </c>
      <c r="H109" s="46" t="str">
        <f t="shared" si="14"/>
        <v>N/A</v>
      </c>
      <c r="I109" s="12">
        <v>-62.8</v>
      </c>
      <c r="J109" s="12">
        <v>51.64</v>
      </c>
      <c r="K109" s="47" t="s">
        <v>739</v>
      </c>
      <c r="L109" s="9" t="str">
        <f t="shared" si="15"/>
        <v>No</v>
      </c>
    </row>
    <row r="110" spans="1:12" x14ac:dyDescent="0.2">
      <c r="A110" s="48" t="s">
        <v>571</v>
      </c>
      <c r="B110" s="37" t="s">
        <v>213</v>
      </c>
      <c r="C110" s="38">
        <v>35535</v>
      </c>
      <c r="D110" s="46" t="str">
        <f t="shared" si="12"/>
        <v>N/A</v>
      </c>
      <c r="E110" s="38">
        <v>39966</v>
      </c>
      <c r="F110" s="46" t="str">
        <f t="shared" si="13"/>
        <v>N/A</v>
      </c>
      <c r="G110" s="38">
        <v>50456</v>
      </c>
      <c r="H110" s="46" t="str">
        <f t="shared" si="14"/>
        <v>N/A</v>
      </c>
      <c r="I110" s="12">
        <v>12.47</v>
      </c>
      <c r="J110" s="12">
        <v>26.25</v>
      </c>
      <c r="K110" s="47" t="s">
        <v>739</v>
      </c>
      <c r="L110" s="9" t="str">
        <f t="shared" si="15"/>
        <v>Yes</v>
      </c>
    </row>
    <row r="111" spans="1:12" x14ac:dyDescent="0.2">
      <c r="A111" s="48" t="s">
        <v>1330</v>
      </c>
      <c r="B111" s="37" t="s">
        <v>213</v>
      </c>
      <c r="C111" s="49">
        <v>4859.8326157000001</v>
      </c>
      <c r="D111" s="46" t="str">
        <f t="shared" si="12"/>
        <v>N/A</v>
      </c>
      <c r="E111" s="49">
        <v>1608.8091127</v>
      </c>
      <c r="F111" s="46" t="str">
        <f t="shared" si="13"/>
        <v>N/A</v>
      </c>
      <c r="G111" s="49">
        <v>1932.3953939999999</v>
      </c>
      <c r="H111" s="46" t="str">
        <f t="shared" si="14"/>
        <v>N/A</v>
      </c>
      <c r="I111" s="12">
        <v>-66.900000000000006</v>
      </c>
      <c r="J111" s="12">
        <v>20.11</v>
      </c>
      <c r="K111" s="47" t="s">
        <v>739</v>
      </c>
      <c r="L111" s="9" t="str">
        <f t="shared" si="15"/>
        <v>Yes</v>
      </c>
    </row>
    <row r="112" spans="1:12" ht="25.5" x14ac:dyDescent="0.2">
      <c r="A112" s="48" t="s">
        <v>572</v>
      </c>
      <c r="B112" s="37" t="s">
        <v>213</v>
      </c>
      <c r="C112" s="49">
        <v>32742173</v>
      </c>
      <c r="D112" s="46" t="str">
        <f t="shared" si="12"/>
        <v>N/A</v>
      </c>
      <c r="E112" s="49">
        <v>3532084</v>
      </c>
      <c r="F112" s="46" t="str">
        <f t="shared" si="13"/>
        <v>N/A</v>
      </c>
      <c r="G112" s="49">
        <v>1045525</v>
      </c>
      <c r="H112" s="46" t="str">
        <f t="shared" si="14"/>
        <v>N/A</v>
      </c>
      <c r="I112" s="12">
        <v>-89.2</v>
      </c>
      <c r="J112" s="12">
        <v>-70.400000000000006</v>
      </c>
      <c r="K112" s="47" t="s">
        <v>739</v>
      </c>
      <c r="L112" s="9" t="str">
        <f t="shared" si="15"/>
        <v>No</v>
      </c>
    </row>
    <row r="113" spans="1:12" x14ac:dyDescent="0.2">
      <c r="A113" s="48" t="s">
        <v>573</v>
      </c>
      <c r="B113" s="37" t="s">
        <v>213</v>
      </c>
      <c r="C113" s="38">
        <v>4619</v>
      </c>
      <c r="D113" s="46" t="str">
        <f t="shared" si="12"/>
        <v>N/A</v>
      </c>
      <c r="E113" s="38">
        <v>1403</v>
      </c>
      <c r="F113" s="46" t="str">
        <f t="shared" si="13"/>
        <v>N/A</v>
      </c>
      <c r="G113" s="38">
        <v>1457</v>
      </c>
      <c r="H113" s="46" t="str">
        <f t="shared" si="14"/>
        <v>N/A</v>
      </c>
      <c r="I113" s="12">
        <v>-69.599999999999994</v>
      </c>
      <c r="J113" s="12">
        <v>3.8490000000000002</v>
      </c>
      <c r="K113" s="47" t="s">
        <v>739</v>
      </c>
      <c r="L113" s="9" t="str">
        <f t="shared" si="15"/>
        <v>Yes</v>
      </c>
    </row>
    <row r="114" spans="1:12" ht="25.5" x14ac:dyDescent="0.2">
      <c r="A114" s="48" t="s">
        <v>1331</v>
      </c>
      <c r="B114" s="37" t="s">
        <v>213</v>
      </c>
      <c r="C114" s="49">
        <v>7088.5847586</v>
      </c>
      <c r="D114" s="46" t="str">
        <f t="shared" si="12"/>
        <v>N/A</v>
      </c>
      <c r="E114" s="49">
        <v>2517.5224518999999</v>
      </c>
      <c r="F114" s="46" t="str">
        <f t="shared" si="13"/>
        <v>N/A</v>
      </c>
      <c r="G114" s="49">
        <v>717.58750857999996</v>
      </c>
      <c r="H114" s="46" t="str">
        <f t="shared" si="14"/>
        <v>N/A</v>
      </c>
      <c r="I114" s="12">
        <v>-64.5</v>
      </c>
      <c r="J114" s="12">
        <v>-71.5</v>
      </c>
      <c r="K114" s="47" t="s">
        <v>739</v>
      </c>
      <c r="L114" s="9" t="str">
        <f t="shared" si="15"/>
        <v>No</v>
      </c>
    </row>
    <row r="115" spans="1:12" ht="25.5" x14ac:dyDescent="0.2">
      <c r="A115" s="48" t="s">
        <v>574</v>
      </c>
      <c r="B115" s="37" t="s">
        <v>213</v>
      </c>
      <c r="C115" s="49">
        <v>2213939</v>
      </c>
      <c r="D115" s="46" t="str">
        <f t="shared" si="12"/>
        <v>N/A</v>
      </c>
      <c r="E115" s="49">
        <v>1314698</v>
      </c>
      <c r="F115" s="46" t="str">
        <f t="shared" si="13"/>
        <v>N/A</v>
      </c>
      <c r="G115" s="49">
        <v>1302915</v>
      </c>
      <c r="H115" s="46" t="str">
        <f t="shared" si="14"/>
        <v>N/A</v>
      </c>
      <c r="I115" s="12">
        <v>-40.6</v>
      </c>
      <c r="J115" s="12">
        <v>-0.89600000000000002</v>
      </c>
      <c r="K115" s="47" t="s">
        <v>739</v>
      </c>
      <c r="L115" s="9" t="str">
        <f t="shared" si="15"/>
        <v>Yes</v>
      </c>
    </row>
    <row r="116" spans="1:12" x14ac:dyDescent="0.2">
      <c r="A116" s="3" t="s">
        <v>575</v>
      </c>
      <c r="B116" s="37" t="s">
        <v>213</v>
      </c>
      <c r="C116" s="38">
        <v>5903</v>
      </c>
      <c r="D116" s="46" t="str">
        <f t="shared" si="12"/>
        <v>N/A</v>
      </c>
      <c r="E116" s="38">
        <v>5385</v>
      </c>
      <c r="F116" s="46" t="str">
        <f t="shared" si="13"/>
        <v>N/A</v>
      </c>
      <c r="G116" s="38">
        <v>7334</v>
      </c>
      <c r="H116" s="46" t="str">
        <f t="shared" si="14"/>
        <v>N/A</v>
      </c>
      <c r="I116" s="12">
        <v>-8.7799999999999994</v>
      </c>
      <c r="J116" s="12">
        <v>36.19</v>
      </c>
      <c r="K116" s="47" t="s">
        <v>739</v>
      </c>
      <c r="L116" s="9" t="str">
        <f t="shared" si="15"/>
        <v>No</v>
      </c>
    </row>
    <row r="117" spans="1:12" ht="25.5" x14ac:dyDescent="0.2">
      <c r="A117" s="3" t="s">
        <v>1332</v>
      </c>
      <c r="B117" s="37" t="s">
        <v>213</v>
      </c>
      <c r="C117" s="49">
        <v>375.05319329000002</v>
      </c>
      <c r="D117" s="46" t="str">
        <f t="shared" si="12"/>
        <v>N/A</v>
      </c>
      <c r="E117" s="49">
        <v>244.14076137000001</v>
      </c>
      <c r="F117" s="46" t="str">
        <f t="shared" si="13"/>
        <v>N/A</v>
      </c>
      <c r="G117" s="49">
        <v>177.65407690000001</v>
      </c>
      <c r="H117" s="46" t="str">
        <f t="shared" si="14"/>
        <v>N/A</v>
      </c>
      <c r="I117" s="12">
        <v>-34.9</v>
      </c>
      <c r="J117" s="12">
        <v>-27.2</v>
      </c>
      <c r="K117" s="47" t="s">
        <v>739</v>
      </c>
      <c r="L117" s="9" t="str">
        <f t="shared" si="15"/>
        <v>Yes</v>
      </c>
    </row>
    <row r="118" spans="1:12" ht="25.5" x14ac:dyDescent="0.2">
      <c r="A118" s="4" t="s">
        <v>576</v>
      </c>
      <c r="B118" s="37" t="s">
        <v>213</v>
      </c>
      <c r="C118" s="49">
        <v>24402991</v>
      </c>
      <c r="D118" s="46" t="str">
        <f t="shared" si="12"/>
        <v>N/A</v>
      </c>
      <c r="E118" s="49">
        <v>1411415</v>
      </c>
      <c r="F118" s="46" t="str">
        <f t="shared" si="13"/>
        <v>N/A</v>
      </c>
      <c r="G118" s="49">
        <v>961842</v>
      </c>
      <c r="H118" s="46" t="str">
        <f t="shared" si="14"/>
        <v>N/A</v>
      </c>
      <c r="I118" s="12">
        <v>-94.2</v>
      </c>
      <c r="J118" s="12">
        <v>-31.9</v>
      </c>
      <c r="K118" s="47" t="s">
        <v>739</v>
      </c>
      <c r="L118" s="9" t="str">
        <f t="shared" si="15"/>
        <v>No</v>
      </c>
    </row>
    <row r="119" spans="1:12" x14ac:dyDescent="0.2">
      <c r="A119" s="4" t="s">
        <v>577</v>
      </c>
      <c r="B119" s="37" t="s">
        <v>213</v>
      </c>
      <c r="C119" s="38">
        <v>2465</v>
      </c>
      <c r="D119" s="46" t="str">
        <f t="shared" si="12"/>
        <v>N/A</v>
      </c>
      <c r="E119" s="38">
        <v>347</v>
      </c>
      <c r="F119" s="46" t="str">
        <f t="shared" si="13"/>
        <v>N/A</v>
      </c>
      <c r="G119" s="38">
        <v>202</v>
      </c>
      <c r="H119" s="46" t="str">
        <f t="shared" si="14"/>
        <v>N/A</v>
      </c>
      <c r="I119" s="12">
        <v>-85.9</v>
      </c>
      <c r="J119" s="12">
        <v>-41.8</v>
      </c>
      <c r="K119" s="47" t="s">
        <v>739</v>
      </c>
      <c r="L119" s="9" t="str">
        <f t="shared" si="15"/>
        <v>No</v>
      </c>
    </row>
    <row r="120" spans="1:12" ht="25.5" x14ac:dyDescent="0.2">
      <c r="A120" s="4" t="s">
        <v>1333</v>
      </c>
      <c r="B120" s="37" t="s">
        <v>213</v>
      </c>
      <c r="C120" s="49">
        <v>9899.7935090999999</v>
      </c>
      <c r="D120" s="46" t="str">
        <f t="shared" si="12"/>
        <v>N/A</v>
      </c>
      <c r="E120" s="49">
        <v>4067.4783861999999</v>
      </c>
      <c r="F120" s="46" t="str">
        <f t="shared" si="13"/>
        <v>N/A</v>
      </c>
      <c r="G120" s="49">
        <v>4761.5940594000003</v>
      </c>
      <c r="H120" s="46" t="str">
        <f t="shared" si="14"/>
        <v>N/A</v>
      </c>
      <c r="I120" s="12">
        <v>-58.9</v>
      </c>
      <c r="J120" s="12">
        <v>17.07</v>
      </c>
      <c r="K120" s="47" t="s">
        <v>739</v>
      </c>
      <c r="L120" s="9" t="str">
        <f t="shared" si="15"/>
        <v>Yes</v>
      </c>
    </row>
    <row r="121" spans="1:12" ht="25.5" x14ac:dyDescent="0.2">
      <c r="A121" s="4" t="s">
        <v>578</v>
      </c>
      <c r="B121" s="37" t="s">
        <v>213</v>
      </c>
      <c r="C121" s="49">
        <v>1138353</v>
      </c>
      <c r="D121" s="46" t="str">
        <f t="shared" si="12"/>
        <v>N/A</v>
      </c>
      <c r="E121" s="49">
        <v>221142</v>
      </c>
      <c r="F121" s="46" t="str">
        <f t="shared" si="13"/>
        <v>N/A</v>
      </c>
      <c r="G121" s="49">
        <v>64517</v>
      </c>
      <c r="H121" s="46" t="str">
        <f t="shared" si="14"/>
        <v>N/A</v>
      </c>
      <c r="I121" s="12">
        <v>-80.599999999999994</v>
      </c>
      <c r="J121" s="12">
        <v>-70.8</v>
      </c>
      <c r="K121" s="47" t="s">
        <v>739</v>
      </c>
      <c r="L121" s="9" t="str">
        <f t="shared" si="15"/>
        <v>No</v>
      </c>
    </row>
    <row r="122" spans="1:12" ht="25.5" x14ac:dyDescent="0.2">
      <c r="A122" s="4" t="s">
        <v>579</v>
      </c>
      <c r="B122" s="37" t="s">
        <v>213</v>
      </c>
      <c r="C122" s="38">
        <v>802</v>
      </c>
      <c r="D122" s="46" t="str">
        <f t="shared" si="12"/>
        <v>N/A</v>
      </c>
      <c r="E122" s="38">
        <v>261</v>
      </c>
      <c r="F122" s="46" t="str">
        <f t="shared" si="13"/>
        <v>N/A</v>
      </c>
      <c r="G122" s="38">
        <v>144</v>
      </c>
      <c r="H122" s="46" t="str">
        <f t="shared" si="14"/>
        <v>N/A</v>
      </c>
      <c r="I122" s="12">
        <v>-67.5</v>
      </c>
      <c r="J122" s="12">
        <v>-44.8</v>
      </c>
      <c r="K122" s="47" t="s">
        <v>739</v>
      </c>
      <c r="L122" s="9" t="str">
        <f t="shared" si="15"/>
        <v>No</v>
      </c>
    </row>
    <row r="123" spans="1:12" ht="25.5" x14ac:dyDescent="0.2">
      <c r="A123" s="4" t="s">
        <v>1334</v>
      </c>
      <c r="B123" s="37" t="s">
        <v>213</v>
      </c>
      <c r="C123" s="49">
        <v>1419.3927681</v>
      </c>
      <c r="D123" s="46" t="str">
        <f t="shared" si="12"/>
        <v>N/A</v>
      </c>
      <c r="E123" s="49">
        <v>847.28735631999996</v>
      </c>
      <c r="F123" s="46" t="str">
        <f t="shared" si="13"/>
        <v>N/A</v>
      </c>
      <c r="G123" s="49">
        <v>448.03472221999999</v>
      </c>
      <c r="H123" s="46" t="str">
        <f t="shared" si="14"/>
        <v>N/A</v>
      </c>
      <c r="I123" s="12">
        <v>-40.299999999999997</v>
      </c>
      <c r="J123" s="12">
        <v>-47.1</v>
      </c>
      <c r="K123" s="47" t="s">
        <v>739</v>
      </c>
      <c r="L123" s="9" t="str">
        <f t="shared" si="15"/>
        <v>No</v>
      </c>
    </row>
    <row r="124" spans="1:12" ht="25.5" x14ac:dyDescent="0.2">
      <c r="A124" s="4" t="s">
        <v>580</v>
      </c>
      <c r="B124" s="37" t="s">
        <v>213</v>
      </c>
      <c r="C124" s="49">
        <v>23076042</v>
      </c>
      <c r="D124" s="46" t="str">
        <f t="shared" si="12"/>
        <v>N/A</v>
      </c>
      <c r="E124" s="49">
        <v>4653110</v>
      </c>
      <c r="F124" s="46" t="str">
        <f t="shared" si="13"/>
        <v>N/A</v>
      </c>
      <c r="G124" s="49">
        <v>2535408</v>
      </c>
      <c r="H124" s="46" t="str">
        <f t="shared" si="14"/>
        <v>N/A</v>
      </c>
      <c r="I124" s="12">
        <v>-79.8</v>
      </c>
      <c r="J124" s="12">
        <v>-45.5</v>
      </c>
      <c r="K124" s="47" t="s">
        <v>739</v>
      </c>
      <c r="L124" s="9" t="str">
        <f t="shared" si="15"/>
        <v>No</v>
      </c>
    </row>
    <row r="125" spans="1:12" x14ac:dyDescent="0.2">
      <c r="A125" s="2" t="s">
        <v>581</v>
      </c>
      <c r="B125" s="37" t="s">
        <v>213</v>
      </c>
      <c r="C125" s="38">
        <v>5010</v>
      </c>
      <c r="D125" s="46" t="str">
        <f t="shared" si="12"/>
        <v>N/A</v>
      </c>
      <c r="E125" s="38">
        <v>1336</v>
      </c>
      <c r="F125" s="46" t="str">
        <f t="shared" si="13"/>
        <v>N/A</v>
      </c>
      <c r="G125" s="38">
        <v>1042</v>
      </c>
      <c r="H125" s="46" t="str">
        <f t="shared" si="14"/>
        <v>N/A</v>
      </c>
      <c r="I125" s="12">
        <v>-73.3</v>
      </c>
      <c r="J125" s="12">
        <v>-22</v>
      </c>
      <c r="K125" s="47" t="s">
        <v>739</v>
      </c>
      <c r="L125" s="9" t="str">
        <f t="shared" si="15"/>
        <v>Yes</v>
      </c>
    </row>
    <row r="126" spans="1:12" ht="25.5" x14ac:dyDescent="0.2">
      <c r="A126" s="2" t="s">
        <v>1335</v>
      </c>
      <c r="B126" s="37" t="s">
        <v>213</v>
      </c>
      <c r="C126" s="49">
        <v>4605.9964072000002</v>
      </c>
      <c r="D126" s="46" t="str">
        <f t="shared" si="12"/>
        <v>N/A</v>
      </c>
      <c r="E126" s="49">
        <v>3482.8667664999998</v>
      </c>
      <c r="F126" s="46" t="str">
        <f t="shared" si="13"/>
        <v>N/A</v>
      </c>
      <c r="G126" s="49">
        <v>2433.2130517999999</v>
      </c>
      <c r="H126" s="46" t="str">
        <f t="shared" si="14"/>
        <v>N/A</v>
      </c>
      <c r="I126" s="12">
        <v>-24.4</v>
      </c>
      <c r="J126" s="12">
        <v>-30.1</v>
      </c>
      <c r="K126" s="47" t="s">
        <v>739</v>
      </c>
      <c r="L126" s="9" t="str">
        <f t="shared" si="15"/>
        <v>No</v>
      </c>
    </row>
    <row r="127" spans="1:12" ht="25.5" x14ac:dyDescent="0.2">
      <c r="A127" s="2" t="s">
        <v>582</v>
      </c>
      <c r="B127" s="37" t="s">
        <v>213</v>
      </c>
      <c r="C127" s="49">
        <v>0</v>
      </c>
      <c r="D127" s="46" t="str">
        <f t="shared" si="12"/>
        <v>N/A</v>
      </c>
      <c r="E127" s="49">
        <v>0</v>
      </c>
      <c r="F127" s="46" t="str">
        <f t="shared" si="13"/>
        <v>N/A</v>
      </c>
      <c r="G127" s="49">
        <v>0</v>
      </c>
      <c r="H127" s="46" t="str">
        <f t="shared" si="14"/>
        <v>N/A</v>
      </c>
      <c r="I127" s="12" t="s">
        <v>1747</v>
      </c>
      <c r="J127" s="12" t="s">
        <v>1747</v>
      </c>
      <c r="K127" s="47" t="s">
        <v>739</v>
      </c>
      <c r="L127" s="9" t="str">
        <f t="shared" si="15"/>
        <v>N/A</v>
      </c>
    </row>
    <row r="128" spans="1:12" x14ac:dyDescent="0.2">
      <c r="A128" s="2" t="s">
        <v>583</v>
      </c>
      <c r="B128" s="37" t="s">
        <v>213</v>
      </c>
      <c r="C128" s="38">
        <v>0</v>
      </c>
      <c r="D128" s="46" t="str">
        <f t="shared" si="12"/>
        <v>N/A</v>
      </c>
      <c r="E128" s="38">
        <v>0</v>
      </c>
      <c r="F128" s="46" t="str">
        <f t="shared" si="13"/>
        <v>N/A</v>
      </c>
      <c r="G128" s="38">
        <v>0</v>
      </c>
      <c r="H128" s="46" t="str">
        <f t="shared" si="14"/>
        <v>N/A</v>
      </c>
      <c r="I128" s="12" t="s">
        <v>1747</v>
      </c>
      <c r="J128" s="12" t="s">
        <v>1747</v>
      </c>
      <c r="K128" s="47" t="s">
        <v>739</v>
      </c>
      <c r="L128" s="9" t="str">
        <f t="shared" si="15"/>
        <v>N/A</v>
      </c>
    </row>
    <row r="129" spans="1:12" ht="25.5" x14ac:dyDescent="0.2">
      <c r="A129" s="2" t="s">
        <v>1336</v>
      </c>
      <c r="B129" s="37" t="s">
        <v>213</v>
      </c>
      <c r="C129" s="49" t="s">
        <v>1747</v>
      </c>
      <c r="D129" s="46" t="str">
        <f t="shared" si="12"/>
        <v>N/A</v>
      </c>
      <c r="E129" s="49" t="s">
        <v>1747</v>
      </c>
      <c r="F129" s="46" t="str">
        <f t="shared" si="13"/>
        <v>N/A</v>
      </c>
      <c r="G129" s="49" t="s">
        <v>1747</v>
      </c>
      <c r="H129" s="46" t="str">
        <f t="shared" si="14"/>
        <v>N/A</v>
      </c>
      <c r="I129" s="12" t="s">
        <v>1747</v>
      </c>
      <c r="J129" s="12" t="s">
        <v>1747</v>
      </c>
      <c r="K129" s="47" t="s">
        <v>739</v>
      </c>
      <c r="L129" s="9" t="str">
        <f t="shared" si="15"/>
        <v>N/A</v>
      </c>
    </row>
    <row r="130" spans="1:12" ht="25.5" x14ac:dyDescent="0.2">
      <c r="A130" s="2" t="s">
        <v>584</v>
      </c>
      <c r="B130" s="37" t="s">
        <v>213</v>
      </c>
      <c r="C130" s="49">
        <v>7939300</v>
      </c>
      <c r="D130" s="46" t="str">
        <f t="shared" si="12"/>
        <v>N/A</v>
      </c>
      <c r="E130" s="49">
        <v>7370899</v>
      </c>
      <c r="F130" s="46" t="str">
        <f t="shared" si="13"/>
        <v>N/A</v>
      </c>
      <c r="G130" s="49">
        <v>5854464</v>
      </c>
      <c r="H130" s="46" t="str">
        <f t="shared" si="14"/>
        <v>N/A</v>
      </c>
      <c r="I130" s="12">
        <v>-7.16</v>
      </c>
      <c r="J130" s="12">
        <v>-20.6</v>
      </c>
      <c r="K130" s="47" t="s">
        <v>739</v>
      </c>
      <c r="L130" s="9" t="str">
        <f t="shared" si="15"/>
        <v>Yes</v>
      </c>
    </row>
    <row r="131" spans="1:12" x14ac:dyDescent="0.2">
      <c r="A131" s="2" t="s">
        <v>585</v>
      </c>
      <c r="B131" s="37" t="s">
        <v>213</v>
      </c>
      <c r="C131" s="38">
        <v>532</v>
      </c>
      <c r="D131" s="46" t="str">
        <f t="shared" si="12"/>
        <v>N/A</v>
      </c>
      <c r="E131" s="38">
        <v>454</v>
      </c>
      <c r="F131" s="46" t="str">
        <f t="shared" si="13"/>
        <v>N/A</v>
      </c>
      <c r="G131" s="38">
        <v>356</v>
      </c>
      <c r="H131" s="46" t="str">
        <f t="shared" si="14"/>
        <v>N/A</v>
      </c>
      <c r="I131" s="12">
        <v>-14.7</v>
      </c>
      <c r="J131" s="12">
        <v>-21.6</v>
      </c>
      <c r="K131" s="47" t="s">
        <v>739</v>
      </c>
      <c r="L131" s="9" t="str">
        <f t="shared" si="15"/>
        <v>Yes</v>
      </c>
    </row>
    <row r="132" spans="1:12" x14ac:dyDescent="0.2">
      <c r="A132" s="2" t="s">
        <v>1337</v>
      </c>
      <c r="B132" s="37" t="s">
        <v>213</v>
      </c>
      <c r="C132" s="49">
        <v>14923.496241000001</v>
      </c>
      <c r="D132" s="46" t="str">
        <f t="shared" si="12"/>
        <v>N/A</v>
      </c>
      <c r="E132" s="49">
        <v>16235.460352</v>
      </c>
      <c r="F132" s="46" t="str">
        <f t="shared" si="13"/>
        <v>N/A</v>
      </c>
      <c r="G132" s="49">
        <v>16445.123596000001</v>
      </c>
      <c r="H132" s="46" t="str">
        <f t="shared" si="14"/>
        <v>N/A</v>
      </c>
      <c r="I132" s="12">
        <v>8.7910000000000004</v>
      </c>
      <c r="J132" s="12">
        <v>1.2909999999999999</v>
      </c>
      <c r="K132" s="47" t="s">
        <v>739</v>
      </c>
      <c r="L132" s="9" t="str">
        <f t="shared" si="15"/>
        <v>Yes</v>
      </c>
    </row>
    <row r="133" spans="1:12" ht="25.5" x14ac:dyDescent="0.2">
      <c r="A133" s="2" t="s">
        <v>586</v>
      </c>
      <c r="B133" s="37" t="s">
        <v>213</v>
      </c>
      <c r="C133" s="49">
        <v>181838</v>
      </c>
      <c r="D133" s="46" t="str">
        <f t="shared" si="12"/>
        <v>N/A</v>
      </c>
      <c r="E133" s="49">
        <v>176605</v>
      </c>
      <c r="F133" s="46" t="str">
        <f t="shared" si="13"/>
        <v>N/A</v>
      </c>
      <c r="G133" s="49">
        <v>335710</v>
      </c>
      <c r="H133" s="46" t="str">
        <f t="shared" si="14"/>
        <v>N/A</v>
      </c>
      <c r="I133" s="12">
        <v>-2.88</v>
      </c>
      <c r="J133" s="12">
        <v>90.09</v>
      </c>
      <c r="K133" s="47" t="s">
        <v>739</v>
      </c>
      <c r="L133" s="9" t="str">
        <f>IF(J133="Div by 0", "N/A", IF(OR(J133="N/A",K133="N/A"),"N/A", IF(J133&gt;VALUE(MID(K133,1,2)), "No", IF(J133&lt;-1*VALUE(MID(K133,1,2)), "No", "Yes"))))</f>
        <v>No</v>
      </c>
    </row>
    <row r="134" spans="1:12" x14ac:dyDescent="0.2">
      <c r="A134" s="2" t="s">
        <v>587</v>
      </c>
      <c r="B134" s="37" t="s">
        <v>213</v>
      </c>
      <c r="C134" s="38">
        <v>1778</v>
      </c>
      <c r="D134" s="46" t="str">
        <f t="shared" si="12"/>
        <v>N/A</v>
      </c>
      <c r="E134" s="38">
        <v>1743</v>
      </c>
      <c r="F134" s="46" t="str">
        <f t="shared" si="13"/>
        <v>N/A</v>
      </c>
      <c r="G134" s="38">
        <v>2607</v>
      </c>
      <c r="H134" s="46" t="str">
        <f t="shared" si="14"/>
        <v>N/A</v>
      </c>
      <c r="I134" s="12">
        <v>-1.97</v>
      </c>
      <c r="J134" s="12">
        <v>49.57</v>
      </c>
      <c r="K134" s="47" t="s">
        <v>739</v>
      </c>
      <c r="L134" s="9" t="str">
        <f t="shared" ref="L134:L138" si="16">IF(J134="Div by 0", "N/A", IF(OR(J134="N/A",K134="N/A"),"N/A", IF(J134&gt;VALUE(MID(K134,1,2)), "No", IF(J134&lt;-1*VALUE(MID(K134,1,2)), "No", "Yes"))))</f>
        <v>No</v>
      </c>
    </row>
    <row r="135" spans="1:12" ht="25.5" x14ac:dyDescent="0.2">
      <c r="A135" s="2" t="s">
        <v>1338</v>
      </c>
      <c r="B135" s="37" t="s">
        <v>213</v>
      </c>
      <c r="C135" s="49">
        <v>102.27109111</v>
      </c>
      <c r="D135" s="46" t="str">
        <f t="shared" si="12"/>
        <v>N/A</v>
      </c>
      <c r="E135" s="49">
        <v>101.32243259000001</v>
      </c>
      <c r="F135" s="46" t="str">
        <f t="shared" si="13"/>
        <v>N/A</v>
      </c>
      <c r="G135" s="49">
        <v>128.77253547999999</v>
      </c>
      <c r="H135" s="46" t="str">
        <f t="shared" si="14"/>
        <v>N/A</v>
      </c>
      <c r="I135" s="12">
        <v>-0.92800000000000005</v>
      </c>
      <c r="J135" s="12">
        <v>27.09</v>
      </c>
      <c r="K135" s="47" t="s">
        <v>739</v>
      </c>
      <c r="L135" s="9" t="str">
        <f t="shared" si="16"/>
        <v>Yes</v>
      </c>
    </row>
    <row r="136" spans="1:12" ht="25.5" x14ac:dyDescent="0.2">
      <c r="A136" s="2" t="s">
        <v>588</v>
      </c>
      <c r="B136" s="37" t="s">
        <v>213</v>
      </c>
      <c r="C136" s="49">
        <v>39731002</v>
      </c>
      <c r="D136" s="46" t="str">
        <f t="shared" ref="D136:D150" si="17">IF($B136="N/A","N/A",IF(C136&gt;10,"No",IF(C136&lt;-10,"No","Yes")))</f>
        <v>N/A</v>
      </c>
      <c r="E136" s="49">
        <v>336107</v>
      </c>
      <c r="F136" s="46" t="str">
        <f t="shared" ref="F136:F150" si="18">IF($B136="N/A","N/A",IF(E136&gt;10,"No",IF(E136&lt;-10,"No","Yes")))</f>
        <v>N/A</v>
      </c>
      <c r="G136" s="49">
        <v>119324</v>
      </c>
      <c r="H136" s="46" t="str">
        <f t="shared" ref="H136:H150" si="19">IF($B136="N/A","N/A",IF(G136&gt;10,"No",IF(G136&lt;-10,"No","Yes")))</f>
        <v>N/A</v>
      </c>
      <c r="I136" s="12">
        <v>-99.2</v>
      </c>
      <c r="J136" s="12">
        <v>-64.5</v>
      </c>
      <c r="K136" s="47" t="s">
        <v>739</v>
      </c>
      <c r="L136" s="9" t="str">
        <f t="shared" si="16"/>
        <v>No</v>
      </c>
    </row>
    <row r="137" spans="1:12" x14ac:dyDescent="0.2">
      <c r="A137" s="2" t="s">
        <v>589</v>
      </c>
      <c r="B137" s="37" t="s">
        <v>213</v>
      </c>
      <c r="C137" s="38">
        <v>341</v>
      </c>
      <c r="D137" s="46" t="str">
        <f t="shared" si="17"/>
        <v>N/A</v>
      </c>
      <c r="E137" s="38">
        <v>17</v>
      </c>
      <c r="F137" s="46" t="str">
        <f t="shared" si="18"/>
        <v>N/A</v>
      </c>
      <c r="G137" s="38">
        <v>11</v>
      </c>
      <c r="H137" s="46" t="str">
        <f t="shared" si="19"/>
        <v>N/A</v>
      </c>
      <c r="I137" s="12">
        <v>-95</v>
      </c>
      <c r="J137" s="12">
        <v>-70.599999999999994</v>
      </c>
      <c r="K137" s="47" t="s">
        <v>739</v>
      </c>
      <c r="L137" s="9" t="str">
        <f t="shared" si="16"/>
        <v>No</v>
      </c>
    </row>
    <row r="138" spans="1:12" ht="25.5" x14ac:dyDescent="0.2">
      <c r="A138" s="2" t="s">
        <v>1339</v>
      </c>
      <c r="B138" s="37" t="s">
        <v>213</v>
      </c>
      <c r="C138" s="49">
        <v>116513.20235000001</v>
      </c>
      <c r="D138" s="46" t="str">
        <f t="shared" si="17"/>
        <v>N/A</v>
      </c>
      <c r="E138" s="49">
        <v>19771</v>
      </c>
      <c r="F138" s="46" t="str">
        <f t="shared" si="18"/>
        <v>N/A</v>
      </c>
      <c r="G138" s="49">
        <v>23864.799999999999</v>
      </c>
      <c r="H138" s="46" t="str">
        <f t="shared" si="19"/>
        <v>N/A</v>
      </c>
      <c r="I138" s="12">
        <v>-83</v>
      </c>
      <c r="J138" s="12">
        <v>20.71</v>
      </c>
      <c r="K138" s="47" t="s">
        <v>739</v>
      </c>
      <c r="L138" s="9" t="str">
        <f t="shared" si="16"/>
        <v>Yes</v>
      </c>
    </row>
    <row r="139" spans="1:12" ht="25.5" x14ac:dyDescent="0.2">
      <c r="A139" s="2" t="s">
        <v>590</v>
      </c>
      <c r="B139" s="37" t="s">
        <v>213</v>
      </c>
      <c r="C139" s="49">
        <v>19575526</v>
      </c>
      <c r="D139" s="46" t="str">
        <f t="shared" si="17"/>
        <v>N/A</v>
      </c>
      <c r="E139" s="49">
        <v>4163309</v>
      </c>
      <c r="F139" s="46" t="str">
        <f t="shared" si="18"/>
        <v>N/A</v>
      </c>
      <c r="G139" s="49">
        <v>4176634</v>
      </c>
      <c r="H139" s="46" t="str">
        <f t="shared" si="19"/>
        <v>N/A</v>
      </c>
      <c r="I139" s="12">
        <v>-78.7</v>
      </c>
      <c r="J139" s="12">
        <v>0.3201</v>
      </c>
      <c r="K139" s="47" t="s">
        <v>739</v>
      </c>
      <c r="L139" s="9" t="str">
        <f t="shared" ref="L139:L150" si="20">IF(J139="Div by 0", "N/A", IF(K139="N/A","N/A", IF(J139&gt;VALUE(MID(K139,1,2)), "No", IF(J139&lt;-1*VALUE(MID(K139,1,2)), "No", "Yes"))))</f>
        <v>Yes</v>
      </c>
    </row>
    <row r="140" spans="1:12" ht="25.5" x14ac:dyDescent="0.2">
      <c r="A140" s="2" t="s">
        <v>591</v>
      </c>
      <c r="B140" s="37" t="s">
        <v>213</v>
      </c>
      <c r="C140" s="38">
        <v>16443</v>
      </c>
      <c r="D140" s="46" t="str">
        <f t="shared" si="17"/>
        <v>N/A</v>
      </c>
      <c r="E140" s="38">
        <v>10127</v>
      </c>
      <c r="F140" s="46" t="str">
        <f t="shared" si="18"/>
        <v>N/A</v>
      </c>
      <c r="G140" s="38">
        <v>13566</v>
      </c>
      <c r="H140" s="46" t="str">
        <f t="shared" si="19"/>
        <v>N/A</v>
      </c>
      <c r="I140" s="12">
        <v>-38.4</v>
      </c>
      <c r="J140" s="12">
        <v>33.96</v>
      </c>
      <c r="K140" s="47" t="s">
        <v>739</v>
      </c>
      <c r="L140" s="9" t="str">
        <f t="shared" si="20"/>
        <v>No</v>
      </c>
    </row>
    <row r="141" spans="1:12" ht="25.5" x14ac:dyDescent="0.2">
      <c r="A141" s="2" t="s">
        <v>1340</v>
      </c>
      <c r="B141" s="37" t="s">
        <v>213</v>
      </c>
      <c r="C141" s="49">
        <v>1190.5081798000001</v>
      </c>
      <c r="D141" s="46" t="str">
        <f t="shared" si="17"/>
        <v>N/A</v>
      </c>
      <c r="E141" s="49">
        <v>411.10980547000003</v>
      </c>
      <c r="F141" s="46" t="str">
        <f t="shared" si="18"/>
        <v>N/A</v>
      </c>
      <c r="G141" s="49">
        <v>307.87512900000002</v>
      </c>
      <c r="H141" s="46" t="str">
        <f t="shared" si="19"/>
        <v>N/A</v>
      </c>
      <c r="I141" s="12">
        <v>-65.5</v>
      </c>
      <c r="J141" s="12">
        <v>-25.1</v>
      </c>
      <c r="K141" s="47" t="s">
        <v>739</v>
      </c>
      <c r="L141" s="9" t="str">
        <f t="shared" si="20"/>
        <v>Yes</v>
      </c>
    </row>
    <row r="142" spans="1:12" ht="25.5" x14ac:dyDescent="0.2">
      <c r="A142" s="2" t="s">
        <v>592</v>
      </c>
      <c r="B142" s="37" t="s">
        <v>213</v>
      </c>
      <c r="C142" s="49">
        <v>32617706</v>
      </c>
      <c r="D142" s="46" t="str">
        <f t="shared" si="17"/>
        <v>N/A</v>
      </c>
      <c r="E142" s="49">
        <v>3914709</v>
      </c>
      <c r="F142" s="46" t="str">
        <f t="shared" si="18"/>
        <v>N/A</v>
      </c>
      <c r="G142" s="49">
        <v>3282929</v>
      </c>
      <c r="H142" s="46" t="str">
        <f t="shared" si="19"/>
        <v>N/A</v>
      </c>
      <c r="I142" s="12">
        <v>-88</v>
      </c>
      <c r="J142" s="12">
        <v>-16.100000000000001</v>
      </c>
      <c r="K142" s="47" t="s">
        <v>739</v>
      </c>
      <c r="L142" s="9" t="str">
        <f t="shared" si="20"/>
        <v>Yes</v>
      </c>
    </row>
    <row r="143" spans="1:12" x14ac:dyDescent="0.2">
      <c r="A143" s="3" t="s">
        <v>593</v>
      </c>
      <c r="B143" s="37" t="s">
        <v>213</v>
      </c>
      <c r="C143" s="38">
        <v>671</v>
      </c>
      <c r="D143" s="46" t="str">
        <f t="shared" si="17"/>
        <v>N/A</v>
      </c>
      <c r="E143" s="38">
        <v>124</v>
      </c>
      <c r="F143" s="46" t="str">
        <f t="shared" si="18"/>
        <v>N/A</v>
      </c>
      <c r="G143" s="38">
        <v>107</v>
      </c>
      <c r="H143" s="46" t="str">
        <f t="shared" si="19"/>
        <v>N/A</v>
      </c>
      <c r="I143" s="12">
        <v>-81.5</v>
      </c>
      <c r="J143" s="12">
        <v>-13.7</v>
      </c>
      <c r="K143" s="47" t="s">
        <v>739</v>
      </c>
      <c r="L143" s="9" t="str">
        <f t="shared" si="20"/>
        <v>Yes</v>
      </c>
    </row>
    <row r="144" spans="1:12" ht="25.5" x14ac:dyDescent="0.2">
      <c r="A144" s="3" t="s">
        <v>1341</v>
      </c>
      <c r="B144" s="37" t="s">
        <v>213</v>
      </c>
      <c r="C144" s="49">
        <v>48610.590164000001</v>
      </c>
      <c r="D144" s="46" t="str">
        <f t="shared" si="17"/>
        <v>N/A</v>
      </c>
      <c r="E144" s="49">
        <v>31570.233871</v>
      </c>
      <c r="F144" s="46" t="str">
        <f t="shared" si="18"/>
        <v>N/A</v>
      </c>
      <c r="G144" s="49">
        <v>30681.579439000001</v>
      </c>
      <c r="H144" s="46" t="str">
        <f t="shared" si="19"/>
        <v>N/A</v>
      </c>
      <c r="I144" s="12">
        <v>-35.1</v>
      </c>
      <c r="J144" s="12">
        <v>-2.81</v>
      </c>
      <c r="K144" s="47" t="s">
        <v>739</v>
      </c>
      <c r="L144" s="9" t="str">
        <f t="shared" si="20"/>
        <v>Yes</v>
      </c>
    </row>
    <row r="145" spans="1:12" ht="25.5" x14ac:dyDescent="0.2">
      <c r="A145" s="2" t="s">
        <v>594</v>
      </c>
      <c r="B145" s="37" t="s">
        <v>213</v>
      </c>
      <c r="C145" s="49">
        <v>51198942</v>
      </c>
      <c r="D145" s="46" t="str">
        <f t="shared" si="17"/>
        <v>N/A</v>
      </c>
      <c r="E145" s="49">
        <v>22494110</v>
      </c>
      <c r="F145" s="46" t="str">
        <f t="shared" si="18"/>
        <v>N/A</v>
      </c>
      <c r="G145" s="49">
        <v>27764957</v>
      </c>
      <c r="H145" s="46" t="str">
        <f t="shared" si="19"/>
        <v>N/A</v>
      </c>
      <c r="I145" s="12">
        <v>-56.1</v>
      </c>
      <c r="J145" s="12">
        <v>23.43</v>
      </c>
      <c r="K145" s="47" t="s">
        <v>739</v>
      </c>
      <c r="L145" s="9" t="str">
        <f t="shared" si="20"/>
        <v>Yes</v>
      </c>
    </row>
    <row r="146" spans="1:12" x14ac:dyDescent="0.2">
      <c r="A146" s="2" t="s">
        <v>595</v>
      </c>
      <c r="B146" s="37" t="s">
        <v>213</v>
      </c>
      <c r="C146" s="38">
        <v>9389</v>
      </c>
      <c r="D146" s="46" t="str">
        <f t="shared" si="17"/>
        <v>N/A</v>
      </c>
      <c r="E146" s="38">
        <v>10365</v>
      </c>
      <c r="F146" s="46" t="str">
        <f t="shared" si="18"/>
        <v>N/A</v>
      </c>
      <c r="G146" s="38">
        <v>13359</v>
      </c>
      <c r="H146" s="46" t="str">
        <f t="shared" si="19"/>
        <v>N/A</v>
      </c>
      <c r="I146" s="12">
        <v>10.4</v>
      </c>
      <c r="J146" s="12">
        <v>28.89</v>
      </c>
      <c r="K146" s="47" t="s">
        <v>739</v>
      </c>
      <c r="L146" s="9" t="str">
        <f t="shared" si="20"/>
        <v>Yes</v>
      </c>
    </row>
    <row r="147" spans="1:12" ht="25.5" x14ac:dyDescent="0.2">
      <c r="A147" s="2" t="s">
        <v>1342</v>
      </c>
      <c r="B147" s="37" t="s">
        <v>213</v>
      </c>
      <c r="C147" s="49">
        <v>5453.0772180000004</v>
      </c>
      <c r="D147" s="46" t="str">
        <f t="shared" si="17"/>
        <v>N/A</v>
      </c>
      <c r="E147" s="49">
        <v>2170.1987457999999</v>
      </c>
      <c r="F147" s="46" t="str">
        <f t="shared" si="18"/>
        <v>N/A</v>
      </c>
      <c r="G147" s="49">
        <v>2078.370911</v>
      </c>
      <c r="H147" s="46" t="str">
        <f t="shared" si="19"/>
        <v>N/A</v>
      </c>
      <c r="I147" s="12">
        <v>-60.2</v>
      </c>
      <c r="J147" s="12">
        <v>-4.2300000000000004</v>
      </c>
      <c r="K147" s="47" t="s">
        <v>739</v>
      </c>
      <c r="L147" s="9" t="str">
        <f t="shared" si="20"/>
        <v>Yes</v>
      </c>
    </row>
    <row r="148" spans="1:12" ht="25.5" x14ac:dyDescent="0.2">
      <c r="A148" s="2" t="s">
        <v>596</v>
      </c>
      <c r="B148" s="37" t="s">
        <v>213</v>
      </c>
      <c r="C148" s="49">
        <v>8817871</v>
      </c>
      <c r="D148" s="46" t="str">
        <f t="shared" si="17"/>
        <v>N/A</v>
      </c>
      <c r="E148" s="49">
        <v>348608</v>
      </c>
      <c r="F148" s="46" t="str">
        <f t="shared" si="18"/>
        <v>N/A</v>
      </c>
      <c r="G148" s="49">
        <v>100150</v>
      </c>
      <c r="H148" s="46" t="str">
        <f t="shared" si="19"/>
        <v>N/A</v>
      </c>
      <c r="I148" s="12">
        <v>-96</v>
      </c>
      <c r="J148" s="12">
        <v>-71.3</v>
      </c>
      <c r="K148" s="47" t="s">
        <v>739</v>
      </c>
      <c r="L148" s="9" t="str">
        <f t="shared" si="20"/>
        <v>No</v>
      </c>
    </row>
    <row r="149" spans="1:12" x14ac:dyDescent="0.2">
      <c r="A149" s="2" t="s">
        <v>597</v>
      </c>
      <c r="B149" s="37" t="s">
        <v>213</v>
      </c>
      <c r="C149" s="38">
        <v>851</v>
      </c>
      <c r="D149" s="46" t="str">
        <f t="shared" si="17"/>
        <v>N/A</v>
      </c>
      <c r="E149" s="38">
        <v>63</v>
      </c>
      <c r="F149" s="46" t="str">
        <f t="shared" si="18"/>
        <v>N/A</v>
      </c>
      <c r="G149" s="38">
        <v>17</v>
      </c>
      <c r="H149" s="46" t="str">
        <f t="shared" si="19"/>
        <v>N/A</v>
      </c>
      <c r="I149" s="12">
        <v>-92.6</v>
      </c>
      <c r="J149" s="12">
        <v>-73</v>
      </c>
      <c r="K149" s="47" t="s">
        <v>739</v>
      </c>
      <c r="L149" s="9" t="str">
        <f t="shared" si="20"/>
        <v>No</v>
      </c>
    </row>
    <row r="150" spans="1:12" ht="25.5" x14ac:dyDescent="0.2">
      <c r="A150" s="4" t="s">
        <v>1343</v>
      </c>
      <c r="B150" s="37" t="s">
        <v>213</v>
      </c>
      <c r="C150" s="49">
        <v>10361.775557999999</v>
      </c>
      <c r="D150" s="46" t="str">
        <f t="shared" si="17"/>
        <v>N/A</v>
      </c>
      <c r="E150" s="49">
        <v>5533.4603175000002</v>
      </c>
      <c r="F150" s="46" t="str">
        <f t="shared" si="18"/>
        <v>N/A</v>
      </c>
      <c r="G150" s="49">
        <v>5891.1764706000004</v>
      </c>
      <c r="H150" s="46" t="str">
        <f t="shared" si="19"/>
        <v>N/A</v>
      </c>
      <c r="I150" s="12">
        <v>-46.6</v>
      </c>
      <c r="J150" s="12">
        <v>6.4649999999999999</v>
      </c>
      <c r="K150" s="47" t="s">
        <v>739</v>
      </c>
      <c r="L150" s="9" t="str">
        <f t="shared" si="20"/>
        <v>Yes</v>
      </c>
    </row>
    <row r="151" spans="1:12" ht="25.5" x14ac:dyDescent="0.2">
      <c r="A151" s="4" t="s">
        <v>1344</v>
      </c>
      <c r="B151" s="37" t="s">
        <v>213</v>
      </c>
      <c r="C151" s="49">
        <v>2144.3536635999999</v>
      </c>
      <c r="D151" s="46" t="str">
        <f t="shared" ref="D151:D170" si="21">IF($B151="N/A","N/A",IF(C151&gt;10,"No",IF(C151&lt;-10,"No","Yes")))</f>
        <v>N/A</v>
      </c>
      <c r="E151" s="49">
        <v>1108.9467305000001</v>
      </c>
      <c r="F151" s="46" t="str">
        <f t="shared" ref="F151:F170" si="22">IF($B151="N/A","N/A",IF(E151&gt;10,"No",IF(E151&lt;-10,"No","Yes")))</f>
        <v>N/A</v>
      </c>
      <c r="G151" s="49">
        <v>983.00039430000004</v>
      </c>
      <c r="H151" s="46" t="str">
        <f t="shared" ref="H151:H170" si="23">IF($B151="N/A","N/A",IF(G151&gt;10,"No",IF(G151&lt;-10,"No","Yes")))</f>
        <v>N/A</v>
      </c>
      <c r="I151" s="12">
        <v>-48.3</v>
      </c>
      <c r="J151" s="12">
        <v>-11.4</v>
      </c>
      <c r="K151" s="47" t="s">
        <v>739</v>
      </c>
      <c r="L151" s="9" t="str">
        <f t="shared" ref="L151:L170" si="24">IF(J151="Div by 0", "N/A", IF(K151="N/A","N/A", IF(J151&gt;VALUE(MID(K151,1,2)), "No", IF(J151&lt;-1*VALUE(MID(K151,1,2)), "No", "Yes"))))</f>
        <v>Yes</v>
      </c>
    </row>
    <row r="152" spans="1:12" ht="25.5" x14ac:dyDescent="0.2">
      <c r="A152" s="4" t="s">
        <v>1345</v>
      </c>
      <c r="B152" s="37" t="s">
        <v>213</v>
      </c>
      <c r="C152" s="49">
        <v>2659.1826504000001</v>
      </c>
      <c r="D152" s="46" t="str">
        <f t="shared" si="21"/>
        <v>N/A</v>
      </c>
      <c r="E152" s="49">
        <v>3058.6563892999998</v>
      </c>
      <c r="F152" s="46" t="str">
        <f t="shared" si="22"/>
        <v>N/A</v>
      </c>
      <c r="G152" s="49">
        <v>3668.4055914</v>
      </c>
      <c r="H152" s="46" t="str">
        <f t="shared" si="23"/>
        <v>N/A</v>
      </c>
      <c r="I152" s="12">
        <v>15.02</v>
      </c>
      <c r="J152" s="12">
        <v>19.940000000000001</v>
      </c>
      <c r="K152" s="47" t="s">
        <v>739</v>
      </c>
      <c r="L152" s="9" t="str">
        <f t="shared" si="24"/>
        <v>Yes</v>
      </c>
    </row>
    <row r="153" spans="1:12" ht="25.5" x14ac:dyDescent="0.2">
      <c r="A153" s="4" t="s">
        <v>1346</v>
      </c>
      <c r="B153" s="37" t="s">
        <v>213</v>
      </c>
      <c r="C153" s="49">
        <v>5326.7356219000003</v>
      </c>
      <c r="D153" s="46" t="str">
        <f t="shared" si="21"/>
        <v>N/A</v>
      </c>
      <c r="E153" s="49">
        <v>8252.0960906</v>
      </c>
      <c r="F153" s="46" t="str">
        <f t="shared" si="22"/>
        <v>N/A</v>
      </c>
      <c r="G153" s="49">
        <v>8073.8760764999997</v>
      </c>
      <c r="H153" s="46" t="str">
        <f t="shared" si="23"/>
        <v>N/A</v>
      </c>
      <c r="I153" s="12">
        <v>54.92</v>
      </c>
      <c r="J153" s="12">
        <v>-2.16</v>
      </c>
      <c r="K153" s="47" t="s">
        <v>739</v>
      </c>
      <c r="L153" s="9" t="str">
        <f t="shared" si="24"/>
        <v>Yes</v>
      </c>
    </row>
    <row r="154" spans="1:12" ht="25.5" x14ac:dyDescent="0.2">
      <c r="A154" s="4" t="s">
        <v>1347</v>
      </c>
      <c r="B154" s="37" t="s">
        <v>213</v>
      </c>
      <c r="C154" s="49">
        <v>561.66944978000004</v>
      </c>
      <c r="D154" s="46" t="str">
        <f t="shared" si="21"/>
        <v>N/A</v>
      </c>
      <c r="E154" s="49">
        <v>551.60194803000002</v>
      </c>
      <c r="F154" s="46" t="str">
        <f t="shared" si="22"/>
        <v>N/A</v>
      </c>
      <c r="G154" s="49">
        <v>505.08601720000001</v>
      </c>
      <c r="H154" s="46" t="str">
        <f t="shared" si="23"/>
        <v>N/A</v>
      </c>
      <c r="I154" s="12">
        <v>-1.79</v>
      </c>
      <c r="J154" s="12">
        <v>-8.43</v>
      </c>
      <c r="K154" s="47" t="s">
        <v>739</v>
      </c>
      <c r="L154" s="9" t="str">
        <f t="shared" si="24"/>
        <v>Yes</v>
      </c>
    </row>
    <row r="155" spans="1:12" ht="25.5" x14ac:dyDescent="0.2">
      <c r="A155" s="2" t="s">
        <v>1348</v>
      </c>
      <c r="B155" s="37" t="s">
        <v>213</v>
      </c>
      <c r="C155" s="49">
        <v>594.85699876000001</v>
      </c>
      <c r="D155" s="46" t="str">
        <f t="shared" si="21"/>
        <v>N/A</v>
      </c>
      <c r="E155" s="49">
        <v>184.00538048999999</v>
      </c>
      <c r="F155" s="46" t="str">
        <f t="shared" si="22"/>
        <v>N/A</v>
      </c>
      <c r="G155" s="49">
        <v>166.60460122999999</v>
      </c>
      <c r="H155" s="46" t="str">
        <f t="shared" si="23"/>
        <v>N/A</v>
      </c>
      <c r="I155" s="12">
        <v>-69.099999999999994</v>
      </c>
      <c r="J155" s="12">
        <v>-9.4600000000000009</v>
      </c>
      <c r="K155" s="47" t="s">
        <v>739</v>
      </c>
      <c r="L155" s="9" t="str">
        <f t="shared" si="24"/>
        <v>Yes</v>
      </c>
    </row>
    <row r="156" spans="1:12" ht="25.5" x14ac:dyDescent="0.2">
      <c r="A156" s="2" t="s">
        <v>1349</v>
      </c>
      <c r="B156" s="37" t="s">
        <v>213</v>
      </c>
      <c r="C156" s="49">
        <v>3916.0901840000001</v>
      </c>
      <c r="D156" s="46" t="str">
        <f t="shared" si="21"/>
        <v>N/A</v>
      </c>
      <c r="E156" s="49">
        <v>2614.0266631</v>
      </c>
      <c r="F156" s="46" t="str">
        <f t="shared" si="22"/>
        <v>N/A</v>
      </c>
      <c r="G156" s="49">
        <v>2531.5301278000002</v>
      </c>
      <c r="H156" s="46" t="str">
        <f t="shared" si="23"/>
        <v>N/A</v>
      </c>
      <c r="I156" s="12">
        <v>-33.200000000000003</v>
      </c>
      <c r="J156" s="12">
        <v>-3.16</v>
      </c>
      <c r="K156" s="47" t="s">
        <v>739</v>
      </c>
      <c r="L156" s="9" t="str">
        <f t="shared" si="24"/>
        <v>Yes</v>
      </c>
    </row>
    <row r="157" spans="1:12" ht="25.5" x14ac:dyDescent="0.2">
      <c r="A157" s="2" t="s">
        <v>1350</v>
      </c>
      <c r="B157" s="37" t="s">
        <v>213</v>
      </c>
      <c r="C157" s="49">
        <v>11247.319093</v>
      </c>
      <c r="D157" s="46" t="str">
        <f t="shared" si="21"/>
        <v>N/A</v>
      </c>
      <c r="E157" s="49">
        <v>17569.510773000002</v>
      </c>
      <c r="F157" s="46" t="str">
        <f t="shared" si="22"/>
        <v>N/A</v>
      </c>
      <c r="G157" s="49">
        <v>19334.821075</v>
      </c>
      <c r="H157" s="46" t="str">
        <f t="shared" si="23"/>
        <v>N/A</v>
      </c>
      <c r="I157" s="12">
        <v>56.21</v>
      </c>
      <c r="J157" s="12">
        <v>10.050000000000001</v>
      </c>
      <c r="K157" s="47" t="s">
        <v>739</v>
      </c>
      <c r="L157" s="9" t="str">
        <f t="shared" si="24"/>
        <v>Yes</v>
      </c>
    </row>
    <row r="158" spans="1:12" ht="25.5" x14ac:dyDescent="0.2">
      <c r="A158" s="2" t="s">
        <v>1351</v>
      </c>
      <c r="B158" s="37" t="s">
        <v>213</v>
      </c>
      <c r="C158" s="49">
        <v>10038.046985000001</v>
      </c>
      <c r="D158" s="46" t="str">
        <f t="shared" si="21"/>
        <v>N/A</v>
      </c>
      <c r="E158" s="49">
        <v>22701.136134</v>
      </c>
      <c r="F158" s="46" t="str">
        <f t="shared" si="22"/>
        <v>N/A</v>
      </c>
      <c r="G158" s="49">
        <v>25392.885721999999</v>
      </c>
      <c r="H158" s="46" t="str">
        <f t="shared" si="23"/>
        <v>N/A</v>
      </c>
      <c r="I158" s="12">
        <v>126.2</v>
      </c>
      <c r="J158" s="12">
        <v>11.86</v>
      </c>
      <c r="K158" s="47" t="s">
        <v>739</v>
      </c>
      <c r="L158" s="9" t="str">
        <f t="shared" si="24"/>
        <v>Yes</v>
      </c>
    </row>
    <row r="159" spans="1:12" ht="25.5" x14ac:dyDescent="0.2">
      <c r="A159" s="2" t="s">
        <v>1352</v>
      </c>
      <c r="B159" s="37" t="s">
        <v>213</v>
      </c>
      <c r="C159" s="49">
        <v>675.02962030000003</v>
      </c>
      <c r="D159" s="46" t="str">
        <f t="shared" si="21"/>
        <v>N/A</v>
      </c>
      <c r="E159" s="49">
        <v>307.35182297</v>
      </c>
      <c r="F159" s="46" t="str">
        <f t="shared" si="22"/>
        <v>N/A</v>
      </c>
      <c r="G159" s="49">
        <v>186.49084103000001</v>
      </c>
      <c r="H159" s="46" t="str">
        <f t="shared" si="23"/>
        <v>N/A</v>
      </c>
      <c r="I159" s="12">
        <v>-54.5</v>
      </c>
      <c r="J159" s="12">
        <v>-39.299999999999997</v>
      </c>
      <c r="K159" s="47" t="s">
        <v>739</v>
      </c>
      <c r="L159" s="9" t="str">
        <f t="shared" si="24"/>
        <v>No</v>
      </c>
    </row>
    <row r="160" spans="1:12" ht="25.5" x14ac:dyDescent="0.2">
      <c r="A160" s="4" t="s">
        <v>1353</v>
      </c>
      <c r="B160" s="37" t="s">
        <v>213</v>
      </c>
      <c r="C160" s="49">
        <v>9.2683966806000004</v>
      </c>
      <c r="D160" s="46" t="str">
        <f t="shared" si="21"/>
        <v>N/A</v>
      </c>
      <c r="E160" s="49">
        <v>8.8978698120999997</v>
      </c>
      <c r="F160" s="46" t="str">
        <f t="shared" si="22"/>
        <v>N/A</v>
      </c>
      <c r="G160" s="49">
        <v>3.9937400590999999</v>
      </c>
      <c r="H160" s="46" t="str">
        <f t="shared" si="23"/>
        <v>N/A</v>
      </c>
      <c r="I160" s="12">
        <v>-4</v>
      </c>
      <c r="J160" s="12">
        <v>-55.1</v>
      </c>
      <c r="K160" s="47" t="s">
        <v>739</v>
      </c>
      <c r="L160" s="9" t="str">
        <f t="shared" si="24"/>
        <v>No</v>
      </c>
    </row>
    <row r="161" spans="1:12" x14ac:dyDescent="0.2">
      <c r="A161" s="4" t="s">
        <v>1354</v>
      </c>
      <c r="B161" s="37" t="s">
        <v>213</v>
      </c>
      <c r="C161" s="49">
        <v>1659.4835151</v>
      </c>
      <c r="D161" s="46" t="str">
        <f t="shared" si="21"/>
        <v>N/A</v>
      </c>
      <c r="E161" s="49">
        <v>455.22404491999998</v>
      </c>
      <c r="F161" s="46" t="str">
        <f t="shared" si="22"/>
        <v>N/A</v>
      </c>
      <c r="G161" s="49">
        <v>711.94554216999995</v>
      </c>
      <c r="H161" s="46" t="str">
        <f t="shared" si="23"/>
        <v>N/A</v>
      </c>
      <c r="I161" s="12">
        <v>-72.599999999999994</v>
      </c>
      <c r="J161" s="12">
        <v>56.39</v>
      </c>
      <c r="K161" s="47" t="s">
        <v>739</v>
      </c>
      <c r="L161" s="9" t="str">
        <f t="shared" si="24"/>
        <v>No</v>
      </c>
    </row>
    <row r="162" spans="1:12" x14ac:dyDescent="0.2">
      <c r="A162" s="4" t="s">
        <v>1355</v>
      </c>
      <c r="B162" s="37" t="s">
        <v>213</v>
      </c>
      <c r="C162" s="49">
        <v>1146.4230602</v>
      </c>
      <c r="D162" s="46" t="str">
        <f t="shared" si="21"/>
        <v>N/A</v>
      </c>
      <c r="E162" s="49">
        <v>659.21842495999999</v>
      </c>
      <c r="F162" s="46" t="str">
        <f t="shared" si="22"/>
        <v>N/A</v>
      </c>
      <c r="G162" s="49">
        <v>570.20387097000003</v>
      </c>
      <c r="H162" s="46" t="str">
        <f t="shared" si="23"/>
        <v>N/A</v>
      </c>
      <c r="I162" s="12">
        <v>-42.5</v>
      </c>
      <c r="J162" s="12">
        <v>-13.5</v>
      </c>
      <c r="K162" s="47" t="s">
        <v>739</v>
      </c>
      <c r="L162" s="9" t="str">
        <f t="shared" si="24"/>
        <v>Yes</v>
      </c>
    </row>
    <row r="163" spans="1:12" ht="25.5" x14ac:dyDescent="0.2">
      <c r="A163" s="4" t="s">
        <v>1706</v>
      </c>
      <c r="B163" s="37" t="s">
        <v>213</v>
      </c>
      <c r="C163" s="49">
        <v>4851.2329823999999</v>
      </c>
      <c r="D163" s="46" t="str">
        <f t="shared" si="21"/>
        <v>N/A</v>
      </c>
      <c r="E163" s="49">
        <v>2888.0471318999998</v>
      </c>
      <c r="F163" s="46" t="str">
        <f t="shared" si="22"/>
        <v>N/A</v>
      </c>
      <c r="G163" s="49">
        <v>2750.1538925</v>
      </c>
      <c r="H163" s="46" t="str">
        <f t="shared" si="23"/>
        <v>N/A</v>
      </c>
      <c r="I163" s="12">
        <v>-40.5</v>
      </c>
      <c r="J163" s="12">
        <v>-4.7699999999999996</v>
      </c>
      <c r="K163" s="47" t="s">
        <v>739</v>
      </c>
      <c r="L163" s="9" t="str">
        <f t="shared" si="24"/>
        <v>Yes</v>
      </c>
    </row>
    <row r="164" spans="1:12" x14ac:dyDescent="0.2">
      <c r="A164" s="4" t="s">
        <v>1356</v>
      </c>
      <c r="B164" s="37" t="s">
        <v>213</v>
      </c>
      <c r="C164" s="49">
        <v>201.21728182000001</v>
      </c>
      <c r="D164" s="46" t="str">
        <f t="shared" si="21"/>
        <v>N/A</v>
      </c>
      <c r="E164" s="49">
        <v>32.489332902000001</v>
      </c>
      <c r="F164" s="46" t="str">
        <f t="shared" si="22"/>
        <v>N/A</v>
      </c>
      <c r="G164" s="49">
        <v>20.455491098</v>
      </c>
      <c r="H164" s="46" t="str">
        <f t="shared" si="23"/>
        <v>N/A</v>
      </c>
      <c r="I164" s="12">
        <v>-83.9</v>
      </c>
      <c r="J164" s="12">
        <v>-37</v>
      </c>
      <c r="K164" s="47" t="s">
        <v>739</v>
      </c>
      <c r="L164" s="9" t="str">
        <f t="shared" si="24"/>
        <v>No</v>
      </c>
    </row>
    <row r="165" spans="1:12" x14ac:dyDescent="0.2">
      <c r="A165" s="4" t="s">
        <v>1357</v>
      </c>
      <c r="B165" s="37" t="s">
        <v>213</v>
      </c>
      <c r="C165" s="49">
        <v>54.039842280999999</v>
      </c>
      <c r="D165" s="46" t="str">
        <f t="shared" si="21"/>
        <v>N/A</v>
      </c>
      <c r="E165" s="49">
        <v>240.92292373000001</v>
      </c>
      <c r="F165" s="46" t="str">
        <f t="shared" si="22"/>
        <v>N/A</v>
      </c>
      <c r="G165" s="49">
        <v>721.70679390999999</v>
      </c>
      <c r="H165" s="46" t="str">
        <f t="shared" si="23"/>
        <v>N/A</v>
      </c>
      <c r="I165" s="12">
        <v>345.8</v>
      </c>
      <c r="J165" s="12">
        <v>199.6</v>
      </c>
      <c r="K165" s="47" t="s">
        <v>739</v>
      </c>
      <c r="L165" s="9" t="str">
        <f t="shared" si="24"/>
        <v>No</v>
      </c>
    </row>
    <row r="166" spans="1:12" x14ac:dyDescent="0.2">
      <c r="A166" s="4" t="s">
        <v>1358</v>
      </c>
      <c r="B166" s="37" t="s">
        <v>213</v>
      </c>
      <c r="C166" s="49">
        <v>3769.8249556000001</v>
      </c>
      <c r="D166" s="46" t="str">
        <f t="shared" si="21"/>
        <v>N/A</v>
      </c>
      <c r="E166" s="49">
        <v>814.38841295999998</v>
      </c>
      <c r="F166" s="46" t="str">
        <f t="shared" si="22"/>
        <v>N/A</v>
      </c>
      <c r="G166" s="49">
        <v>932.22038699999996</v>
      </c>
      <c r="H166" s="46" t="str">
        <f t="shared" si="23"/>
        <v>N/A</v>
      </c>
      <c r="I166" s="12">
        <v>-78.400000000000006</v>
      </c>
      <c r="J166" s="12">
        <v>14.47</v>
      </c>
      <c r="K166" s="47" t="s">
        <v>739</v>
      </c>
      <c r="L166" s="9" t="str">
        <f t="shared" si="24"/>
        <v>Yes</v>
      </c>
    </row>
    <row r="167" spans="1:12" x14ac:dyDescent="0.2">
      <c r="A167" s="48" t="s">
        <v>1359</v>
      </c>
      <c r="B167" s="37" t="s">
        <v>213</v>
      </c>
      <c r="C167" s="49">
        <v>3797.8406712999999</v>
      </c>
      <c r="D167" s="46" t="str">
        <f t="shared" si="21"/>
        <v>N/A</v>
      </c>
      <c r="E167" s="49">
        <v>1919.0341753</v>
      </c>
      <c r="F167" s="46" t="str">
        <f t="shared" si="22"/>
        <v>N/A</v>
      </c>
      <c r="G167" s="49">
        <v>1875.1354839000001</v>
      </c>
      <c r="H167" s="46" t="str">
        <f t="shared" si="23"/>
        <v>N/A</v>
      </c>
      <c r="I167" s="12">
        <v>-49.5</v>
      </c>
      <c r="J167" s="12">
        <v>-2.29</v>
      </c>
      <c r="K167" s="47" t="s">
        <v>739</v>
      </c>
      <c r="L167" s="9" t="str">
        <f t="shared" si="24"/>
        <v>Yes</v>
      </c>
    </row>
    <row r="168" spans="1:12" x14ac:dyDescent="0.2">
      <c r="A168" s="48" t="s">
        <v>1360</v>
      </c>
      <c r="B168" s="37" t="s">
        <v>213</v>
      </c>
      <c r="C168" s="49">
        <v>9543.1760873999992</v>
      </c>
      <c r="D168" s="46" t="str">
        <f t="shared" si="21"/>
        <v>N/A</v>
      </c>
      <c r="E168" s="49">
        <v>4657.2093532999997</v>
      </c>
      <c r="F168" s="46" t="str">
        <f t="shared" si="22"/>
        <v>N/A</v>
      </c>
      <c r="G168" s="49">
        <v>4267.2070272000001</v>
      </c>
      <c r="H168" s="46" t="str">
        <f t="shared" si="23"/>
        <v>N/A</v>
      </c>
      <c r="I168" s="12">
        <v>-51.2</v>
      </c>
      <c r="J168" s="12">
        <v>-8.3699999999999992</v>
      </c>
      <c r="K168" s="47" t="s">
        <v>739</v>
      </c>
      <c r="L168" s="9" t="str">
        <f t="shared" si="24"/>
        <v>Yes</v>
      </c>
    </row>
    <row r="169" spans="1:12" x14ac:dyDescent="0.2">
      <c r="A169" s="48" t="s">
        <v>1361</v>
      </c>
      <c r="B169" s="37" t="s">
        <v>213</v>
      </c>
      <c r="C169" s="49">
        <v>1189.7223068999999</v>
      </c>
      <c r="D169" s="46" t="str">
        <f t="shared" si="21"/>
        <v>N/A</v>
      </c>
      <c r="E169" s="49">
        <v>462.74484301000001</v>
      </c>
      <c r="F169" s="46" t="str">
        <f t="shared" si="22"/>
        <v>N/A</v>
      </c>
      <c r="G169" s="49">
        <v>328.36873088999999</v>
      </c>
      <c r="H169" s="46" t="str">
        <f t="shared" si="23"/>
        <v>N/A</v>
      </c>
      <c r="I169" s="12">
        <v>-61.1</v>
      </c>
      <c r="J169" s="12">
        <v>-29</v>
      </c>
      <c r="K169" s="47" t="s">
        <v>739</v>
      </c>
      <c r="L169" s="9" t="str">
        <f t="shared" si="24"/>
        <v>Yes</v>
      </c>
    </row>
    <row r="170" spans="1:12" x14ac:dyDescent="0.2">
      <c r="A170" s="48" t="s">
        <v>1362</v>
      </c>
      <c r="B170" s="37" t="s">
        <v>213</v>
      </c>
      <c r="C170" s="49">
        <v>545.04332676000001</v>
      </c>
      <c r="D170" s="46" t="str">
        <f t="shared" si="21"/>
        <v>N/A</v>
      </c>
      <c r="E170" s="49">
        <v>334.51508516000001</v>
      </c>
      <c r="F170" s="46" t="str">
        <f t="shared" si="22"/>
        <v>N/A</v>
      </c>
      <c r="G170" s="49">
        <v>707.41282663000004</v>
      </c>
      <c r="H170" s="46" t="str">
        <f t="shared" si="23"/>
        <v>N/A</v>
      </c>
      <c r="I170" s="12">
        <v>-38.6</v>
      </c>
      <c r="J170" s="12">
        <v>111.5</v>
      </c>
      <c r="K170" s="47" t="s">
        <v>739</v>
      </c>
      <c r="L170" s="9" t="str">
        <f t="shared" si="24"/>
        <v>No</v>
      </c>
    </row>
    <row r="171" spans="1:12" x14ac:dyDescent="0.2">
      <c r="A171" s="48" t="s">
        <v>85</v>
      </c>
      <c r="B171" s="37" t="s">
        <v>213</v>
      </c>
      <c r="C171" s="8">
        <v>14.1747946</v>
      </c>
      <c r="D171" s="46" t="str">
        <f t="shared" ref="D171:D202" si="25">IF($B171="N/A","N/A",IF(C171&gt;10,"No",IF(C171&lt;-10,"No","Yes")))</f>
        <v>N/A</v>
      </c>
      <c r="E171" s="8">
        <v>7.5054515589999999</v>
      </c>
      <c r="F171" s="46" t="str">
        <f t="shared" ref="F171:F202" si="26">IF($B171="N/A","N/A",IF(E171&gt;10,"No",IF(E171&lt;-10,"No","Yes")))</f>
        <v>N/A</v>
      </c>
      <c r="G171" s="8">
        <v>7.3793355239</v>
      </c>
      <c r="H171" s="46" t="str">
        <f t="shared" ref="H171:H202" si="27">IF($B171="N/A","N/A",IF(G171&gt;10,"No",IF(G171&lt;-10,"No","Yes")))</f>
        <v>N/A</v>
      </c>
      <c r="I171" s="12">
        <v>-47.1</v>
      </c>
      <c r="J171" s="12">
        <v>-1.68</v>
      </c>
      <c r="K171" s="47" t="s">
        <v>739</v>
      </c>
      <c r="L171" s="9" t="str">
        <f t="shared" ref="L171:L202" si="28">IF(J171="Div by 0", "N/A", IF(K171="N/A","N/A", IF(J171&gt;VALUE(MID(K171,1,2)), "No", IF(J171&lt;-1*VALUE(MID(K171,1,2)), "No", "Yes"))))</f>
        <v>Yes</v>
      </c>
    </row>
    <row r="172" spans="1:12" x14ac:dyDescent="0.2">
      <c r="A172" s="48" t="s">
        <v>465</v>
      </c>
      <c r="B172" s="37" t="s">
        <v>213</v>
      </c>
      <c r="C172" s="8">
        <v>17.654751525999998</v>
      </c>
      <c r="D172" s="46" t="str">
        <f t="shared" si="25"/>
        <v>N/A</v>
      </c>
      <c r="E172" s="8">
        <v>20.653789004</v>
      </c>
      <c r="F172" s="46" t="str">
        <f t="shared" si="26"/>
        <v>N/A</v>
      </c>
      <c r="G172" s="8">
        <v>22.150537633999999</v>
      </c>
      <c r="H172" s="46" t="str">
        <f t="shared" si="27"/>
        <v>N/A</v>
      </c>
      <c r="I172" s="12">
        <v>16.989999999999998</v>
      </c>
      <c r="J172" s="12">
        <v>7.2469999999999999</v>
      </c>
      <c r="K172" s="47" t="s">
        <v>739</v>
      </c>
      <c r="L172" s="9" t="str">
        <f t="shared" si="28"/>
        <v>Yes</v>
      </c>
    </row>
    <row r="173" spans="1:12" x14ac:dyDescent="0.2">
      <c r="A173" s="48" t="s">
        <v>466</v>
      </c>
      <c r="B173" s="37" t="s">
        <v>213</v>
      </c>
      <c r="C173" s="8">
        <v>21.029234711000001</v>
      </c>
      <c r="D173" s="46" t="str">
        <f t="shared" si="25"/>
        <v>N/A</v>
      </c>
      <c r="E173" s="8">
        <v>24.910485934</v>
      </c>
      <c r="F173" s="46" t="str">
        <f t="shared" si="26"/>
        <v>N/A</v>
      </c>
      <c r="G173" s="8">
        <v>24.767481915000001</v>
      </c>
      <c r="H173" s="46" t="str">
        <f t="shared" si="27"/>
        <v>N/A</v>
      </c>
      <c r="I173" s="12">
        <v>18.46</v>
      </c>
      <c r="J173" s="12">
        <v>-0.57399999999999995</v>
      </c>
      <c r="K173" s="47" t="s">
        <v>739</v>
      </c>
      <c r="L173" s="9" t="str">
        <f t="shared" si="28"/>
        <v>Yes</v>
      </c>
    </row>
    <row r="174" spans="1:12" x14ac:dyDescent="0.2">
      <c r="A174" s="2" t="s">
        <v>467</v>
      </c>
      <c r="B174" s="37" t="s">
        <v>213</v>
      </c>
      <c r="C174" s="8">
        <v>10.423431184</v>
      </c>
      <c r="D174" s="46" t="str">
        <f t="shared" si="25"/>
        <v>N/A</v>
      </c>
      <c r="E174" s="8">
        <v>12.559220786999999</v>
      </c>
      <c r="F174" s="46" t="str">
        <f t="shared" si="26"/>
        <v>N/A</v>
      </c>
      <c r="G174" s="8">
        <v>12.448203926</v>
      </c>
      <c r="H174" s="46" t="str">
        <f t="shared" si="27"/>
        <v>N/A</v>
      </c>
      <c r="I174" s="12">
        <v>20.49</v>
      </c>
      <c r="J174" s="12">
        <v>-0.88400000000000001</v>
      </c>
      <c r="K174" s="47" t="s">
        <v>739</v>
      </c>
      <c r="L174" s="9" t="str">
        <f t="shared" si="28"/>
        <v>Yes</v>
      </c>
    </row>
    <row r="175" spans="1:12" x14ac:dyDescent="0.2">
      <c r="A175" s="2" t="s">
        <v>468</v>
      </c>
      <c r="B175" s="37" t="s">
        <v>213</v>
      </c>
      <c r="C175" s="8">
        <v>11.049470450999999</v>
      </c>
      <c r="D175" s="46" t="str">
        <f t="shared" si="25"/>
        <v>N/A</v>
      </c>
      <c r="E175" s="8">
        <v>2.6055191233000001</v>
      </c>
      <c r="F175" s="46" t="str">
        <f t="shared" si="26"/>
        <v>N/A</v>
      </c>
      <c r="G175" s="8">
        <v>2.6800727107000002</v>
      </c>
      <c r="H175" s="46" t="str">
        <f t="shared" si="27"/>
        <v>N/A</v>
      </c>
      <c r="I175" s="12">
        <v>-76.400000000000006</v>
      </c>
      <c r="J175" s="12">
        <v>2.8610000000000002</v>
      </c>
      <c r="K175" s="47" t="s">
        <v>739</v>
      </c>
      <c r="L175" s="9" t="str">
        <f t="shared" si="28"/>
        <v>Yes</v>
      </c>
    </row>
    <row r="176" spans="1:12" x14ac:dyDescent="0.2">
      <c r="A176" s="2" t="s">
        <v>1363</v>
      </c>
      <c r="B176" s="37" t="s">
        <v>213</v>
      </c>
      <c r="C176" s="8">
        <v>4.9978378898000004</v>
      </c>
      <c r="D176" s="46" t="str">
        <f t="shared" si="25"/>
        <v>N/A</v>
      </c>
      <c r="E176" s="8">
        <v>3.2433236102</v>
      </c>
      <c r="F176" s="46" t="str">
        <f t="shared" si="26"/>
        <v>N/A</v>
      </c>
      <c r="G176" s="8">
        <v>3.0565899963000001</v>
      </c>
      <c r="H176" s="46" t="str">
        <f t="shared" si="27"/>
        <v>N/A</v>
      </c>
      <c r="I176" s="12">
        <v>-35.1</v>
      </c>
      <c r="J176" s="12">
        <v>-5.76</v>
      </c>
      <c r="K176" s="47" t="s">
        <v>739</v>
      </c>
      <c r="L176" s="9" t="str">
        <f t="shared" si="28"/>
        <v>Yes</v>
      </c>
    </row>
    <row r="177" spans="1:12" x14ac:dyDescent="0.2">
      <c r="A177" s="2" t="s">
        <v>1364</v>
      </c>
      <c r="B177" s="37" t="s">
        <v>213</v>
      </c>
      <c r="C177" s="8">
        <v>22.711421098999999</v>
      </c>
      <c r="D177" s="46" t="str">
        <f t="shared" si="25"/>
        <v>N/A</v>
      </c>
      <c r="E177" s="8">
        <v>36.627043090999997</v>
      </c>
      <c r="F177" s="46" t="str">
        <f t="shared" si="26"/>
        <v>N/A</v>
      </c>
      <c r="G177" s="8">
        <v>39.182795699000003</v>
      </c>
      <c r="H177" s="46" t="str">
        <f t="shared" si="27"/>
        <v>N/A</v>
      </c>
      <c r="I177" s="12">
        <v>61.27</v>
      </c>
      <c r="J177" s="12">
        <v>6.9779999999999998</v>
      </c>
      <c r="K177" s="47" t="s">
        <v>739</v>
      </c>
      <c r="L177" s="9" t="str">
        <f t="shared" si="28"/>
        <v>Yes</v>
      </c>
    </row>
    <row r="178" spans="1:12" x14ac:dyDescent="0.2">
      <c r="A178" s="2" t="s">
        <v>1365</v>
      </c>
      <c r="B178" s="37" t="s">
        <v>213</v>
      </c>
      <c r="C178" s="8">
        <v>11.737103695</v>
      </c>
      <c r="D178" s="46" t="str">
        <f t="shared" si="25"/>
        <v>N/A</v>
      </c>
      <c r="E178" s="8">
        <v>25.107782242999999</v>
      </c>
      <c r="F178" s="46" t="str">
        <f t="shared" si="26"/>
        <v>N/A</v>
      </c>
      <c r="G178" s="8">
        <v>27.402686876000001</v>
      </c>
      <c r="H178" s="46" t="str">
        <f t="shared" si="27"/>
        <v>N/A</v>
      </c>
      <c r="I178" s="12">
        <v>113.9</v>
      </c>
      <c r="J178" s="12">
        <v>9.14</v>
      </c>
      <c r="K178" s="47" t="s">
        <v>739</v>
      </c>
      <c r="L178" s="9" t="str">
        <f t="shared" si="28"/>
        <v>Yes</v>
      </c>
    </row>
    <row r="179" spans="1:12" x14ac:dyDescent="0.2">
      <c r="A179" s="2" t="s">
        <v>1366</v>
      </c>
      <c r="B179" s="37" t="s">
        <v>213</v>
      </c>
      <c r="C179" s="8">
        <v>0.77971417840000001</v>
      </c>
      <c r="D179" s="46" t="str">
        <f t="shared" si="25"/>
        <v>N/A</v>
      </c>
      <c r="E179" s="8">
        <v>0.38548686110000002</v>
      </c>
      <c r="F179" s="46" t="str">
        <f t="shared" si="26"/>
        <v>N/A</v>
      </c>
      <c r="G179" s="8">
        <v>0.2057554368</v>
      </c>
      <c r="H179" s="46" t="str">
        <f t="shared" si="27"/>
        <v>N/A</v>
      </c>
      <c r="I179" s="12">
        <v>-50.6</v>
      </c>
      <c r="J179" s="12">
        <v>-46.6</v>
      </c>
      <c r="K179" s="47" t="s">
        <v>739</v>
      </c>
      <c r="L179" s="9" t="str">
        <f t="shared" si="28"/>
        <v>No</v>
      </c>
    </row>
    <row r="180" spans="1:12" x14ac:dyDescent="0.2">
      <c r="A180" s="2" t="s">
        <v>1367</v>
      </c>
      <c r="B180" s="37" t="s">
        <v>213</v>
      </c>
      <c r="C180" s="8">
        <v>1.8339370000000001E-2</v>
      </c>
      <c r="D180" s="46" t="str">
        <f t="shared" si="25"/>
        <v>N/A</v>
      </c>
      <c r="E180" s="8">
        <v>3.0808503099999999E-2</v>
      </c>
      <c r="F180" s="46" t="str">
        <f t="shared" si="26"/>
        <v>N/A</v>
      </c>
      <c r="G180" s="8">
        <v>2.3858213999999999E-2</v>
      </c>
      <c r="H180" s="46" t="str">
        <f t="shared" si="27"/>
        <v>N/A</v>
      </c>
      <c r="I180" s="12">
        <v>67.989999999999995</v>
      </c>
      <c r="J180" s="12">
        <v>-22.6</v>
      </c>
      <c r="K180" s="47" t="s">
        <v>739</v>
      </c>
      <c r="L180" s="9" t="str">
        <f t="shared" si="28"/>
        <v>Yes</v>
      </c>
    </row>
    <row r="181" spans="1:12" x14ac:dyDescent="0.2">
      <c r="A181" s="2" t="s">
        <v>86</v>
      </c>
      <c r="B181" s="37" t="s">
        <v>213</v>
      </c>
      <c r="C181" s="8">
        <v>0.1922707172</v>
      </c>
      <c r="D181" s="46" t="str">
        <f t="shared" si="25"/>
        <v>N/A</v>
      </c>
      <c r="E181" s="8">
        <v>0.4365858983</v>
      </c>
      <c r="F181" s="46" t="str">
        <f t="shared" si="26"/>
        <v>N/A</v>
      </c>
      <c r="G181" s="8">
        <v>0.35833731489999998</v>
      </c>
      <c r="H181" s="46" t="str">
        <f t="shared" si="27"/>
        <v>N/A</v>
      </c>
      <c r="I181" s="12">
        <v>127.1</v>
      </c>
      <c r="J181" s="12">
        <v>-17.899999999999999</v>
      </c>
      <c r="K181" s="47" t="s">
        <v>739</v>
      </c>
      <c r="L181" s="9" t="str">
        <f t="shared" si="28"/>
        <v>Yes</v>
      </c>
    </row>
    <row r="182" spans="1:12" x14ac:dyDescent="0.2">
      <c r="A182" s="2" t="s">
        <v>87</v>
      </c>
      <c r="B182" s="37" t="s">
        <v>213</v>
      </c>
      <c r="C182" s="8">
        <v>34.146927400999999</v>
      </c>
      <c r="D182" s="46" t="str">
        <f t="shared" si="25"/>
        <v>N/A</v>
      </c>
      <c r="E182" s="8">
        <v>28.295715216000001</v>
      </c>
      <c r="F182" s="46" t="str">
        <f t="shared" si="26"/>
        <v>N/A</v>
      </c>
      <c r="G182" s="8">
        <v>36.842643299999999</v>
      </c>
      <c r="H182" s="46" t="str">
        <f t="shared" si="27"/>
        <v>N/A</v>
      </c>
      <c r="I182" s="12">
        <v>-17.100000000000001</v>
      </c>
      <c r="J182" s="12">
        <v>30.21</v>
      </c>
      <c r="K182" s="47" t="s">
        <v>739</v>
      </c>
      <c r="L182" s="9" t="str">
        <f t="shared" si="28"/>
        <v>No</v>
      </c>
    </row>
    <row r="183" spans="1:12" x14ac:dyDescent="0.2">
      <c r="A183" s="2" t="s">
        <v>469</v>
      </c>
      <c r="B183" s="37" t="s">
        <v>213</v>
      </c>
      <c r="C183" s="8">
        <v>50.501307758999999</v>
      </c>
      <c r="D183" s="46" t="str">
        <f t="shared" si="25"/>
        <v>N/A</v>
      </c>
      <c r="E183" s="8">
        <v>34.026745914000003</v>
      </c>
      <c r="F183" s="46" t="str">
        <f t="shared" si="26"/>
        <v>N/A</v>
      </c>
      <c r="G183" s="8">
        <v>32.129032258000002</v>
      </c>
      <c r="H183" s="46" t="str">
        <f t="shared" si="27"/>
        <v>N/A</v>
      </c>
      <c r="I183" s="12">
        <v>-32.6</v>
      </c>
      <c r="J183" s="12">
        <v>-5.58</v>
      </c>
      <c r="K183" s="47" t="s">
        <v>739</v>
      </c>
      <c r="L183" s="9" t="str">
        <f t="shared" si="28"/>
        <v>Yes</v>
      </c>
    </row>
    <row r="184" spans="1:12" x14ac:dyDescent="0.2">
      <c r="A184" s="2" t="s">
        <v>470</v>
      </c>
      <c r="B184" s="37" t="s">
        <v>213</v>
      </c>
      <c r="C184" s="8">
        <v>71.033865340999995</v>
      </c>
      <c r="D184" s="46" t="str">
        <f t="shared" si="25"/>
        <v>N/A</v>
      </c>
      <c r="E184" s="8">
        <v>56.507124589</v>
      </c>
      <c r="F184" s="46" t="str">
        <f t="shared" si="26"/>
        <v>N/A</v>
      </c>
      <c r="G184" s="8">
        <v>55.933517051000003</v>
      </c>
      <c r="H184" s="46" t="str">
        <f t="shared" si="27"/>
        <v>N/A</v>
      </c>
      <c r="I184" s="12">
        <v>-20.5</v>
      </c>
      <c r="J184" s="12">
        <v>-1.02</v>
      </c>
      <c r="K184" s="47" t="s">
        <v>739</v>
      </c>
      <c r="L184" s="9" t="str">
        <f t="shared" si="28"/>
        <v>Yes</v>
      </c>
    </row>
    <row r="185" spans="1:12" x14ac:dyDescent="0.2">
      <c r="A185" s="2" t="s">
        <v>471</v>
      </c>
      <c r="B185" s="37" t="s">
        <v>213</v>
      </c>
      <c r="C185" s="8">
        <v>15.19448678</v>
      </c>
      <c r="D185" s="46" t="str">
        <f t="shared" si="25"/>
        <v>N/A</v>
      </c>
      <c r="E185" s="8">
        <v>7.9863461141999998</v>
      </c>
      <c r="F185" s="46" t="str">
        <f t="shared" si="26"/>
        <v>N/A</v>
      </c>
      <c r="G185" s="8">
        <v>5.6554167976</v>
      </c>
      <c r="H185" s="46" t="str">
        <f t="shared" si="27"/>
        <v>N/A</v>
      </c>
      <c r="I185" s="12">
        <v>-47.4</v>
      </c>
      <c r="J185" s="12">
        <v>-29.2</v>
      </c>
      <c r="K185" s="47" t="s">
        <v>739</v>
      </c>
      <c r="L185" s="9" t="str">
        <f t="shared" si="28"/>
        <v>Yes</v>
      </c>
    </row>
    <row r="186" spans="1:12" x14ac:dyDescent="0.2">
      <c r="A186" s="2" t="s">
        <v>472</v>
      </c>
      <c r="B186" s="37" t="s">
        <v>213</v>
      </c>
      <c r="C186" s="8">
        <v>15.262940717999999</v>
      </c>
      <c r="D186" s="46" t="str">
        <f t="shared" si="25"/>
        <v>N/A</v>
      </c>
      <c r="E186" s="8">
        <v>31.471986267999998</v>
      </c>
      <c r="F186" s="46" t="str">
        <f t="shared" si="26"/>
        <v>N/A</v>
      </c>
      <c r="G186" s="8">
        <v>46.847307430000001</v>
      </c>
      <c r="H186" s="46" t="str">
        <f t="shared" si="27"/>
        <v>N/A</v>
      </c>
      <c r="I186" s="12">
        <v>106.2</v>
      </c>
      <c r="J186" s="12">
        <v>48.85</v>
      </c>
      <c r="K186" s="47" t="s">
        <v>739</v>
      </c>
      <c r="L186" s="9" t="str">
        <f t="shared" si="28"/>
        <v>No</v>
      </c>
    </row>
    <row r="187" spans="1:12" x14ac:dyDescent="0.2">
      <c r="A187" s="2" t="s">
        <v>116</v>
      </c>
      <c r="B187" s="37" t="s">
        <v>213</v>
      </c>
      <c r="C187" s="8">
        <v>56.324412627000001</v>
      </c>
      <c r="D187" s="46" t="str">
        <f t="shared" si="25"/>
        <v>N/A</v>
      </c>
      <c r="E187" s="8">
        <v>45.674152530000001</v>
      </c>
      <c r="F187" s="46" t="str">
        <f t="shared" si="26"/>
        <v>N/A</v>
      </c>
      <c r="G187" s="8">
        <v>54.538152609999997</v>
      </c>
      <c r="H187" s="46" t="str">
        <f t="shared" si="27"/>
        <v>N/A</v>
      </c>
      <c r="I187" s="12">
        <v>-18.899999999999999</v>
      </c>
      <c r="J187" s="12">
        <v>19.41</v>
      </c>
      <c r="K187" s="47" t="s">
        <v>739</v>
      </c>
      <c r="L187" s="9" t="str">
        <f t="shared" si="28"/>
        <v>Yes</v>
      </c>
    </row>
    <row r="188" spans="1:12" x14ac:dyDescent="0.2">
      <c r="A188" s="2" t="s">
        <v>473</v>
      </c>
      <c r="B188" s="37" t="s">
        <v>213</v>
      </c>
      <c r="C188" s="8">
        <v>69.093286835000001</v>
      </c>
      <c r="D188" s="46" t="str">
        <f t="shared" si="25"/>
        <v>N/A</v>
      </c>
      <c r="E188" s="8">
        <v>55.126300149000002</v>
      </c>
      <c r="F188" s="46" t="str">
        <f t="shared" si="26"/>
        <v>N/A</v>
      </c>
      <c r="G188" s="8">
        <v>55.784946237</v>
      </c>
      <c r="H188" s="46" t="str">
        <f t="shared" si="27"/>
        <v>N/A</v>
      </c>
      <c r="I188" s="12">
        <v>-20.2</v>
      </c>
      <c r="J188" s="12">
        <v>1.1950000000000001</v>
      </c>
      <c r="K188" s="47" t="s">
        <v>739</v>
      </c>
      <c r="L188" s="9" t="str">
        <f t="shared" si="28"/>
        <v>Yes</v>
      </c>
    </row>
    <row r="189" spans="1:12" x14ac:dyDescent="0.2">
      <c r="A189" s="2" t="s">
        <v>474</v>
      </c>
      <c r="B189" s="37" t="s">
        <v>213</v>
      </c>
      <c r="C189" s="8">
        <v>78.625011576999995</v>
      </c>
      <c r="D189" s="46" t="str">
        <f t="shared" si="25"/>
        <v>N/A</v>
      </c>
      <c r="E189" s="8">
        <v>70.288637194000003</v>
      </c>
      <c r="F189" s="46" t="str">
        <f t="shared" si="26"/>
        <v>N/A</v>
      </c>
      <c r="G189" s="8">
        <v>71.107475026000003</v>
      </c>
      <c r="H189" s="46" t="str">
        <f t="shared" si="27"/>
        <v>N/A</v>
      </c>
      <c r="I189" s="12">
        <v>-10.6</v>
      </c>
      <c r="J189" s="12">
        <v>1.165</v>
      </c>
      <c r="K189" s="47" t="s">
        <v>739</v>
      </c>
      <c r="L189" s="9" t="str">
        <f t="shared" si="28"/>
        <v>Yes</v>
      </c>
    </row>
    <row r="190" spans="1:12" x14ac:dyDescent="0.2">
      <c r="A190" s="2" t="s">
        <v>475</v>
      </c>
      <c r="B190" s="37" t="s">
        <v>213</v>
      </c>
      <c r="C190" s="8">
        <v>45.806551366000001</v>
      </c>
      <c r="D190" s="46" t="str">
        <f t="shared" si="25"/>
        <v>N/A</v>
      </c>
      <c r="E190" s="8">
        <v>44.990142130000002</v>
      </c>
      <c r="F190" s="46" t="str">
        <f t="shared" si="26"/>
        <v>N/A</v>
      </c>
      <c r="G190" s="8">
        <v>41.574029092000004</v>
      </c>
      <c r="H190" s="46" t="str">
        <f t="shared" si="27"/>
        <v>N/A</v>
      </c>
      <c r="I190" s="12">
        <v>-1.78</v>
      </c>
      <c r="J190" s="12">
        <v>-7.59</v>
      </c>
      <c r="K190" s="47" t="s">
        <v>739</v>
      </c>
      <c r="L190" s="9" t="str">
        <f t="shared" si="28"/>
        <v>Yes</v>
      </c>
    </row>
    <row r="191" spans="1:12" x14ac:dyDescent="0.2">
      <c r="A191" s="2" t="s">
        <v>476</v>
      </c>
      <c r="B191" s="37" t="s">
        <v>213</v>
      </c>
      <c r="C191" s="8">
        <v>42.350190271000002</v>
      </c>
      <c r="D191" s="46" t="str">
        <f t="shared" si="25"/>
        <v>N/A</v>
      </c>
      <c r="E191" s="8">
        <v>41.943576427000004</v>
      </c>
      <c r="F191" s="46" t="str">
        <f t="shared" si="26"/>
        <v>N/A</v>
      </c>
      <c r="G191" s="8">
        <v>57.473301522</v>
      </c>
      <c r="H191" s="46" t="str">
        <f t="shared" si="27"/>
        <v>N/A</v>
      </c>
      <c r="I191" s="12">
        <v>-0.96</v>
      </c>
      <c r="J191" s="12">
        <v>37.03</v>
      </c>
      <c r="K191" s="47" t="s">
        <v>739</v>
      </c>
      <c r="L191" s="9" t="str">
        <f t="shared" si="28"/>
        <v>No</v>
      </c>
    </row>
    <row r="192" spans="1:12" x14ac:dyDescent="0.2">
      <c r="A192" s="2" t="s">
        <v>1368</v>
      </c>
      <c r="B192" s="37" t="s">
        <v>213</v>
      </c>
      <c r="C192" s="38">
        <v>12.41570063</v>
      </c>
      <c r="D192" s="46" t="str">
        <f t="shared" si="25"/>
        <v>N/A</v>
      </c>
      <c r="E192" s="38">
        <v>12.002924252</v>
      </c>
      <c r="F192" s="46" t="str">
        <f t="shared" si="26"/>
        <v>N/A</v>
      </c>
      <c r="G192" s="38">
        <v>10.814367702</v>
      </c>
      <c r="H192" s="46" t="str">
        <f t="shared" si="27"/>
        <v>N/A</v>
      </c>
      <c r="I192" s="12">
        <v>-3.32</v>
      </c>
      <c r="J192" s="12">
        <v>-9.9</v>
      </c>
      <c r="K192" s="47" t="s">
        <v>739</v>
      </c>
      <c r="L192" s="9" t="str">
        <f t="shared" si="28"/>
        <v>Yes</v>
      </c>
    </row>
    <row r="193" spans="1:12" x14ac:dyDescent="0.2">
      <c r="A193" s="2" t="s">
        <v>1369</v>
      </c>
      <c r="B193" s="37" t="s">
        <v>213</v>
      </c>
      <c r="C193" s="38">
        <v>10.624691358</v>
      </c>
      <c r="D193" s="46" t="str">
        <f t="shared" si="25"/>
        <v>N/A</v>
      </c>
      <c r="E193" s="38">
        <v>9.7967625899000002</v>
      </c>
      <c r="F193" s="46" t="str">
        <f t="shared" si="26"/>
        <v>N/A</v>
      </c>
      <c r="G193" s="38">
        <v>11.749514563</v>
      </c>
      <c r="H193" s="46" t="str">
        <f t="shared" si="27"/>
        <v>N/A</v>
      </c>
      <c r="I193" s="12">
        <v>-7.79</v>
      </c>
      <c r="J193" s="12">
        <v>19.93</v>
      </c>
      <c r="K193" s="47" t="s">
        <v>739</v>
      </c>
      <c r="L193" s="9" t="str">
        <f t="shared" si="28"/>
        <v>Yes</v>
      </c>
    </row>
    <row r="194" spans="1:12" x14ac:dyDescent="0.2">
      <c r="A194" s="2" t="s">
        <v>1370</v>
      </c>
      <c r="B194" s="37" t="s">
        <v>213</v>
      </c>
      <c r="C194" s="38">
        <v>20.153112154999999</v>
      </c>
      <c r="D194" s="46" t="str">
        <f t="shared" si="25"/>
        <v>N/A</v>
      </c>
      <c r="E194" s="38">
        <v>26.167791140999999</v>
      </c>
      <c r="F194" s="46" t="str">
        <f t="shared" si="26"/>
        <v>N/A</v>
      </c>
      <c r="G194" s="38">
        <v>25.062934631000001</v>
      </c>
      <c r="H194" s="46" t="str">
        <f t="shared" si="27"/>
        <v>N/A</v>
      </c>
      <c r="I194" s="12">
        <v>29.84</v>
      </c>
      <c r="J194" s="12">
        <v>-4.22</v>
      </c>
      <c r="K194" s="47" t="s">
        <v>739</v>
      </c>
      <c r="L194" s="9" t="str">
        <f t="shared" si="28"/>
        <v>Yes</v>
      </c>
    </row>
    <row r="195" spans="1:12" x14ac:dyDescent="0.2">
      <c r="A195" s="2" t="s">
        <v>1371</v>
      </c>
      <c r="B195" s="37" t="s">
        <v>213</v>
      </c>
      <c r="C195" s="38">
        <v>5.6043653316000004</v>
      </c>
      <c r="D195" s="46" t="str">
        <f t="shared" si="25"/>
        <v>N/A</v>
      </c>
      <c r="E195" s="38">
        <v>4.4421274602</v>
      </c>
      <c r="F195" s="46" t="str">
        <f t="shared" si="26"/>
        <v>N/A</v>
      </c>
      <c r="G195" s="38">
        <v>4.3833792469999997</v>
      </c>
      <c r="H195" s="46" t="str">
        <f t="shared" si="27"/>
        <v>N/A</v>
      </c>
      <c r="I195" s="12">
        <v>-20.7</v>
      </c>
      <c r="J195" s="12">
        <v>-1.32</v>
      </c>
      <c r="K195" s="47" t="s">
        <v>739</v>
      </c>
      <c r="L195" s="9" t="str">
        <f t="shared" si="28"/>
        <v>Yes</v>
      </c>
    </row>
    <row r="196" spans="1:12" x14ac:dyDescent="0.2">
      <c r="A196" s="2" t="s">
        <v>1372</v>
      </c>
      <c r="B196" s="37" t="s">
        <v>213</v>
      </c>
      <c r="C196" s="38">
        <v>4.4846473029</v>
      </c>
      <c r="D196" s="46" t="str">
        <f t="shared" si="25"/>
        <v>N/A</v>
      </c>
      <c r="E196" s="38">
        <v>5.7563344594999997</v>
      </c>
      <c r="F196" s="46" t="str">
        <f t="shared" si="26"/>
        <v>N/A</v>
      </c>
      <c r="G196" s="38">
        <v>5.1140313692000001</v>
      </c>
      <c r="H196" s="46" t="str">
        <f t="shared" si="27"/>
        <v>N/A</v>
      </c>
      <c r="I196" s="12">
        <v>28.36</v>
      </c>
      <c r="J196" s="12">
        <v>-11.2</v>
      </c>
      <c r="K196" s="47" t="s">
        <v>739</v>
      </c>
      <c r="L196" s="9" t="str">
        <f t="shared" si="28"/>
        <v>Yes</v>
      </c>
    </row>
    <row r="197" spans="1:12" x14ac:dyDescent="0.2">
      <c r="A197" s="2" t="s">
        <v>1373</v>
      </c>
      <c r="B197" s="37" t="s">
        <v>213</v>
      </c>
      <c r="C197" s="38">
        <v>246.33128245</v>
      </c>
      <c r="D197" s="46" t="str">
        <f t="shared" si="25"/>
        <v>N/A</v>
      </c>
      <c r="E197" s="38">
        <v>263.35276141000003</v>
      </c>
      <c r="F197" s="46" t="str">
        <f t="shared" si="26"/>
        <v>N/A</v>
      </c>
      <c r="G197" s="38">
        <v>272.21309126</v>
      </c>
      <c r="H197" s="46" t="str">
        <f t="shared" si="27"/>
        <v>N/A</v>
      </c>
      <c r="I197" s="12">
        <v>6.91</v>
      </c>
      <c r="J197" s="12">
        <v>3.3639999999999999</v>
      </c>
      <c r="K197" s="47" t="s">
        <v>739</v>
      </c>
      <c r="L197" s="9" t="str">
        <f t="shared" si="28"/>
        <v>Yes</v>
      </c>
    </row>
    <row r="198" spans="1:12" x14ac:dyDescent="0.2">
      <c r="A198" s="2" t="s">
        <v>1374</v>
      </c>
      <c r="B198" s="37" t="s">
        <v>213</v>
      </c>
      <c r="C198" s="38">
        <v>251.51631477999999</v>
      </c>
      <c r="D198" s="46" t="str">
        <f t="shared" si="25"/>
        <v>N/A</v>
      </c>
      <c r="E198" s="38">
        <v>251.80933063000001</v>
      </c>
      <c r="F198" s="46" t="str">
        <f t="shared" si="26"/>
        <v>N/A</v>
      </c>
      <c r="G198" s="38">
        <v>262.90559824000002</v>
      </c>
      <c r="H198" s="46" t="str">
        <f t="shared" si="27"/>
        <v>N/A</v>
      </c>
      <c r="I198" s="12">
        <v>0.11650000000000001</v>
      </c>
      <c r="J198" s="12">
        <v>4.407</v>
      </c>
      <c r="K198" s="47" t="s">
        <v>739</v>
      </c>
      <c r="L198" s="9" t="str">
        <f t="shared" si="28"/>
        <v>Yes</v>
      </c>
    </row>
    <row r="199" spans="1:12" x14ac:dyDescent="0.2">
      <c r="A199" s="2" t="s">
        <v>1375</v>
      </c>
      <c r="B199" s="37" t="s">
        <v>213</v>
      </c>
      <c r="C199" s="38">
        <v>252.47264598000001</v>
      </c>
      <c r="D199" s="46" t="str">
        <f t="shared" si="25"/>
        <v>N/A</v>
      </c>
      <c r="E199" s="38">
        <v>271.99417928000003</v>
      </c>
      <c r="F199" s="46" t="str">
        <f t="shared" si="26"/>
        <v>N/A</v>
      </c>
      <c r="G199" s="38">
        <v>278.90949088999997</v>
      </c>
      <c r="H199" s="46" t="str">
        <f t="shared" si="27"/>
        <v>N/A</v>
      </c>
      <c r="I199" s="12">
        <v>7.7320000000000002</v>
      </c>
      <c r="J199" s="12">
        <v>2.5419999999999998</v>
      </c>
      <c r="K199" s="47" t="s">
        <v>739</v>
      </c>
      <c r="L199" s="9" t="str">
        <f t="shared" si="28"/>
        <v>Yes</v>
      </c>
    </row>
    <row r="200" spans="1:12" x14ac:dyDescent="0.2">
      <c r="A200" s="2" t="s">
        <v>1376</v>
      </c>
      <c r="B200" s="37" t="s">
        <v>213</v>
      </c>
      <c r="C200" s="38">
        <v>165.20963173000001</v>
      </c>
      <c r="D200" s="46" t="str">
        <f t="shared" si="25"/>
        <v>N/A</v>
      </c>
      <c r="E200" s="38">
        <v>156.67175573</v>
      </c>
      <c r="F200" s="46" t="str">
        <f t="shared" si="26"/>
        <v>N/A</v>
      </c>
      <c r="G200" s="38">
        <v>155.05555555999999</v>
      </c>
      <c r="H200" s="46" t="str">
        <f t="shared" si="27"/>
        <v>N/A</v>
      </c>
      <c r="I200" s="12">
        <v>-5.17</v>
      </c>
      <c r="J200" s="12">
        <v>-1.03</v>
      </c>
      <c r="K200" s="47" t="s">
        <v>739</v>
      </c>
      <c r="L200" s="9" t="str">
        <f t="shared" si="28"/>
        <v>Yes</v>
      </c>
    </row>
    <row r="201" spans="1:12" x14ac:dyDescent="0.2">
      <c r="A201" s="2" t="s">
        <v>1377</v>
      </c>
      <c r="B201" s="37" t="s">
        <v>213</v>
      </c>
      <c r="C201" s="38">
        <v>217.25</v>
      </c>
      <c r="D201" s="46" t="str">
        <f t="shared" si="25"/>
        <v>N/A</v>
      </c>
      <c r="E201" s="38">
        <v>108.53571429</v>
      </c>
      <c r="F201" s="46" t="str">
        <f t="shared" si="26"/>
        <v>N/A</v>
      </c>
      <c r="G201" s="38">
        <v>63</v>
      </c>
      <c r="H201" s="46" t="str">
        <f t="shared" si="27"/>
        <v>N/A</v>
      </c>
      <c r="I201" s="12">
        <v>-50</v>
      </c>
      <c r="J201" s="12">
        <v>-42</v>
      </c>
      <c r="K201" s="47" t="s">
        <v>739</v>
      </c>
      <c r="L201" s="9" t="str">
        <f t="shared" si="28"/>
        <v>No</v>
      </c>
    </row>
    <row r="202" spans="1:12" x14ac:dyDescent="0.2">
      <c r="A202" s="2" t="s">
        <v>28</v>
      </c>
      <c r="B202" s="37" t="s">
        <v>213</v>
      </c>
      <c r="C202" s="8">
        <v>1.9545476385</v>
      </c>
      <c r="D202" s="46" t="str">
        <f t="shared" si="25"/>
        <v>N/A</v>
      </c>
      <c r="E202" s="8">
        <v>1.2198748264999999</v>
      </c>
      <c r="F202" s="46" t="str">
        <f t="shared" si="26"/>
        <v>N/A</v>
      </c>
      <c r="G202" s="8">
        <v>1.3369843008</v>
      </c>
      <c r="H202" s="46" t="str">
        <f t="shared" si="27"/>
        <v>N/A</v>
      </c>
      <c r="I202" s="12">
        <v>-37.6</v>
      </c>
      <c r="J202" s="12">
        <v>9.6</v>
      </c>
      <c r="K202" s="47" t="s">
        <v>739</v>
      </c>
      <c r="L202" s="9" t="str">
        <f t="shared" si="28"/>
        <v>Yes</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0</v>
      </c>
      <c r="H203" s="46"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17</v>
      </c>
      <c r="D204" s="46" t="str">
        <f t="shared" si="29"/>
        <v>N/A</v>
      </c>
      <c r="E204" s="38">
        <v>11</v>
      </c>
      <c r="F204" s="46" t="str">
        <f t="shared" si="30"/>
        <v>N/A</v>
      </c>
      <c r="G204" s="38">
        <v>11</v>
      </c>
      <c r="H204" s="46" t="str">
        <f t="shared" si="31"/>
        <v>N/A</v>
      </c>
      <c r="I204" s="12">
        <v>-82.4</v>
      </c>
      <c r="J204" s="12">
        <v>-66.7</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-50</v>
      </c>
      <c r="J205" s="12">
        <v>-66.7</v>
      </c>
      <c r="K205" s="14" t="s">
        <v>213</v>
      </c>
      <c r="L205" s="9" t="str">
        <f t="shared" si="32"/>
        <v>N/A</v>
      </c>
    </row>
    <row r="206" spans="1:12" ht="25.5" x14ac:dyDescent="0.2">
      <c r="A206" s="2" t="s">
        <v>1378</v>
      </c>
      <c r="B206" s="37" t="s">
        <v>213</v>
      </c>
      <c r="C206" s="38">
        <v>616</v>
      </c>
      <c r="D206" s="46" t="str">
        <f t="shared" si="29"/>
        <v>N/A</v>
      </c>
      <c r="E206" s="38">
        <v>577</v>
      </c>
      <c r="F206" s="46" t="str">
        <f t="shared" si="30"/>
        <v>N/A</v>
      </c>
      <c r="G206" s="38">
        <v>534</v>
      </c>
      <c r="H206" s="46" t="str">
        <f t="shared" si="31"/>
        <v>N/A</v>
      </c>
      <c r="I206" s="12">
        <v>-6.33</v>
      </c>
      <c r="J206" s="12">
        <v>-7.45</v>
      </c>
      <c r="K206" s="14" t="s">
        <v>213</v>
      </c>
      <c r="L206" s="9" t="str">
        <f t="shared" si="32"/>
        <v>N/A</v>
      </c>
    </row>
    <row r="207" spans="1:12" x14ac:dyDescent="0.2">
      <c r="A207" s="2" t="s">
        <v>1626</v>
      </c>
      <c r="B207" s="37" t="s">
        <v>213</v>
      </c>
      <c r="C207" s="38">
        <v>11</v>
      </c>
      <c r="D207" s="46" t="str">
        <f t="shared" si="29"/>
        <v>N/A</v>
      </c>
      <c r="E207" s="38">
        <v>0</v>
      </c>
      <c r="F207" s="46" t="str">
        <f t="shared" si="30"/>
        <v>N/A</v>
      </c>
      <c r="G207" s="38">
        <v>0</v>
      </c>
      <c r="H207" s="46" t="str">
        <f t="shared" si="31"/>
        <v>N/A</v>
      </c>
      <c r="I207" s="12">
        <v>-100</v>
      </c>
      <c r="J207" s="12" t="s">
        <v>1747</v>
      </c>
      <c r="K207" s="14" t="s">
        <v>213</v>
      </c>
      <c r="L207" s="9" t="str">
        <f t="shared" si="32"/>
        <v>N/A</v>
      </c>
    </row>
    <row r="208" spans="1:12" x14ac:dyDescent="0.2">
      <c r="A208" s="2" t="s">
        <v>1627</v>
      </c>
      <c r="B208" s="37" t="s">
        <v>213</v>
      </c>
      <c r="C208" s="38">
        <v>99</v>
      </c>
      <c r="D208" s="46" t="str">
        <f t="shared" si="29"/>
        <v>N/A</v>
      </c>
      <c r="E208" s="38">
        <v>11</v>
      </c>
      <c r="F208" s="46" t="str">
        <f t="shared" si="30"/>
        <v>N/A</v>
      </c>
      <c r="G208" s="38">
        <v>11</v>
      </c>
      <c r="H208" s="46" t="str">
        <f t="shared" si="31"/>
        <v>N/A</v>
      </c>
      <c r="I208" s="12">
        <v>-98</v>
      </c>
      <c r="J208" s="12">
        <v>-50</v>
      </c>
      <c r="K208" s="14" t="s">
        <v>213</v>
      </c>
      <c r="L208" s="9" t="str">
        <f t="shared" si="32"/>
        <v>N/A</v>
      </c>
    </row>
    <row r="209" spans="1:12" x14ac:dyDescent="0.2">
      <c r="A209" s="2" t="s">
        <v>125</v>
      </c>
      <c r="B209" s="37" t="s">
        <v>213</v>
      </c>
      <c r="C209" s="49">
        <v>1355922</v>
      </c>
      <c r="D209" s="46" t="str">
        <f t="shared" si="29"/>
        <v>N/A</v>
      </c>
      <c r="E209" s="49">
        <v>1718328</v>
      </c>
      <c r="F209" s="46" t="str">
        <f t="shared" si="30"/>
        <v>N/A</v>
      </c>
      <c r="G209" s="49">
        <v>877192</v>
      </c>
      <c r="H209" s="46" t="str">
        <f t="shared" si="31"/>
        <v>N/A</v>
      </c>
      <c r="I209" s="12">
        <v>26.73</v>
      </c>
      <c r="J209" s="12">
        <v>-49</v>
      </c>
      <c r="K209" s="14" t="s">
        <v>213</v>
      </c>
      <c r="L209" s="9" t="str">
        <f t="shared" si="32"/>
        <v>N/A</v>
      </c>
    </row>
    <row r="210" spans="1:12" x14ac:dyDescent="0.2">
      <c r="A210" s="48" t="s">
        <v>1622</v>
      </c>
      <c r="B210" s="37" t="s">
        <v>213</v>
      </c>
      <c r="C210" s="49">
        <v>1285557</v>
      </c>
      <c r="D210" s="46" t="str">
        <f t="shared" si="29"/>
        <v>N/A</v>
      </c>
      <c r="E210" s="49">
        <v>1716885</v>
      </c>
      <c r="F210" s="46" t="str">
        <f t="shared" si="30"/>
        <v>N/A</v>
      </c>
      <c r="G210" s="49">
        <v>633094</v>
      </c>
      <c r="H210" s="46" t="str">
        <f t="shared" si="31"/>
        <v>N/A</v>
      </c>
      <c r="I210" s="12">
        <v>33.549999999999997</v>
      </c>
      <c r="J210" s="12">
        <v>-63.1</v>
      </c>
      <c r="K210" s="14" t="s">
        <v>213</v>
      </c>
      <c r="L210" s="9" t="str">
        <f t="shared" si="32"/>
        <v>N/A</v>
      </c>
    </row>
    <row r="211" spans="1:12" x14ac:dyDescent="0.2">
      <c r="A211" s="48" t="s">
        <v>1379</v>
      </c>
      <c r="B211" s="37" t="s">
        <v>213</v>
      </c>
      <c r="C211" s="49">
        <v>398519</v>
      </c>
      <c r="D211" s="46" t="str">
        <f t="shared" si="29"/>
        <v>N/A</v>
      </c>
      <c r="E211" s="49">
        <v>311138</v>
      </c>
      <c r="F211" s="46" t="str">
        <f t="shared" si="30"/>
        <v>N/A</v>
      </c>
      <c r="G211" s="49">
        <v>356372</v>
      </c>
      <c r="H211" s="46" t="str">
        <f t="shared" si="31"/>
        <v>N/A</v>
      </c>
      <c r="I211" s="12">
        <v>-21.9</v>
      </c>
      <c r="J211" s="12">
        <v>14.54</v>
      </c>
      <c r="K211" s="14" t="s">
        <v>213</v>
      </c>
      <c r="L211" s="9" t="str">
        <f t="shared" si="32"/>
        <v>N/A</v>
      </c>
    </row>
    <row r="212" spans="1:12" x14ac:dyDescent="0.2">
      <c r="A212" s="48" t="s">
        <v>1616</v>
      </c>
      <c r="B212" s="37" t="s">
        <v>213</v>
      </c>
      <c r="C212" s="49">
        <v>1076419</v>
      </c>
      <c r="D212" s="46" t="str">
        <f t="shared" si="29"/>
        <v>N/A</v>
      </c>
      <c r="E212" s="49">
        <v>93512</v>
      </c>
      <c r="F212" s="46" t="str">
        <f t="shared" si="30"/>
        <v>N/A</v>
      </c>
      <c r="G212" s="49">
        <v>102138</v>
      </c>
      <c r="H212" s="46" t="str">
        <f t="shared" si="31"/>
        <v>N/A</v>
      </c>
      <c r="I212" s="12">
        <v>-91.3</v>
      </c>
      <c r="J212" s="12">
        <v>9.2240000000000002</v>
      </c>
      <c r="K212" s="14" t="s">
        <v>213</v>
      </c>
      <c r="L212" s="9" t="str">
        <f t="shared" si="32"/>
        <v>N/A</v>
      </c>
    </row>
    <row r="213" spans="1:12" x14ac:dyDescent="0.2">
      <c r="A213" s="48" t="s">
        <v>1617</v>
      </c>
      <c r="B213" s="37" t="s">
        <v>213</v>
      </c>
      <c r="C213" s="49">
        <v>610116</v>
      </c>
      <c r="D213" s="46" t="str">
        <f t="shared" si="29"/>
        <v>N/A</v>
      </c>
      <c r="E213" s="49">
        <v>322935</v>
      </c>
      <c r="F213" s="46" t="str">
        <f t="shared" si="30"/>
        <v>N/A</v>
      </c>
      <c r="G213" s="49">
        <v>220839</v>
      </c>
      <c r="H213" s="46" t="str">
        <f t="shared" si="31"/>
        <v>N/A</v>
      </c>
      <c r="I213" s="12">
        <v>-47.1</v>
      </c>
      <c r="J213" s="12">
        <v>-31.6</v>
      </c>
      <c r="K213" s="14" t="s">
        <v>213</v>
      </c>
      <c r="L213" s="9" t="str">
        <f t="shared" si="32"/>
        <v>N/A</v>
      </c>
    </row>
    <row r="214" spans="1:12" ht="25.5" x14ac:dyDescent="0.2">
      <c r="A214" s="2" t="s">
        <v>1380</v>
      </c>
      <c r="B214" s="37" t="s">
        <v>213</v>
      </c>
      <c r="C214" s="49">
        <v>568992</v>
      </c>
      <c r="D214" s="46" t="str">
        <f t="shared" ref="D214:D228" si="33">IF($B214="N/A","N/A",IF(C214&gt;10,"No",IF(C214&lt;-10,"No","Yes")))</f>
        <v>N/A</v>
      </c>
      <c r="E214" s="49">
        <v>419312</v>
      </c>
      <c r="F214" s="46" t="str">
        <f t="shared" ref="F214:F228" si="34">IF($B214="N/A","N/A",IF(E214&gt;10,"No",IF(E214&lt;-10,"No","Yes")))</f>
        <v>N/A</v>
      </c>
      <c r="G214" s="49">
        <v>626152</v>
      </c>
      <c r="H214" s="46" t="str">
        <f t="shared" ref="H214:H228" si="35">IF($B214="N/A","N/A",IF(G214&gt;10,"No",IF(G214&lt;-10,"No","Yes")))</f>
        <v>N/A</v>
      </c>
      <c r="I214" s="12">
        <v>-26.3</v>
      </c>
      <c r="J214" s="12">
        <v>49.33</v>
      </c>
      <c r="K214" s="47" t="s">
        <v>739</v>
      </c>
      <c r="L214" s="9" t="str">
        <f t="shared" ref="L214:L228" si="36">IF(J214="Div by 0", "N/A", IF(K214="N/A","N/A", IF(J214&gt;VALUE(MID(K214,1,2)), "No", IF(J214&lt;-1*VALUE(MID(K214,1,2)), "No", "Yes"))))</f>
        <v>No</v>
      </c>
    </row>
    <row r="215" spans="1:12" x14ac:dyDescent="0.2">
      <c r="A215" s="61" t="s">
        <v>649</v>
      </c>
      <c r="B215" s="37" t="s">
        <v>213</v>
      </c>
      <c r="C215" s="38">
        <v>1884</v>
      </c>
      <c r="D215" s="46" t="str">
        <f t="shared" si="33"/>
        <v>N/A</v>
      </c>
      <c r="E215" s="38">
        <v>1657</v>
      </c>
      <c r="F215" s="46" t="str">
        <f t="shared" si="34"/>
        <v>N/A</v>
      </c>
      <c r="G215" s="38">
        <v>2519</v>
      </c>
      <c r="H215" s="46" t="str">
        <f t="shared" si="35"/>
        <v>N/A</v>
      </c>
      <c r="I215" s="12">
        <v>-12</v>
      </c>
      <c r="J215" s="12">
        <v>52.02</v>
      </c>
      <c r="K215" s="47" t="s">
        <v>739</v>
      </c>
      <c r="L215" s="9" t="str">
        <f t="shared" si="36"/>
        <v>No</v>
      </c>
    </row>
    <row r="216" spans="1:12" ht="25.5" x14ac:dyDescent="0.2">
      <c r="A216" s="4" t="s">
        <v>1381</v>
      </c>
      <c r="B216" s="37" t="s">
        <v>213</v>
      </c>
      <c r="C216" s="49">
        <v>302.01273885000001</v>
      </c>
      <c r="D216" s="46" t="str">
        <f t="shared" si="33"/>
        <v>N/A</v>
      </c>
      <c r="E216" s="49">
        <v>253.05491853000001</v>
      </c>
      <c r="F216" s="46" t="str">
        <f t="shared" si="34"/>
        <v>N/A</v>
      </c>
      <c r="G216" s="49">
        <v>248.57165542000001</v>
      </c>
      <c r="H216" s="46" t="str">
        <f t="shared" si="35"/>
        <v>N/A</v>
      </c>
      <c r="I216" s="12">
        <v>-16.2</v>
      </c>
      <c r="J216" s="12">
        <v>-1.77</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4974443</v>
      </c>
      <c r="D220" s="46" t="str">
        <f t="shared" si="33"/>
        <v>N/A</v>
      </c>
      <c r="E220" s="49">
        <v>6065264</v>
      </c>
      <c r="F220" s="46" t="str">
        <f t="shared" si="34"/>
        <v>N/A</v>
      </c>
      <c r="G220" s="49">
        <v>11567078</v>
      </c>
      <c r="H220" s="46" t="str">
        <f t="shared" si="35"/>
        <v>N/A</v>
      </c>
      <c r="I220" s="12">
        <v>21.93</v>
      </c>
      <c r="J220" s="12">
        <v>90.71</v>
      </c>
      <c r="K220" s="47" t="s">
        <v>739</v>
      </c>
      <c r="L220" s="9" t="str">
        <f t="shared" si="36"/>
        <v>No</v>
      </c>
    </row>
    <row r="221" spans="1:12" x14ac:dyDescent="0.2">
      <c r="A221" s="4" t="s">
        <v>517</v>
      </c>
      <c r="B221" s="37" t="s">
        <v>213</v>
      </c>
      <c r="C221" s="38">
        <v>12752</v>
      </c>
      <c r="D221" s="46" t="str">
        <f t="shared" si="33"/>
        <v>N/A</v>
      </c>
      <c r="E221" s="38">
        <v>18554</v>
      </c>
      <c r="F221" s="46" t="str">
        <f t="shared" si="34"/>
        <v>N/A</v>
      </c>
      <c r="G221" s="38">
        <v>25214</v>
      </c>
      <c r="H221" s="46" t="str">
        <f t="shared" si="35"/>
        <v>N/A</v>
      </c>
      <c r="I221" s="12">
        <v>45.5</v>
      </c>
      <c r="J221" s="12">
        <v>35.9</v>
      </c>
      <c r="K221" s="47" t="s">
        <v>739</v>
      </c>
      <c r="L221" s="9" t="str">
        <f t="shared" si="36"/>
        <v>No</v>
      </c>
    </row>
    <row r="222" spans="1:12" ht="25.5" x14ac:dyDescent="0.2">
      <c r="A222" s="2" t="s">
        <v>1385</v>
      </c>
      <c r="B222" s="37" t="s">
        <v>213</v>
      </c>
      <c r="C222" s="49">
        <v>390.09120137999997</v>
      </c>
      <c r="D222" s="46" t="str">
        <f t="shared" si="33"/>
        <v>N/A</v>
      </c>
      <c r="E222" s="49">
        <v>326.89791959000001</v>
      </c>
      <c r="F222" s="46" t="str">
        <f t="shared" si="34"/>
        <v>N/A</v>
      </c>
      <c r="G222" s="49">
        <v>458.75616721</v>
      </c>
      <c r="H222" s="46" t="str">
        <f t="shared" si="35"/>
        <v>N/A</v>
      </c>
      <c r="I222" s="12">
        <v>-16.2</v>
      </c>
      <c r="J222" s="12">
        <v>40.340000000000003</v>
      </c>
      <c r="K222" s="47" t="s">
        <v>739</v>
      </c>
      <c r="L222" s="9" t="str">
        <f t="shared" si="36"/>
        <v>No</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68641295</v>
      </c>
      <c r="D226" s="46" t="str">
        <f t="shared" si="33"/>
        <v>N/A</v>
      </c>
      <c r="E226" s="49">
        <v>7654154</v>
      </c>
      <c r="F226" s="46" t="str">
        <f t="shared" si="34"/>
        <v>N/A</v>
      </c>
      <c r="G226" s="49">
        <v>4345497</v>
      </c>
      <c r="H226" s="46" t="str">
        <f t="shared" si="35"/>
        <v>N/A</v>
      </c>
      <c r="I226" s="12">
        <v>-88.8</v>
      </c>
      <c r="J226" s="12">
        <v>-43.2</v>
      </c>
      <c r="K226" s="47" t="s">
        <v>739</v>
      </c>
      <c r="L226" s="9" t="str">
        <f t="shared" si="36"/>
        <v>No</v>
      </c>
    </row>
    <row r="227" spans="1:12" ht="25.5" x14ac:dyDescent="0.2">
      <c r="A227" s="2" t="s">
        <v>519</v>
      </c>
      <c r="B227" s="37" t="s">
        <v>213</v>
      </c>
      <c r="C227" s="38">
        <v>2146</v>
      </c>
      <c r="D227" s="46" t="str">
        <f t="shared" si="33"/>
        <v>N/A</v>
      </c>
      <c r="E227" s="38">
        <v>338</v>
      </c>
      <c r="F227" s="46" t="str">
        <f t="shared" si="34"/>
        <v>N/A</v>
      </c>
      <c r="G227" s="38">
        <v>211</v>
      </c>
      <c r="H227" s="46" t="str">
        <f t="shared" si="35"/>
        <v>N/A</v>
      </c>
      <c r="I227" s="12">
        <v>-84.2</v>
      </c>
      <c r="J227" s="12">
        <v>-37.6</v>
      </c>
      <c r="K227" s="47" t="s">
        <v>739</v>
      </c>
      <c r="L227" s="9" t="str">
        <f t="shared" si="36"/>
        <v>No</v>
      </c>
    </row>
    <row r="228" spans="1:12" ht="25.5" x14ac:dyDescent="0.2">
      <c r="A228" s="2" t="s">
        <v>1389</v>
      </c>
      <c r="B228" s="37" t="s">
        <v>213</v>
      </c>
      <c r="C228" s="49">
        <v>31985.691985000001</v>
      </c>
      <c r="D228" s="46" t="str">
        <f t="shared" si="33"/>
        <v>N/A</v>
      </c>
      <c r="E228" s="49">
        <v>22645.426036000001</v>
      </c>
      <c r="F228" s="46" t="str">
        <f t="shared" si="34"/>
        <v>N/A</v>
      </c>
      <c r="G228" s="49">
        <v>20594.772512</v>
      </c>
      <c r="H228" s="46" t="str">
        <f t="shared" si="35"/>
        <v>N/A</v>
      </c>
      <c r="I228" s="12">
        <v>-29.2</v>
      </c>
      <c r="J228" s="12">
        <v>-9.06</v>
      </c>
      <c r="K228" s="47" t="s">
        <v>739</v>
      </c>
      <c r="L228" s="9" t="str">
        <f t="shared" si="36"/>
        <v>Yes</v>
      </c>
    </row>
    <row r="229" spans="1:12" x14ac:dyDescent="0.2">
      <c r="A229" s="2" t="s">
        <v>1390</v>
      </c>
      <c r="B229" s="37" t="s">
        <v>213</v>
      </c>
      <c r="C229" s="54">
        <v>147905149</v>
      </c>
      <c r="D229" s="46" t="str">
        <f t="shared" ref="D229:D252" si="37">IF($B229="N/A","N/A",IF(C229&gt;10,"No",IF(C229&lt;-10,"No","Yes")))</f>
        <v>N/A</v>
      </c>
      <c r="E229" s="54">
        <v>10885613</v>
      </c>
      <c r="F229" s="46" t="str">
        <f t="shared" ref="F229:F252" si="38">IF($B229="N/A","N/A",IF(E229&gt;10,"No",IF(E229&lt;-10,"No","Yes")))</f>
        <v>N/A</v>
      </c>
      <c r="G229" s="54">
        <v>6483622</v>
      </c>
      <c r="H229" s="46" t="str">
        <f t="shared" ref="H229:H252" si="39">IF($B229="N/A","N/A",IF(G229&gt;10,"No",IF(G229&lt;-10,"No","Yes")))</f>
        <v>N/A</v>
      </c>
      <c r="I229" s="12">
        <v>-92.6</v>
      </c>
      <c r="J229" s="12">
        <v>-40.4</v>
      </c>
      <c r="K229" s="47" t="s">
        <v>739</v>
      </c>
      <c r="L229" s="9" t="str">
        <f t="shared" ref="L229:L252" si="40">IF(J229="Div by 0", "N/A", IF(K229="N/A","N/A", IF(J229&gt;VALUE(MID(K229,1,2)), "No", IF(J229&lt;-1*VALUE(MID(K229,1,2)), "No", "Yes"))))</f>
        <v>No</v>
      </c>
    </row>
    <row r="230" spans="1:12" x14ac:dyDescent="0.2">
      <c r="A230" s="4" t="s">
        <v>1391</v>
      </c>
      <c r="B230" s="37" t="s">
        <v>213</v>
      </c>
      <c r="C230" s="52">
        <v>6024</v>
      </c>
      <c r="D230" s="46" t="str">
        <f t="shared" si="37"/>
        <v>N/A</v>
      </c>
      <c r="E230" s="52">
        <v>1302</v>
      </c>
      <c r="F230" s="46" t="str">
        <f t="shared" si="38"/>
        <v>N/A</v>
      </c>
      <c r="G230" s="52">
        <v>1051</v>
      </c>
      <c r="H230" s="46" t="str">
        <f t="shared" si="39"/>
        <v>N/A</v>
      </c>
      <c r="I230" s="12">
        <v>-78.400000000000006</v>
      </c>
      <c r="J230" s="12">
        <v>-19.3</v>
      </c>
      <c r="K230" s="47" t="s">
        <v>739</v>
      </c>
      <c r="L230" s="9" t="str">
        <f t="shared" si="40"/>
        <v>Yes</v>
      </c>
    </row>
    <row r="231" spans="1:12" x14ac:dyDescent="0.2">
      <c r="A231" s="4" t="s">
        <v>1392</v>
      </c>
      <c r="B231" s="37" t="s">
        <v>213</v>
      </c>
      <c r="C231" s="54">
        <v>24552.647575999999</v>
      </c>
      <c r="D231" s="46" t="str">
        <f t="shared" si="37"/>
        <v>N/A</v>
      </c>
      <c r="E231" s="54">
        <v>8360.6858678999997</v>
      </c>
      <c r="F231" s="46" t="str">
        <f t="shared" si="38"/>
        <v>N/A</v>
      </c>
      <c r="G231" s="54">
        <v>6169.0028543999997</v>
      </c>
      <c r="H231" s="46" t="str">
        <f t="shared" si="39"/>
        <v>N/A</v>
      </c>
      <c r="I231" s="12">
        <v>-65.900000000000006</v>
      </c>
      <c r="J231" s="12">
        <v>-26.2</v>
      </c>
      <c r="K231" s="47" t="s">
        <v>739</v>
      </c>
      <c r="L231" s="9" t="str">
        <f t="shared" si="40"/>
        <v>Yes</v>
      </c>
    </row>
    <row r="232" spans="1:12" ht="25.5" x14ac:dyDescent="0.2">
      <c r="A232" s="4" t="s">
        <v>1393</v>
      </c>
      <c r="B232" s="37" t="s">
        <v>213</v>
      </c>
      <c r="C232" s="54">
        <v>12319.901366</v>
      </c>
      <c r="D232" s="46" t="str">
        <f t="shared" si="37"/>
        <v>N/A</v>
      </c>
      <c r="E232" s="54">
        <v>5919.9532710000003</v>
      </c>
      <c r="F232" s="46" t="str">
        <f t="shared" si="38"/>
        <v>N/A</v>
      </c>
      <c r="G232" s="54">
        <v>3972.7297297</v>
      </c>
      <c r="H232" s="46" t="str">
        <f t="shared" si="39"/>
        <v>N/A</v>
      </c>
      <c r="I232" s="12">
        <v>-51.9</v>
      </c>
      <c r="J232" s="12">
        <v>-32.9</v>
      </c>
      <c r="K232" s="47" t="s">
        <v>739</v>
      </c>
      <c r="L232" s="9" t="str">
        <f t="shared" si="40"/>
        <v>No</v>
      </c>
    </row>
    <row r="233" spans="1:12" ht="25.5" x14ac:dyDescent="0.2">
      <c r="A233" s="4" t="s">
        <v>1394</v>
      </c>
      <c r="B233" s="37" t="s">
        <v>213</v>
      </c>
      <c r="C233" s="54">
        <v>26841.515707999999</v>
      </c>
      <c r="D233" s="46" t="str">
        <f t="shared" si="37"/>
        <v>N/A</v>
      </c>
      <c r="E233" s="54">
        <v>11524.301775</v>
      </c>
      <c r="F233" s="46" t="str">
        <f t="shared" si="38"/>
        <v>N/A</v>
      </c>
      <c r="G233" s="54">
        <v>10603.933852</v>
      </c>
      <c r="H233" s="46" t="str">
        <f t="shared" si="39"/>
        <v>N/A</v>
      </c>
      <c r="I233" s="12">
        <v>-57.1</v>
      </c>
      <c r="J233" s="12">
        <v>-7.99</v>
      </c>
      <c r="K233" s="47" t="s">
        <v>739</v>
      </c>
      <c r="L233" s="9" t="str">
        <f t="shared" si="40"/>
        <v>Yes</v>
      </c>
    </row>
    <row r="234" spans="1:12" x14ac:dyDescent="0.2">
      <c r="A234" s="4" t="s">
        <v>1395</v>
      </c>
      <c r="B234" s="37" t="s">
        <v>213</v>
      </c>
      <c r="C234" s="54">
        <v>15815.544715</v>
      </c>
      <c r="D234" s="46" t="str">
        <f t="shared" si="37"/>
        <v>N/A</v>
      </c>
      <c r="E234" s="54">
        <v>1834.9230769000001</v>
      </c>
      <c r="F234" s="46" t="str">
        <f t="shared" si="38"/>
        <v>N/A</v>
      </c>
      <c r="G234" s="54">
        <v>493.31818182000001</v>
      </c>
      <c r="H234" s="46" t="str">
        <f t="shared" si="39"/>
        <v>N/A</v>
      </c>
      <c r="I234" s="12">
        <v>-88.4</v>
      </c>
      <c r="J234" s="12">
        <v>-73.099999999999994</v>
      </c>
      <c r="K234" s="47" t="s">
        <v>739</v>
      </c>
      <c r="L234" s="9" t="str">
        <f t="shared" si="40"/>
        <v>No</v>
      </c>
    </row>
    <row r="235" spans="1:12" ht="25.5" x14ac:dyDescent="0.2">
      <c r="A235" s="4" t="s">
        <v>1396</v>
      </c>
      <c r="B235" s="37" t="s">
        <v>213</v>
      </c>
      <c r="C235" s="54">
        <v>875.84482759000002</v>
      </c>
      <c r="D235" s="46" t="str">
        <f t="shared" si="37"/>
        <v>N/A</v>
      </c>
      <c r="E235" s="54">
        <v>1385.5192982000001</v>
      </c>
      <c r="F235" s="46" t="str">
        <f t="shared" si="38"/>
        <v>N/A</v>
      </c>
      <c r="G235" s="54">
        <v>1966.9354839</v>
      </c>
      <c r="H235" s="46" t="str">
        <f t="shared" si="39"/>
        <v>N/A</v>
      </c>
      <c r="I235" s="12">
        <v>58.19</v>
      </c>
      <c r="J235" s="12">
        <v>41.96</v>
      </c>
      <c r="K235" s="47" t="s">
        <v>739</v>
      </c>
      <c r="L235" s="9" t="str">
        <f t="shared" si="40"/>
        <v>No</v>
      </c>
    </row>
    <row r="236" spans="1:12" x14ac:dyDescent="0.2">
      <c r="A236" s="4" t="s">
        <v>1397</v>
      </c>
      <c r="B236" s="37" t="s">
        <v>213</v>
      </c>
      <c r="C236" s="46">
        <v>5.7886897611999997</v>
      </c>
      <c r="D236" s="46" t="str">
        <f t="shared" si="37"/>
        <v>N/A</v>
      </c>
      <c r="E236" s="46">
        <v>0.92180906799999995</v>
      </c>
      <c r="F236" s="46" t="str">
        <f t="shared" si="38"/>
        <v>N/A</v>
      </c>
      <c r="G236" s="46">
        <v>0.76743336979999999</v>
      </c>
      <c r="H236" s="46" t="str">
        <f t="shared" si="39"/>
        <v>N/A</v>
      </c>
      <c r="I236" s="12">
        <v>-84.1</v>
      </c>
      <c r="J236" s="12">
        <v>-16.7</v>
      </c>
      <c r="K236" s="47" t="s">
        <v>739</v>
      </c>
      <c r="L236" s="9" t="str">
        <f t="shared" si="40"/>
        <v>Yes</v>
      </c>
    </row>
    <row r="237" spans="1:12" x14ac:dyDescent="0.2">
      <c r="A237" s="4" t="s">
        <v>1398</v>
      </c>
      <c r="B237" s="37" t="s">
        <v>213</v>
      </c>
      <c r="C237" s="46">
        <v>14.363557105</v>
      </c>
      <c r="D237" s="46" t="str">
        <f t="shared" si="37"/>
        <v>N/A</v>
      </c>
      <c r="E237" s="46">
        <v>3.9747399702999999</v>
      </c>
      <c r="F237" s="46" t="str">
        <f t="shared" si="38"/>
        <v>N/A</v>
      </c>
      <c r="G237" s="46">
        <v>1.5913978495000001</v>
      </c>
      <c r="H237" s="46" t="str">
        <f t="shared" si="39"/>
        <v>N/A</v>
      </c>
      <c r="I237" s="12">
        <v>-72.3</v>
      </c>
      <c r="J237" s="12">
        <v>-60</v>
      </c>
      <c r="K237" s="47" t="s">
        <v>739</v>
      </c>
      <c r="L237" s="9" t="str">
        <f t="shared" si="40"/>
        <v>No</v>
      </c>
    </row>
    <row r="238" spans="1:12" x14ac:dyDescent="0.2">
      <c r="A238" s="61" t="s">
        <v>1399</v>
      </c>
      <c r="B238" s="37" t="s">
        <v>213</v>
      </c>
      <c r="C238" s="46">
        <v>15.623745871000001</v>
      </c>
      <c r="D238" s="46" t="str">
        <f t="shared" si="37"/>
        <v>N/A</v>
      </c>
      <c r="E238" s="46">
        <v>6.1746437706000004</v>
      </c>
      <c r="F238" s="46" t="str">
        <f t="shared" si="38"/>
        <v>N/A</v>
      </c>
      <c r="G238" s="46">
        <v>4.4264553910000002</v>
      </c>
      <c r="H238" s="46" t="str">
        <f t="shared" si="39"/>
        <v>N/A</v>
      </c>
      <c r="I238" s="12">
        <v>-60.5</v>
      </c>
      <c r="J238" s="12">
        <v>-28.3</v>
      </c>
      <c r="K238" s="47" t="s">
        <v>739</v>
      </c>
      <c r="L238" s="9" t="str">
        <f t="shared" si="40"/>
        <v>Yes</v>
      </c>
    </row>
    <row r="239" spans="1:12" x14ac:dyDescent="0.2">
      <c r="A239" s="61" t="s">
        <v>1400</v>
      </c>
      <c r="B239" s="37" t="s">
        <v>213</v>
      </c>
      <c r="C239" s="46">
        <v>0.54337022069999996</v>
      </c>
      <c r="D239" s="46" t="str">
        <f t="shared" si="37"/>
        <v>N/A</v>
      </c>
      <c r="E239" s="46">
        <v>0.19127210659999999</v>
      </c>
      <c r="F239" s="46" t="str">
        <f t="shared" si="38"/>
        <v>N/A</v>
      </c>
      <c r="G239" s="46">
        <v>0.18860915040000001</v>
      </c>
      <c r="H239" s="46" t="str">
        <f t="shared" si="39"/>
        <v>N/A</v>
      </c>
      <c r="I239" s="12">
        <v>-64.8</v>
      </c>
      <c r="J239" s="12">
        <v>-1.39</v>
      </c>
      <c r="K239" s="47" t="s">
        <v>739</v>
      </c>
      <c r="L239" s="9" t="str">
        <f t="shared" si="40"/>
        <v>Yes</v>
      </c>
    </row>
    <row r="240" spans="1:12" x14ac:dyDescent="0.2">
      <c r="A240" s="61" t="s">
        <v>1401</v>
      </c>
      <c r="B240" s="37" t="s">
        <v>213</v>
      </c>
      <c r="C240" s="46">
        <v>0.2659208656</v>
      </c>
      <c r="D240" s="46" t="str">
        <f t="shared" si="37"/>
        <v>N/A</v>
      </c>
      <c r="E240" s="46">
        <v>0.31358654990000001</v>
      </c>
      <c r="F240" s="46" t="str">
        <f t="shared" si="38"/>
        <v>N/A</v>
      </c>
      <c r="G240" s="46">
        <v>0.49306975689999999</v>
      </c>
      <c r="H240" s="46" t="str">
        <f t="shared" si="39"/>
        <v>N/A</v>
      </c>
      <c r="I240" s="12">
        <v>17.920000000000002</v>
      </c>
      <c r="J240" s="12">
        <v>57.24</v>
      </c>
      <c r="K240" s="47" t="s">
        <v>739</v>
      </c>
      <c r="L240" s="9" t="str">
        <f t="shared" si="40"/>
        <v>No</v>
      </c>
    </row>
    <row r="241" spans="1:12" ht="25.5" x14ac:dyDescent="0.2">
      <c r="A241" s="61" t="s">
        <v>1402</v>
      </c>
      <c r="B241" s="37" t="s">
        <v>213</v>
      </c>
      <c r="C241" s="54">
        <v>68641295</v>
      </c>
      <c r="D241" s="46" t="str">
        <f t="shared" si="37"/>
        <v>N/A</v>
      </c>
      <c r="E241" s="54">
        <v>7654154</v>
      </c>
      <c r="F241" s="46" t="str">
        <f t="shared" si="38"/>
        <v>N/A</v>
      </c>
      <c r="G241" s="54">
        <v>4345497</v>
      </c>
      <c r="H241" s="46" t="str">
        <f t="shared" si="39"/>
        <v>N/A</v>
      </c>
      <c r="I241" s="12">
        <v>-88.8</v>
      </c>
      <c r="J241" s="12">
        <v>-43.2</v>
      </c>
      <c r="K241" s="47" t="s">
        <v>739</v>
      </c>
      <c r="L241" s="9" t="str">
        <f t="shared" si="40"/>
        <v>No</v>
      </c>
    </row>
    <row r="242" spans="1:12" x14ac:dyDescent="0.2">
      <c r="A242" s="61" t="s">
        <v>1403</v>
      </c>
      <c r="B242" s="37" t="s">
        <v>213</v>
      </c>
      <c r="C242" s="52">
        <v>2146</v>
      </c>
      <c r="D242" s="46" t="str">
        <f t="shared" si="37"/>
        <v>N/A</v>
      </c>
      <c r="E242" s="52">
        <v>338</v>
      </c>
      <c r="F242" s="46" t="str">
        <f t="shared" si="38"/>
        <v>N/A</v>
      </c>
      <c r="G242" s="52">
        <v>211</v>
      </c>
      <c r="H242" s="46" t="str">
        <f t="shared" si="39"/>
        <v>N/A</v>
      </c>
      <c r="I242" s="12">
        <v>-84.2</v>
      </c>
      <c r="J242" s="12">
        <v>-37.6</v>
      </c>
      <c r="K242" s="47" t="s">
        <v>739</v>
      </c>
      <c r="L242" s="9" t="str">
        <f t="shared" si="40"/>
        <v>No</v>
      </c>
    </row>
    <row r="243" spans="1:12" ht="25.5" x14ac:dyDescent="0.2">
      <c r="A243" s="61" t="s">
        <v>1404</v>
      </c>
      <c r="B243" s="37" t="s">
        <v>213</v>
      </c>
      <c r="C243" s="54">
        <v>31985.691985000001</v>
      </c>
      <c r="D243" s="46" t="str">
        <f t="shared" si="37"/>
        <v>N/A</v>
      </c>
      <c r="E243" s="54">
        <v>22645.426036000001</v>
      </c>
      <c r="F243" s="46" t="str">
        <f t="shared" si="38"/>
        <v>N/A</v>
      </c>
      <c r="G243" s="54">
        <v>20594.772512</v>
      </c>
      <c r="H243" s="46" t="str">
        <f t="shared" si="39"/>
        <v>N/A</v>
      </c>
      <c r="I243" s="12">
        <v>-29.2</v>
      </c>
      <c r="J243" s="12">
        <v>-9.06</v>
      </c>
      <c r="K243" s="47" t="s">
        <v>739</v>
      </c>
      <c r="L243" s="9" t="str">
        <f t="shared" si="40"/>
        <v>Yes</v>
      </c>
    </row>
    <row r="244" spans="1:12" ht="25.5" x14ac:dyDescent="0.2">
      <c r="A244" s="61" t="s">
        <v>1405</v>
      </c>
      <c r="B244" s="37" t="s">
        <v>213</v>
      </c>
      <c r="C244" s="54">
        <v>13090.539129999999</v>
      </c>
      <c r="D244" s="46" t="str">
        <f t="shared" si="37"/>
        <v>N/A</v>
      </c>
      <c r="E244" s="54">
        <v>6421.8</v>
      </c>
      <c r="F244" s="46" t="str">
        <f t="shared" si="38"/>
        <v>N/A</v>
      </c>
      <c r="G244" s="54">
        <v>6461.5294118000002</v>
      </c>
      <c r="H244" s="46" t="str">
        <f t="shared" si="39"/>
        <v>N/A</v>
      </c>
      <c r="I244" s="12">
        <v>-50.9</v>
      </c>
      <c r="J244" s="12">
        <v>0.61870000000000003</v>
      </c>
      <c r="K244" s="47" t="s">
        <v>739</v>
      </c>
      <c r="L244" s="9" t="str">
        <f t="shared" si="40"/>
        <v>Yes</v>
      </c>
    </row>
    <row r="245" spans="1:12" ht="25.5" x14ac:dyDescent="0.2">
      <c r="A245" s="61" t="s">
        <v>1406</v>
      </c>
      <c r="B245" s="37" t="s">
        <v>213</v>
      </c>
      <c r="C245" s="54">
        <v>34320.793717</v>
      </c>
      <c r="D245" s="46" t="str">
        <f t="shared" si="37"/>
        <v>N/A</v>
      </c>
      <c r="E245" s="54">
        <v>25798.427562000001</v>
      </c>
      <c r="F245" s="46" t="str">
        <f t="shared" si="38"/>
        <v>N/A</v>
      </c>
      <c r="G245" s="54">
        <v>21936.694301</v>
      </c>
      <c r="H245" s="46" t="str">
        <f t="shared" si="39"/>
        <v>N/A</v>
      </c>
      <c r="I245" s="12">
        <v>-24.8</v>
      </c>
      <c r="J245" s="12">
        <v>-15</v>
      </c>
      <c r="K245" s="47" t="s">
        <v>739</v>
      </c>
      <c r="L245" s="9" t="str">
        <f t="shared" si="40"/>
        <v>Yes</v>
      </c>
    </row>
    <row r="246" spans="1:12" ht="25.5" x14ac:dyDescent="0.2">
      <c r="A246" s="61" t="s">
        <v>1407</v>
      </c>
      <c r="B246" s="37" t="s">
        <v>213</v>
      </c>
      <c r="C246" s="54">
        <v>12959.166667</v>
      </c>
      <c r="D246" s="46" t="str">
        <f t="shared" si="37"/>
        <v>N/A</v>
      </c>
      <c r="E246" s="54" t="s">
        <v>1747</v>
      </c>
      <c r="F246" s="46" t="str">
        <f t="shared" si="38"/>
        <v>N/A</v>
      </c>
      <c r="G246" s="54" t="s">
        <v>1747</v>
      </c>
      <c r="H246" s="46" t="str">
        <f t="shared" si="39"/>
        <v>N/A</v>
      </c>
      <c r="I246" s="12" t="s">
        <v>1747</v>
      </c>
      <c r="J246" s="12" t="s">
        <v>1747</v>
      </c>
      <c r="K246" s="47" t="s">
        <v>739</v>
      </c>
      <c r="L246" s="9" t="str">
        <f t="shared" si="40"/>
        <v>N/A</v>
      </c>
    </row>
    <row r="247" spans="1:12" ht="25.5" x14ac:dyDescent="0.2">
      <c r="A247" s="61" t="s">
        <v>1408</v>
      </c>
      <c r="B247" s="37" t="s">
        <v>213</v>
      </c>
      <c r="C247" s="54" t="s">
        <v>1747</v>
      </c>
      <c r="D247" s="46" t="str">
        <f t="shared" si="37"/>
        <v>N/A</v>
      </c>
      <c r="E247" s="54" t="s">
        <v>1747</v>
      </c>
      <c r="F247" s="46" t="str">
        <f t="shared" si="38"/>
        <v>N/A</v>
      </c>
      <c r="G247" s="54">
        <v>1869</v>
      </c>
      <c r="H247" s="46" t="str">
        <f t="shared" si="39"/>
        <v>N/A</v>
      </c>
      <c r="I247" s="12" t="s">
        <v>1747</v>
      </c>
      <c r="J247" s="12" t="s">
        <v>1747</v>
      </c>
      <c r="K247" s="47" t="s">
        <v>739</v>
      </c>
      <c r="L247" s="9" t="str">
        <f t="shared" si="40"/>
        <v>N/A</v>
      </c>
    </row>
    <row r="248" spans="1:12" ht="25.5" x14ac:dyDescent="0.2">
      <c r="A248" s="61" t="s">
        <v>1409</v>
      </c>
      <c r="B248" s="37" t="s">
        <v>213</v>
      </c>
      <c r="C248" s="46">
        <v>2.0621726804999998</v>
      </c>
      <c r="D248" s="46" t="str">
        <f t="shared" si="37"/>
        <v>N/A</v>
      </c>
      <c r="E248" s="46">
        <v>0.2393022004</v>
      </c>
      <c r="F248" s="46" t="str">
        <f t="shared" si="38"/>
        <v>N/A</v>
      </c>
      <c r="G248" s="46">
        <v>0.1540708288</v>
      </c>
      <c r="H248" s="46" t="str">
        <f t="shared" si="39"/>
        <v>N/A</v>
      </c>
      <c r="I248" s="12">
        <v>-88.4</v>
      </c>
      <c r="J248" s="12">
        <v>-35.6</v>
      </c>
      <c r="K248" s="47" t="s">
        <v>739</v>
      </c>
      <c r="L248" s="9" t="str">
        <f t="shared" si="40"/>
        <v>No</v>
      </c>
    </row>
    <row r="249" spans="1:12" ht="25.5" x14ac:dyDescent="0.2">
      <c r="A249" s="61" t="s">
        <v>1410</v>
      </c>
      <c r="B249" s="37" t="s">
        <v>213</v>
      </c>
      <c r="C249" s="46">
        <v>5.0130775937000003</v>
      </c>
      <c r="D249" s="46" t="str">
        <f t="shared" si="37"/>
        <v>N/A</v>
      </c>
      <c r="E249" s="46">
        <v>2.0430906388999999</v>
      </c>
      <c r="F249" s="46" t="str">
        <f t="shared" si="38"/>
        <v>N/A</v>
      </c>
      <c r="G249" s="46">
        <v>0.7311827957</v>
      </c>
      <c r="H249" s="46" t="str">
        <f t="shared" si="39"/>
        <v>N/A</v>
      </c>
      <c r="I249" s="12">
        <v>-59.2</v>
      </c>
      <c r="J249" s="12">
        <v>-64.2</v>
      </c>
      <c r="K249" s="47" t="s">
        <v>739</v>
      </c>
      <c r="L249" s="9" t="str">
        <f t="shared" si="40"/>
        <v>No</v>
      </c>
    </row>
    <row r="250" spans="1:12" ht="25.5" x14ac:dyDescent="0.2">
      <c r="A250" s="61" t="s">
        <v>1411</v>
      </c>
      <c r="B250" s="37" t="s">
        <v>213</v>
      </c>
      <c r="C250" s="46">
        <v>5.8963356281000001</v>
      </c>
      <c r="D250" s="46" t="str">
        <f t="shared" si="37"/>
        <v>N/A</v>
      </c>
      <c r="E250" s="46">
        <v>2.0679576177999999</v>
      </c>
      <c r="F250" s="46" t="str">
        <f t="shared" si="38"/>
        <v>N/A</v>
      </c>
      <c r="G250" s="46">
        <v>1.6620737167999999</v>
      </c>
      <c r="H250" s="46" t="str">
        <f t="shared" si="39"/>
        <v>N/A</v>
      </c>
      <c r="I250" s="12">
        <v>-64.900000000000006</v>
      </c>
      <c r="J250" s="12">
        <v>-19.600000000000001</v>
      </c>
      <c r="K250" s="47" t="s">
        <v>739</v>
      </c>
      <c r="L250" s="9" t="str">
        <f t="shared" si="40"/>
        <v>Yes</v>
      </c>
    </row>
    <row r="251" spans="1:12" ht="25.5" x14ac:dyDescent="0.2">
      <c r="A251" s="61" t="s">
        <v>1412</v>
      </c>
      <c r="B251" s="37" t="s">
        <v>213</v>
      </c>
      <c r="C251" s="46">
        <v>1.3252932199999999E-2</v>
      </c>
      <c r="D251" s="46" t="str">
        <f t="shared" si="37"/>
        <v>N/A</v>
      </c>
      <c r="E251" s="46">
        <v>0</v>
      </c>
      <c r="F251" s="46" t="str">
        <f t="shared" si="38"/>
        <v>N/A</v>
      </c>
      <c r="G251" s="46">
        <v>0</v>
      </c>
      <c r="H251" s="46" t="str">
        <f t="shared" si="39"/>
        <v>N/A</v>
      </c>
      <c r="I251" s="12">
        <v>-100</v>
      </c>
      <c r="J251" s="12" t="s">
        <v>1747</v>
      </c>
      <c r="K251" s="47" t="s">
        <v>739</v>
      </c>
      <c r="L251" s="9" t="str">
        <f t="shared" si="40"/>
        <v>N/A</v>
      </c>
    </row>
    <row r="252" spans="1:12" ht="25.5" x14ac:dyDescent="0.2">
      <c r="A252" s="61" t="s">
        <v>1413</v>
      </c>
      <c r="B252" s="37" t="s">
        <v>213</v>
      </c>
      <c r="C252" s="46">
        <v>0</v>
      </c>
      <c r="D252" s="46" t="str">
        <f t="shared" si="37"/>
        <v>N/A</v>
      </c>
      <c r="E252" s="46">
        <v>0</v>
      </c>
      <c r="F252" s="46" t="str">
        <f t="shared" si="38"/>
        <v>N/A</v>
      </c>
      <c r="G252" s="46">
        <v>1.1361054E-3</v>
      </c>
      <c r="H252" s="46" t="str">
        <f t="shared" si="39"/>
        <v>N/A</v>
      </c>
      <c r="I252" s="12" t="s">
        <v>1747</v>
      </c>
      <c r="J252" s="12" t="s">
        <v>1747</v>
      </c>
      <c r="K252" s="47" t="s">
        <v>739</v>
      </c>
      <c r="L252" s="9" t="str">
        <f t="shared" si="40"/>
        <v>N/A</v>
      </c>
    </row>
    <row r="253" spans="1:12" x14ac:dyDescent="0.2">
      <c r="A253" s="170" t="s">
        <v>1647</v>
      </c>
      <c r="B253" s="171"/>
      <c r="C253" s="171"/>
      <c r="D253" s="171"/>
      <c r="E253" s="171"/>
      <c r="F253" s="171"/>
      <c r="G253" s="171"/>
      <c r="H253" s="171"/>
      <c r="I253" s="171"/>
      <c r="J253" s="171"/>
      <c r="K253" s="171"/>
      <c r="L253" s="172"/>
    </row>
    <row r="254" spans="1:12" x14ac:dyDescent="0.2">
      <c r="A254" s="160" t="s">
        <v>1645</v>
      </c>
      <c r="B254" s="161"/>
      <c r="C254" s="161"/>
      <c r="D254" s="161"/>
      <c r="E254" s="161"/>
      <c r="F254" s="161"/>
      <c r="G254" s="161"/>
      <c r="H254" s="161"/>
      <c r="I254" s="161"/>
      <c r="J254" s="161"/>
      <c r="K254" s="161"/>
      <c r="L254" s="162"/>
    </row>
    <row r="255" spans="1:12" s="21" customFormat="1" x14ac:dyDescent="0.2">
      <c r="A255" s="163" t="s">
        <v>1743</v>
      </c>
      <c r="B255" s="163"/>
      <c r="C255" s="163"/>
      <c r="D255" s="163"/>
      <c r="E255" s="163"/>
      <c r="F255" s="163"/>
      <c r="G255" s="163"/>
      <c r="H255" s="163"/>
      <c r="I255" s="163"/>
      <c r="J255" s="163"/>
      <c r="K255" s="163"/>
      <c r="L255" s="164"/>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ht="54" customHeight="1" x14ac:dyDescent="0.2">
      <c r="A2" s="175" t="s">
        <v>1609</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48" t="s">
        <v>5</v>
      </c>
      <c r="B6" s="37" t="s">
        <v>213</v>
      </c>
      <c r="C6" s="38">
        <v>159350</v>
      </c>
      <c r="D6" s="46" t="str">
        <f t="shared" ref="D6:D37" si="0">IF($B6="N/A","N/A",IF(C6&gt;10,"No",IF(C6&lt;-10,"No","Yes")))</f>
        <v>N/A</v>
      </c>
      <c r="E6" s="38">
        <v>57401</v>
      </c>
      <c r="F6" s="46" t="str">
        <f t="shared" ref="F6:F37" si="1">IF($B6="N/A","N/A",IF(E6&gt;10,"No",IF(E6&lt;-10,"No","Yes")))</f>
        <v>N/A</v>
      </c>
      <c r="G6" s="38">
        <v>43642</v>
      </c>
      <c r="H6" s="46" t="str">
        <f t="shared" ref="H6:H37" si="2">IF($B6="N/A","N/A",IF(G6&gt;10,"No",IF(G6&lt;-10,"No","Yes")))</f>
        <v>N/A</v>
      </c>
      <c r="I6" s="12">
        <v>-64</v>
      </c>
      <c r="J6" s="12">
        <v>-24</v>
      </c>
      <c r="K6" s="47" t="s">
        <v>739</v>
      </c>
      <c r="L6" s="9" t="str">
        <f t="shared" ref="L6:L39" si="3">IF(J6="Div by 0", "N/A", IF(K6="N/A","N/A", IF(J6&gt;VALUE(MID(K6,1,2)), "No", IF(J6&lt;-1*VALUE(MID(K6,1,2)), "No", "Yes"))))</f>
        <v>Yes</v>
      </c>
    </row>
    <row r="7" spans="1:12" x14ac:dyDescent="0.2">
      <c r="A7" s="48" t="s">
        <v>6</v>
      </c>
      <c r="B7" s="37" t="s">
        <v>213</v>
      </c>
      <c r="C7" s="38">
        <v>146052</v>
      </c>
      <c r="D7" s="46" t="str">
        <f t="shared" si="0"/>
        <v>N/A</v>
      </c>
      <c r="E7" s="38">
        <v>50998</v>
      </c>
      <c r="F7" s="46" t="str">
        <f t="shared" si="1"/>
        <v>N/A</v>
      </c>
      <c r="G7" s="38">
        <v>39925</v>
      </c>
      <c r="H7" s="46" t="str">
        <f t="shared" si="2"/>
        <v>N/A</v>
      </c>
      <c r="I7" s="12">
        <v>-65.099999999999994</v>
      </c>
      <c r="J7" s="12">
        <v>-21.7</v>
      </c>
      <c r="K7" s="47" t="s">
        <v>739</v>
      </c>
      <c r="L7" s="9" t="str">
        <f t="shared" si="3"/>
        <v>Yes</v>
      </c>
    </row>
    <row r="8" spans="1:12" x14ac:dyDescent="0.2">
      <c r="A8" s="48" t="s">
        <v>360</v>
      </c>
      <c r="B8" s="37" t="s">
        <v>213</v>
      </c>
      <c r="C8" s="8">
        <v>91.654847818999997</v>
      </c>
      <c r="D8" s="46" t="str">
        <f t="shared" si="0"/>
        <v>N/A</v>
      </c>
      <c r="E8" s="8">
        <v>88.845142070999998</v>
      </c>
      <c r="F8" s="46" t="str">
        <f t="shared" si="1"/>
        <v>N/A</v>
      </c>
      <c r="G8" s="8">
        <v>91.482975116000006</v>
      </c>
      <c r="H8" s="46" t="str">
        <f t="shared" si="2"/>
        <v>N/A</v>
      </c>
      <c r="I8" s="12">
        <v>-3.07</v>
      </c>
      <c r="J8" s="12">
        <v>2.9689999999999999</v>
      </c>
      <c r="K8" s="47" t="s">
        <v>739</v>
      </c>
      <c r="L8" s="9" t="str">
        <f t="shared" si="3"/>
        <v>Yes</v>
      </c>
    </row>
    <row r="9" spans="1:12" x14ac:dyDescent="0.2">
      <c r="A9" s="4" t="s">
        <v>88</v>
      </c>
      <c r="B9" s="50" t="s">
        <v>213</v>
      </c>
      <c r="C9" s="1">
        <v>141786.12</v>
      </c>
      <c r="D9" s="11" t="str">
        <f t="shared" si="0"/>
        <v>N/A</v>
      </c>
      <c r="E9" s="1">
        <v>42016.65</v>
      </c>
      <c r="F9" s="11" t="str">
        <f t="shared" si="1"/>
        <v>N/A</v>
      </c>
      <c r="G9" s="1">
        <v>33537.17</v>
      </c>
      <c r="H9" s="11" t="str">
        <f t="shared" si="2"/>
        <v>N/A</v>
      </c>
      <c r="I9" s="12">
        <v>-70.400000000000006</v>
      </c>
      <c r="J9" s="12">
        <v>-20.2</v>
      </c>
      <c r="K9" s="50" t="s">
        <v>739</v>
      </c>
      <c r="L9" s="9" t="str">
        <f t="shared" si="3"/>
        <v>Yes</v>
      </c>
    </row>
    <row r="10" spans="1:12" x14ac:dyDescent="0.2">
      <c r="A10" s="4" t="s">
        <v>1414</v>
      </c>
      <c r="B10" s="37" t="s">
        <v>213</v>
      </c>
      <c r="C10" s="8">
        <v>0.27737684340000002</v>
      </c>
      <c r="D10" s="46" t="str">
        <f t="shared" si="0"/>
        <v>N/A</v>
      </c>
      <c r="E10" s="8">
        <v>0.83622236549999995</v>
      </c>
      <c r="F10" s="46" t="str">
        <f t="shared" si="1"/>
        <v>N/A</v>
      </c>
      <c r="G10" s="8">
        <v>0.98070665869999996</v>
      </c>
      <c r="H10" s="46" t="str">
        <f t="shared" si="2"/>
        <v>N/A</v>
      </c>
      <c r="I10" s="12">
        <v>201.5</v>
      </c>
      <c r="J10" s="12">
        <v>17.28</v>
      </c>
      <c r="K10" s="47" t="s">
        <v>739</v>
      </c>
      <c r="L10" s="9" t="str">
        <f t="shared" si="3"/>
        <v>Yes</v>
      </c>
    </row>
    <row r="11" spans="1:12" x14ac:dyDescent="0.2">
      <c r="A11" s="4" t="s">
        <v>1415</v>
      </c>
      <c r="B11" s="37" t="s">
        <v>213</v>
      </c>
      <c r="C11" s="8">
        <v>0</v>
      </c>
      <c r="D11" s="46" t="str">
        <f t="shared" si="0"/>
        <v>N/A</v>
      </c>
      <c r="E11" s="8">
        <v>0</v>
      </c>
      <c r="F11" s="46" t="str">
        <f t="shared" si="1"/>
        <v>N/A</v>
      </c>
      <c r="G11" s="8">
        <v>0</v>
      </c>
      <c r="H11" s="46" t="str">
        <f t="shared" si="2"/>
        <v>N/A</v>
      </c>
      <c r="I11" s="12" t="s">
        <v>1747</v>
      </c>
      <c r="J11" s="12" t="s">
        <v>1747</v>
      </c>
      <c r="K11" s="47" t="s">
        <v>739</v>
      </c>
      <c r="L11" s="9" t="str">
        <f t="shared" si="3"/>
        <v>N/A</v>
      </c>
    </row>
    <row r="12" spans="1:12" x14ac:dyDescent="0.2">
      <c r="A12" s="4" t="s">
        <v>1416</v>
      </c>
      <c r="B12" s="37" t="s">
        <v>213</v>
      </c>
      <c r="C12" s="8">
        <v>86.508315030000006</v>
      </c>
      <c r="D12" s="46" t="str">
        <f t="shared" si="0"/>
        <v>N/A</v>
      </c>
      <c r="E12" s="8">
        <v>83.197156844000006</v>
      </c>
      <c r="F12" s="46" t="str">
        <f t="shared" si="1"/>
        <v>N/A</v>
      </c>
      <c r="G12" s="8">
        <v>81.373447596000005</v>
      </c>
      <c r="H12" s="46" t="str">
        <f t="shared" si="2"/>
        <v>N/A</v>
      </c>
      <c r="I12" s="12">
        <v>-3.83</v>
      </c>
      <c r="J12" s="12">
        <v>-2.19</v>
      </c>
      <c r="K12" s="47" t="s">
        <v>739</v>
      </c>
      <c r="L12" s="9" t="str">
        <f t="shared" si="3"/>
        <v>Yes</v>
      </c>
    </row>
    <row r="13" spans="1:12" x14ac:dyDescent="0.2">
      <c r="A13" s="4" t="s">
        <v>1417</v>
      </c>
      <c r="B13" s="37" t="s">
        <v>213</v>
      </c>
      <c r="C13" s="8">
        <v>0.2008158142</v>
      </c>
      <c r="D13" s="46" t="str">
        <f t="shared" si="0"/>
        <v>N/A</v>
      </c>
      <c r="E13" s="8">
        <v>0.66200937270000004</v>
      </c>
      <c r="F13" s="46" t="str">
        <f t="shared" si="1"/>
        <v>N/A</v>
      </c>
      <c r="G13" s="8">
        <v>0.45140002750000002</v>
      </c>
      <c r="H13" s="46" t="str">
        <f t="shared" si="2"/>
        <v>N/A</v>
      </c>
      <c r="I13" s="12">
        <v>229.7</v>
      </c>
      <c r="J13" s="12">
        <v>-31.8</v>
      </c>
      <c r="K13" s="47" t="s">
        <v>739</v>
      </c>
      <c r="L13" s="9" t="str">
        <f t="shared" si="3"/>
        <v>No</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4.9576404099999999E-2</v>
      </c>
      <c r="D16" s="46" t="str">
        <f t="shared" si="0"/>
        <v>N/A</v>
      </c>
      <c r="E16" s="8">
        <v>0.17421299279999999</v>
      </c>
      <c r="F16" s="46" t="str">
        <f t="shared" si="1"/>
        <v>N/A</v>
      </c>
      <c r="G16" s="8">
        <v>0.16956143160000001</v>
      </c>
      <c r="H16" s="46" t="str">
        <f t="shared" si="2"/>
        <v>N/A</v>
      </c>
      <c r="I16" s="12">
        <v>251.4</v>
      </c>
      <c r="J16" s="12">
        <v>-2.67</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9.4188892375000002</v>
      </c>
      <c r="D18" s="46" t="str">
        <f t="shared" si="0"/>
        <v>N/A</v>
      </c>
      <c r="E18" s="8">
        <v>5.0399818818000002</v>
      </c>
      <c r="F18" s="46" t="str">
        <f t="shared" si="1"/>
        <v>N/A</v>
      </c>
      <c r="G18" s="8">
        <v>3.8540855139999999</v>
      </c>
      <c r="H18" s="46" t="str">
        <f t="shared" si="2"/>
        <v>N/A</v>
      </c>
      <c r="I18" s="12">
        <v>-46.5</v>
      </c>
      <c r="J18" s="12">
        <v>-23.5</v>
      </c>
      <c r="K18" s="47" t="s">
        <v>739</v>
      </c>
      <c r="L18" s="9" t="str">
        <f t="shared" si="3"/>
        <v>Yes</v>
      </c>
    </row>
    <row r="19" spans="1:12" x14ac:dyDescent="0.2">
      <c r="A19" s="4" t="s">
        <v>1423</v>
      </c>
      <c r="B19" s="37" t="s">
        <v>213</v>
      </c>
      <c r="C19" s="8">
        <v>3.5450266709</v>
      </c>
      <c r="D19" s="46" t="str">
        <f t="shared" si="0"/>
        <v>N/A</v>
      </c>
      <c r="E19" s="8">
        <v>10.090416543</v>
      </c>
      <c r="F19" s="46" t="str">
        <f t="shared" si="1"/>
        <v>N/A</v>
      </c>
      <c r="G19" s="8">
        <v>13.170798771999999</v>
      </c>
      <c r="H19" s="46" t="str">
        <f t="shared" si="2"/>
        <v>N/A</v>
      </c>
      <c r="I19" s="12">
        <v>184.6</v>
      </c>
      <c r="J19" s="12">
        <v>30.53</v>
      </c>
      <c r="K19" s="47" t="s">
        <v>739</v>
      </c>
      <c r="L19" s="9" t="str">
        <f t="shared" si="3"/>
        <v>No</v>
      </c>
    </row>
    <row r="20" spans="1:12" x14ac:dyDescent="0.2">
      <c r="A20" s="2" t="s">
        <v>975</v>
      </c>
      <c r="B20" s="37" t="s">
        <v>213</v>
      </c>
      <c r="C20" s="8">
        <v>96.204581110999996</v>
      </c>
      <c r="D20" s="46" t="str">
        <f t="shared" si="0"/>
        <v>N/A</v>
      </c>
      <c r="E20" s="8">
        <v>89.073361090999995</v>
      </c>
      <c r="F20" s="46" t="str">
        <f t="shared" si="1"/>
        <v>N/A</v>
      </c>
      <c r="G20" s="8">
        <v>86.208239769000002</v>
      </c>
      <c r="H20" s="46" t="str">
        <f t="shared" si="2"/>
        <v>N/A</v>
      </c>
      <c r="I20" s="12">
        <v>-7.41</v>
      </c>
      <c r="J20" s="12">
        <v>-3.22</v>
      </c>
      <c r="K20" s="47" t="s">
        <v>739</v>
      </c>
      <c r="L20" s="9" t="str">
        <f t="shared" si="3"/>
        <v>Yes</v>
      </c>
    </row>
    <row r="21" spans="1:12" x14ac:dyDescent="0.2">
      <c r="A21" s="2" t="s">
        <v>976</v>
      </c>
      <c r="B21" s="37" t="s">
        <v>213</v>
      </c>
      <c r="C21" s="8">
        <v>0.25039221839999998</v>
      </c>
      <c r="D21" s="46" t="str">
        <f t="shared" si="0"/>
        <v>N/A</v>
      </c>
      <c r="E21" s="8">
        <v>0.83622236549999995</v>
      </c>
      <c r="F21" s="46" t="str">
        <f t="shared" si="1"/>
        <v>N/A</v>
      </c>
      <c r="G21" s="8">
        <v>0.6209614591</v>
      </c>
      <c r="H21" s="46" t="str">
        <f t="shared" si="2"/>
        <v>N/A</v>
      </c>
      <c r="I21" s="12">
        <v>234</v>
      </c>
      <c r="J21" s="12">
        <v>-25.7</v>
      </c>
      <c r="K21" s="47" t="s">
        <v>739</v>
      </c>
      <c r="L21" s="9" t="str">
        <f t="shared" si="3"/>
        <v>Yes</v>
      </c>
    </row>
    <row r="22" spans="1:12" x14ac:dyDescent="0.2">
      <c r="A22" s="3" t="s">
        <v>1730</v>
      </c>
      <c r="B22" s="37" t="s">
        <v>213</v>
      </c>
      <c r="C22" s="38">
        <v>93284</v>
      </c>
      <c r="D22" s="46" t="str">
        <f t="shared" si="0"/>
        <v>N/A</v>
      </c>
      <c r="E22" s="38">
        <v>40913</v>
      </c>
      <c r="F22" s="46" t="str">
        <f t="shared" si="1"/>
        <v>N/A</v>
      </c>
      <c r="G22" s="38">
        <v>32846</v>
      </c>
      <c r="H22" s="46" t="str">
        <f t="shared" si="2"/>
        <v>N/A</v>
      </c>
      <c r="I22" s="12">
        <v>-56.1</v>
      </c>
      <c r="J22" s="12">
        <v>-19.7</v>
      </c>
      <c r="K22" s="47" t="s">
        <v>739</v>
      </c>
      <c r="L22" s="9" t="str">
        <f t="shared" si="3"/>
        <v>Yes</v>
      </c>
    </row>
    <row r="23" spans="1:12" x14ac:dyDescent="0.2">
      <c r="A23" s="3" t="s">
        <v>991</v>
      </c>
      <c r="B23" s="37" t="s">
        <v>213</v>
      </c>
      <c r="C23" s="38">
        <v>29639</v>
      </c>
      <c r="D23" s="46" t="str">
        <f t="shared" si="0"/>
        <v>N/A</v>
      </c>
      <c r="E23" s="38">
        <v>4415</v>
      </c>
      <c r="F23" s="46" t="str">
        <f t="shared" si="1"/>
        <v>N/A</v>
      </c>
      <c r="G23" s="38">
        <v>1783</v>
      </c>
      <c r="H23" s="46" t="str">
        <f t="shared" si="2"/>
        <v>N/A</v>
      </c>
      <c r="I23" s="12">
        <v>-85.1</v>
      </c>
      <c r="J23" s="12">
        <v>-59.6</v>
      </c>
      <c r="K23" s="47" t="s">
        <v>739</v>
      </c>
      <c r="L23" s="9" t="str">
        <f t="shared" si="3"/>
        <v>No</v>
      </c>
    </row>
    <row r="24" spans="1:12" x14ac:dyDescent="0.2">
      <c r="A24" s="3" t="s">
        <v>992</v>
      </c>
      <c r="B24" s="37" t="s">
        <v>213</v>
      </c>
      <c r="C24" s="38">
        <v>4768</v>
      </c>
      <c r="D24" s="46" t="str">
        <f t="shared" si="0"/>
        <v>N/A</v>
      </c>
      <c r="E24" s="38">
        <v>4872</v>
      </c>
      <c r="F24" s="46" t="str">
        <f t="shared" si="1"/>
        <v>N/A</v>
      </c>
      <c r="G24" s="38">
        <v>4870</v>
      </c>
      <c r="H24" s="46" t="str">
        <f t="shared" si="2"/>
        <v>N/A</v>
      </c>
      <c r="I24" s="12">
        <v>2.181</v>
      </c>
      <c r="J24" s="12">
        <v>-4.1000000000000002E-2</v>
      </c>
      <c r="K24" s="47" t="s">
        <v>739</v>
      </c>
      <c r="L24" s="9" t="str">
        <f t="shared" si="3"/>
        <v>Yes</v>
      </c>
    </row>
    <row r="25" spans="1:12" x14ac:dyDescent="0.2">
      <c r="A25" s="3" t="s">
        <v>993</v>
      </c>
      <c r="B25" s="37" t="s">
        <v>213</v>
      </c>
      <c r="C25" s="38">
        <v>20129</v>
      </c>
      <c r="D25" s="46" t="str">
        <f t="shared" si="0"/>
        <v>N/A</v>
      </c>
      <c r="E25" s="38">
        <v>4160</v>
      </c>
      <c r="F25" s="46" t="str">
        <f t="shared" si="1"/>
        <v>N/A</v>
      </c>
      <c r="G25" s="38">
        <v>1892</v>
      </c>
      <c r="H25" s="46" t="str">
        <f t="shared" si="2"/>
        <v>N/A</v>
      </c>
      <c r="I25" s="12">
        <v>-79.3</v>
      </c>
      <c r="J25" s="12">
        <v>-54.5</v>
      </c>
      <c r="K25" s="47" t="s">
        <v>739</v>
      </c>
      <c r="L25" s="9" t="str">
        <f t="shared" si="3"/>
        <v>No</v>
      </c>
    </row>
    <row r="26" spans="1:12" x14ac:dyDescent="0.2">
      <c r="A26" s="3" t="s">
        <v>994</v>
      </c>
      <c r="B26" s="37" t="s">
        <v>213</v>
      </c>
      <c r="C26" s="38">
        <v>38748</v>
      </c>
      <c r="D26" s="46" t="str">
        <f t="shared" si="0"/>
        <v>N/A</v>
      </c>
      <c r="E26" s="38">
        <v>27466</v>
      </c>
      <c r="F26" s="46" t="str">
        <f t="shared" si="1"/>
        <v>N/A</v>
      </c>
      <c r="G26" s="38">
        <v>24301</v>
      </c>
      <c r="H26" s="46" t="str">
        <f t="shared" si="2"/>
        <v>N/A</v>
      </c>
      <c r="I26" s="12">
        <v>-29.1</v>
      </c>
      <c r="J26" s="12">
        <v>-11.5</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65931</v>
      </c>
      <c r="D28" s="46" t="str">
        <f t="shared" si="0"/>
        <v>N/A</v>
      </c>
      <c r="E28" s="38">
        <v>15000</v>
      </c>
      <c r="F28" s="46" t="str">
        <f t="shared" si="1"/>
        <v>N/A</v>
      </c>
      <c r="G28" s="38">
        <v>9457</v>
      </c>
      <c r="H28" s="46" t="str">
        <f t="shared" si="2"/>
        <v>N/A</v>
      </c>
      <c r="I28" s="12">
        <v>-77.2</v>
      </c>
      <c r="J28" s="12">
        <v>-37</v>
      </c>
      <c r="K28" s="47" t="s">
        <v>739</v>
      </c>
      <c r="L28" s="9" t="str">
        <f t="shared" si="3"/>
        <v>No</v>
      </c>
    </row>
    <row r="29" spans="1:12" x14ac:dyDescent="0.2">
      <c r="A29" s="3" t="s">
        <v>996</v>
      </c>
      <c r="B29" s="37" t="s">
        <v>213</v>
      </c>
      <c r="C29" s="38">
        <v>34239</v>
      </c>
      <c r="D29" s="46" t="str">
        <f t="shared" si="0"/>
        <v>N/A</v>
      </c>
      <c r="E29" s="38">
        <v>5387</v>
      </c>
      <c r="F29" s="46" t="str">
        <f t="shared" si="1"/>
        <v>N/A</v>
      </c>
      <c r="G29" s="38">
        <v>2304</v>
      </c>
      <c r="H29" s="46" t="str">
        <f t="shared" si="2"/>
        <v>N/A</v>
      </c>
      <c r="I29" s="12">
        <v>-84.3</v>
      </c>
      <c r="J29" s="12">
        <v>-57.2</v>
      </c>
      <c r="K29" s="47" t="s">
        <v>739</v>
      </c>
      <c r="L29" s="9" t="str">
        <f t="shared" si="3"/>
        <v>No</v>
      </c>
    </row>
    <row r="30" spans="1:12" x14ac:dyDescent="0.2">
      <c r="A30" s="3" t="s">
        <v>997</v>
      </c>
      <c r="B30" s="37" t="s">
        <v>213</v>
      </c>
      <c r="C30" s="38">
        <v>1123</v>
      </c>
      <c r="D30" s="46" t="str">
        <f t="shared" si="0"/>
        <v>N/A</v>
      </c>
      <c r="E30" s="38">
        <v>1141</v>
      </c>
      <c r="F30" s="46" t="str">
        <f t="shared" si="1"/>
        <v>N/A</v>
      </c>
      <c r="G30" s="38">
        <v>1106</v>
      </c>
      <c r="H30" s="46" t="str">
        <f t="shared" si="2"/>
        <v>N/A</v>
      </c>
      <c r="I30" s="12">
        <v>1.603</v>
      </c>
      <c r="J30" s="12">
        <v>-3.07</v>
      </c>
      <c r="K30" s="47" t="s">
        <v>739</v>
      </c>
      <c r="L30" s="9" t="str">
        <f t="shared" si="3"/>
        <v>Yes</v>
      </c>
    </row>
    <row r="31" spans="1:12" x14ac:dyDescent="0.2">
      <c r="A31" s="3" t="s">
        <v>998</v>
      </c>
      <c r="B31" s="37" t="s">
        <v>213</v>
      </c>
      <c r="C31" s="38">
        <v>13357</v>
      </c>
      <c r="D31" s="46" t="str">
        <f t="shared" si="0"/>
        <v>N/A</v>
      </c>
      <c r="E31" s="38">
        <v>2313</v>
      </c>
      <c r="F31" s="46" t="str">
        <f t="shared" si="1"/>
        <v>N/A</v>
      </c>
      <c r="G31" s="38">
        <v>972</v>
      </c>
      <c r="H31" s="46" t="str">
        <f t="shared" si="2"/>
        <v>N/A</v>
      </c>
      <c r="I31" s="12">
        <v>-82.7</v>
      </c>
      <c r="J31" s="12">
        <v>-58</v>
      </c>
      <c r="K31" s="47" t="s">
        <v>739</v>
      </c>
      <c r="L31" s="9" t="str">
        <f t="shared" si="3"/>
        <v>No</v>
      </c>
    </row>
    <row r="32" spans="1:12" x14ac:dyDescent="0.2">
      <c r="A32" s="3" t="s">
        <v>999</v>
      </c>
      <c r="B32" s="37" t="s">
        <v>213</v>
      </c>
      <c r="C32" s="38">
        <v>17212</v>
      </c>
      <c r="D32" s="46" t="str">
        <f t="shared" si="0"/>
        <v>N/A</v>
      </c>
      <c r="E32" s="38">
        <v>6159</v>
      </c>
      <c r="F32" s="46" t="str">
        <f t="shared" si="1"/>
        <v>N/A</v>
      </c>
      <c r="G32" s="38">
        <v>5075</v>
      </c>
      <c r="H32" s="46" t="str">
        <f t="shared" si="2"/>
        <v>N/A</v>
      </c>
      <c r="I32" s="12">
        <v>-64.2</v>
      </c>
      <c r="J32" s="12">
        <v>-17.600000000000001</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3316793680</v>
      </c>
      <c r="D34" s="46" t="str">
        <f t="shared" si="0"/>
        <v>N/A</v>
      </c>
      <c r="E34" s="49">
        <v>2252319060</v>
      </c>
      <c r="F34" s="46" t="str">
        <f t="shared" si="1"/>
        <v>N/A</v>
      </c>
      <c r="G34" s="49">
        <v>2122932616</v>
      </c>
      <c r="H34" s="46" t="str">
        <f t="shared" si="2"/>
        <v>N/A</v>
      </c>
      <c r="I34" s="12">
        <v>-32.1</v>
      </c>
      <c r="J34" s="12">
        <v>-5.74</v>
      </c>
      <c r="K34" s="47" t="s">
        <v>739</v>
      </c>
      <c r="L34" s="9" t="str">
        <f t="shared" si="3"/>
        <v>Yes</v>
      </c>
    </row>
    <row r="35" spans="1:12" x14ac:dyDescent="0.2">
      <c r="A35" s="48" t="s">
        <v>1424</v>
      </c>
      <c r="B35" s="37" t="s">
        <v>213</v>
      </c>
      <c r="C35" s="49">
        <v>20814.519485000001</v>
      </c>
      <c r="D35" s="46" t="str">
        <f t="shared" si="0"/>
        <v>N/A</v>
      </c>
      <c r="E35" s="49">
        <v>39238.324418999997</v>
      </c>
      <c r="F35" s="46" t="str">
        <f t="shared" si="1"/>
        <v>N/A</v>
      </c>
      <c r="G35" s="49">
        <v>48644.255899999996</v>
      </c>
      <c r="H35" s="46" t="str">
        <f t="shared" si="2"/>
        <v>N/A</v>
      </c>
      <c r="I35" s="12">
        <v>88.51</v>
      </c>
      <c r="J35" s="12">
        <v>23.97</v>
      </c>
      <c r="K35" s="47" t="s">
        <v>739</v>
      </c>
      <c r="L35" s="9" t="str">
        <f t="shared" si="3"/>
        <v>Yes</v>
      </c>
    </row>
    <row r="36" spans="1:12" x14ac:dyDescent="0.2">
      <c r="A36" s="48" t="s">
        <v>1425</v>
      </c>
      <c r="B36" s="37" t="s">
        <v>213</v>
      </c>
      <c r="C36" s="49">
        <v>22709.676554000001</v>
      </c>
      <c r="D36" s="46" t="str">
        <f t="shared" si="0"/>
        <v>N/A</v>
      </c>
      <c r="E36" s="49">
        <v>44164.850778</v>
      </c>
      <c r="F36" s="46" t="str">
        <f t="shared" si="1"/>
        <v>N/A</v>
      </c>
      <c r="G36" s="49">
        <v>53173.014802999998</v>
      </c>
      <c r="H36" s="46" t="str">
        <f t="shared" si="2"/>
        <v>N/A</v>
      </c>
      <c r="I36" s="12">
        <v>94.48</v>
      </c>
      <c r="J36" s="12">
        <v>20.399999999999999</v>
      </c>
      <c r="K36" s="47" t="s">
        <v>739</v>
      </c>
      <c r="L36" s="9" t="str">
        <f t="shared" si="3"/>
        <v>Yes</v>
      </c>
    </row>
    <row r="37" spans="1:12" x14ac:dyDescent="0.2">
      <c r="A37" s="4" t="s">
        <v>107</v>
      </c>
      <c r="B37" s="37" t="s">
        <v>213</v>
      </c>
      <c r="C37" s="49">
        <v>40012369</v>
      </c>
      <c r="D37" s="46" t="str">
        <f t="shared" si="0"/>
        <v>N/A</v>
      </c>
      <c r="E37" s="49">
        <v>10546661</v>
      </c>
      <c r="F37" s="46" t="str">
        <f t="shared" si="1"/>
        <v>N/A</v>
      </c>
      <c r="G37" s="49">
        <v>3218472</v>
      </c>
      <c r="H37" s="46" t="str">
        <f t="shared" si="2"/>
        <v>N/A</v>
      </c>
      <c r="I37" s="12">
        <v>-73.599999999999994</v>
      </c>
      <c r="J37" s="12">
        <v>-69.5</v>
      </c>
      <c r="K37" s="47" t="s">
        <v>739</v>
      </c>
      <c r="L37" s="9" t="str">
        <f t="shared" si="3"/>
        <v>No</v>
      </c>
    </row>
    <row r="38" spans="1:12" x14ac:dyDescent="0.2">
      <c r="A38" s="48" t="s">
        <v>158</v>
      </c>
      <c r="B38" s="50" t="s">
        <v>217</v>
      </c>
      <c r="C38" s="1">
        <v>19</v>
      </c>
      <c r="D38" s="46" t="str">
        <f>IF($B38="N/A","N/A",IF(C38&gt;0,"No",IF(C38&lt;0,"No","Yes")))</f>
        <v>No</v>
      </c>
      <c r="E38" s="1">
        <v>2816</v>
      </c>
      <c r="F38" s="46" t="str">
        <f>IF($B38="N/A","N/A",IF(E38&gt;0,"No",IF(E38&lt;0,"No","Yes")))</f>
        <v>No</v>
      </c>
      <c r="G38" s="1">
        <v>146</v>
      </c>
      <c r="H38" s="46" t="str">
        <f>IF($B38="N/A","N/A",IF(G38&gt;0,"No",IF(G38&lt;0,"No","Yes")))</f>
        <v>No</v>
      </c>
      <c r="I38" s="12">
        <v>14721</v>
      </c>
      <c r="J38" s="12">
        <v>-94.8</v>
      </c>
      <c r="K38" s="47" t="s">
        <v>739</v>
      </c>
      <c r="L38" s="9" t="str">
        <f t="shared" si="3"/>
        <v>No</v>
      </c>
    </row>
    <row r="39" spans="1:12" x14ac:dyDescent="0.2">
      <c r="A39" s="48" t="s">
        <v>156</v>
      </c>
      <c r="B39" s="37" t="s">
        <v>213</v>
      </c>
      <c r="C39" s="49">
        <v>40690</v>
      </c>
      <c r="D39" s="46" t="str">
        <f t="shared" ref="D39:D40" si="4">IF($B39="N/A","N/A",IF(C39&gt;10,"No",IF(C39&lt;-10,"No","Yes")))</f>
        <v>N/A</v>
      </c>
      <c r="E39" s="49">
        <v>2426243</v>
      </c>
      <c r="F39" s="46" t="str">
        <f t="shared" ref="F39:F40" si="5">IF($B39="N/A","N/A",IF(E39&gt;10,"No",IF(E39&lt;-10,"No","Yes")))</f>
        <v>N/A</v>
      </c>
      <c r="G39" s="49">
        <v>140049</v>
      </c>
      <c r="H39" s="46" t="str">
        <f t="shared" ref="H39:H40" si="6">IF($B39="N/A","N/A",IF(G39&gt;10,"No",IF(G39&lt;-10,"No","Yes")))</f>
        <v>N/A</v>
      </c>
      <c r="I39" s="12">
        <v>5863</v>
      </c>
      <c r="J39" s="12">
        <v>-94.2</v>
      </c>
      <c r="K39" s="47" t="s">
        <v>739</v>
      </c>
      <c r="L39" s="9" t="str">
        <f t="shared" si="3"/>
        <v>No</v>
      </c>
    </row>
    <row r="40" spans="1:12" x14ac:dyDescent="0.2">
      <c r="A40" s="48" t="s">
        <v>1304</v>
      </c>
      <c r="B40" s="37" t="s">
        <v>213</v>
      </c>
      <c r="C40" s="49">
        <v>2141.5789473999998</v>
      </c>
      <c r="D40" s="46" t="str">
        <f t="shared" si="4"/>
        <v>N/A</v>
      </c>
      <c r="E40" s="49">
        <v>861.59197443000005</v>
      </c>
      <c r="F40" s="46" t="str">
        <f t="shared" si="5"/>
        <v>N/A</v>
      </c>
      <c r="G40" s="49">
        <v>959.23972603000004</v>
      </c>
      <c r="H40" s="46" t="str">
        <f t="shared" si="6"/>
        <v>N/A</v>
      </c>
      <c r="I40" s="12">
        <v>-59.8</v>
      </c>
      <c r="J40" s="12">
        <v>11.33</v>
      </c>
      <c r="K40" s="47" t="s">
        <v>739</v>
      </c>
      <c r="L40" s="9" t="str">
        <f>IF(J40="Div by 0", "N/A", IF(OR(J40="N/A",K40="N/A"),"N/A", IF(J40&gt;VALUE(MID(K40,1,2)), "No", IF(J40&lt;-1*VALUE(MID(K40,1,2)), "No", "Yes"))))</f>
        <v>Yes</v>
      </c>
    </row>
    <row r="41" spans="1:12" x14ac:dyDescent="0.2">
      <c r="A41" s="3" t="s">
        <v>1426</v>
      </c>
      <c r="B41" s="37" t="s">
        <v>213</v>
      </c>
      <c r="C41" s="49">
        <v>21250.193409</v>
      </c>
      <c r="D41" s="46" t="str">
        <f t="shared" ref="D41:D52" si="7">IF($B41="N/A","N/A",IF(C41&gt;10,"No",IF(C41&lt;-10,"No","Yes")))</f>
        <v>N/A</v>
      </c>
      <c r="E41" s="49">
        <v>36587.720846999997</v>
      </c>
      <c r="F41" s="46" t="str">
        <f t="shared" ref="F41:F52" si="8">IF($B41="N/A","N/A",IF(E41&gt;10,"No",IF(E41&lt;-10,"No","Yes")))</f>
        <v>N/A</v>
      </c>
      <c r="G41" s="49">
        <v>42236.647993999999</v>
      </c>
      <c r="H41" s="46" t="str">
        <f t="shared" ref="H41:H52" si="9">IF($B41="N/A","N/A",IF(G41&gt;10,"No",IF(G41&lt;-10,"No","Yes")))</f>
        <v>N/A</v>
      </c>
      <c r="I41" s="12">
        <v>72.180000000000007</v>
      </c>
      <c r="J41" s="12">
        <v>15.44</v>
      </c>
      <c r="K41" s="47" t="s">
        <v>739</v>
      </c>
      <c r="L41" s="9" t="str">
        <f t="shared" ref="L41:L52" si="10">IF(J41="Div by 0", "N/A", IF(K41="N/A","N/A", IF(J41&gt;VALUE(MID(K41,1,2)), "No", IF(J41&lt;-1*VALUE(MID(K41,1,2)), "No", "Yes"))))</f>
        <v>Yes</v>
      </c>
    </row>
    <row r="42" spans="1:12" x14ac:dyDescent="0.2">
      <c r="A42" s="3" t="s">
        <v>1427</v>
      </c>
      <c r="B42" s="37" t="s">
        <v>213</v>
      </c>
      <c r="C42" s="49">
        <v>8656.1110024000009</v>
      </c>
      <c r="D42" s="46" t="str">
        <f t="shared" si="7"/>
        <v>N/A</v>
      </c>
      <c r="E42" s="49">
        <v>19897.134994</v>
      </c>
      <c r="F42" s="46" t="str">
        <f t="shared" si="8"/>
        <v>N/A</v>
      </c>
      <c r="G42" s="49">
        <v>37036.570387</v>
      </c>
      <c r="H42" s="46" t="str">
        <f t="shared" si="9"/>
        <v>N/A</v>
      </c>
      <c r="I42" s="12">
        <v>129.9</v>
      </c>
      <c r="J42" s="12">
        <v>86.14</v>
      </c>
      <c r="K42" s="47" t="s">
        <v>739</v>
      </c>
      <c r="L42" s="9" t="str">
        <f t="shared" si="10"/>
        <v>No</v>
      </c>
    </row>
    <row r="43" spans="1:12" x14ac:dyDescent="0.2">
      <c r="A43" s="3" t="s">
        <v>1428</v>
      </c>
      <c r="B43" s="37" t="s">
        <v>213</v>
      </c>
      <c r="C43" s="49">
        <v>30558.061032000001</v>
      </c>
      <c r="D43" s="46" t="str">
        <f t="shared" si="7"/>
        <v>N/A</v>
      </c>
      <c r="E43" s="49">
        <v>29115.239326999999</v>
      </c>
      <c r="F43" s="46" t="str">
        <f t="shared" si="8"/>
        <v>N/A</v>
      </c>
      <c r="G43" s="49">
        <v>28553.844353</v>
      </c>
      <c r="H43" s="46" t="str">
        <f t="shared" si="9"/>
        <v>N/A</v>
      </c>
      <c r="I43" s="12">
        <v>-4.72</v>
      </c>
      <c r="J43" s="12">
        <v>-1.93</v>
      </c>
      <c r="K43" s="47" t="s">
        <v>739</v>
      </c>
      <c r="L43" s="9" t="str">
        <f t="shared" si="10"/>
        <v>Yes</v>
      </c>
    </row>
    <row r="44" spans="1:12" x14ac:dyDescent="0.2">
      <c r="A44" s="3" t="s">
        <v>1429</v>
      </c>
      <c r="B44" s="37" t="s">
        <v>213</v>
      </c>
      <c r="C44" s="49">
        <v>6309.1090465999996</v>
      </c>
      <c r="D44" s="46" t="str">
        <f t="shared" si="7"/>
        <v>N/A</v>
      </c>
      <c r="E44" s="49">
        <v>14013.558413000001</v>
      </c>
      <c r="F44" s="46" t="str">
        <f t="shared" si="8"/>
        <v>N/A</v>
      </c>
      <c r="G44" s="49">
        <v>23079.978857999999</v>
      </c>
      <c r="H44" s="46" t="str">
        <f t="shared" si="9"/>
        <v>N/A</v>
      </c>
      <c r="I44" s="12">
        <v>122.1</v>
      </c>
      <c r="J44" s="12">
        <v>64.7</v>
      </c>
      <c r="K44" s="47" t="s">
        <v>739</v>
      </c>
      <c r="L44" s="9" t="str">
        <f t="shared" si="10"/>
        <v>No</v>
      </c>
    </row>
    <row r="45" spans="1:12" x14ac:dyDescent="0.2">
      <c r="A45" s="3" t="s">
        <v>1430</v>
      </c>
      <c r="B45" s="37" t="s">
        <v>213</v>
      </c>
      <c r="C45" s="49">
        <v>37499.940048999997</v>
      </c>
      <c r="D45" s="46" t="str">
        <f t="shared" si="7"/>
        <v>N/A</v>
      </c>
      <c r="E45" s="49">
        <v>44015.208730999999</v>
      </c>
      <c r="F45" s="46" t="str">
        <f t="shared" si="8"/>
        <v>N/A</v>
      </c>
      <c r="G45" s="49">
        <v>46851.742439000001</v>
      </c>
      <c r="H45" s="46" t="str">
        <f t="shared" si="9"/>
        <v>N/A</v>
      </c>
      <c r="I45" s="12">
        <v>17.37</v>
      </c>
      <c r="J45" s="12">
        <v>6.444</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20235.420212000001</v>
      </c>
      <c r="D47" s="46" t="str">
        <f t="shared" si="7"/>
        <v>N/A</v>
      </c>
      <c r="E47" s="49">
        <v>50210.672333000002</v>
      </c>
      <c r="F47" s="46" t="str">
        <f t="shared" si="8"/>
        <v>N/A</v>
      </c>
      <c r="G47" s="49">
        <v>77244.476471999995</v>
      </c>
      <c r="H47" s="46" t="str">
        <f t="shared" si="9"/>
        <v>N/A</v>
      </c>
      <c r="I47" s="12">
        <v>148.1</v>
      </c>
      <c r="J47" s="12">
        <v>53.84</v>
      </c>
      <c r="K47" s="47" t="s">
        <v>739</v>
      </c>
      <c r="L47" s="9" t="str">
        <f t="shared" si="10"/>
        <v>No</v>
      </c>
    </row>
    <row r="48" spans="1:12" x14ac:dyDescent="0.2">
      <c r="A48" s="3" t="s">
        <v>1433</v>
      </c>
      <c r="B48" s="50" t="s">
        <v>213</v>
      </c>
      <c r="C48" s="14">
        <v>8441.9824176999991</v>
      </c>
      <c r="D48" s="11" t="str">
        <f t="shared" si="7"/>
        <v>N/A</v>
      </c>
      <c r="E48" s="14">
        <v>19742.968999000001</v>
      </c>
      <c r="F48" s="11" t="str">
        <f t="shared" si="8"/>
        <v>N/A</v>
      </c>
      <c r="G48" s="14">
        <v>39321.230469000002</v>
      </c>
      <c r="H48" s="11" t="str">
        <f t="shared" si="9"/>
        <v>N/A</v>
      </c>
      <c r="I48" s="59">
        <v>133.9</v>
      </c>
      <c r="J48" s="59">
        <v>99.17</v>
      </c>
      <c r="K48" s="50" t="s">
        <v>739</v>
      </c>
      <c r="L48" s="9" t="str">
        <f t="shared" si="10"/>
        <v>No</v>
      </c>
    </row>
    <row r="49" spans="1:12" ht="25.5" x14ac:dyDescent="0.2">
      <c r="A49" s="3" t="s">
        <v>1434</v>
      </c>
      <c r="B49" s="50" t="s">
        <v>213</v>
      </c>
      <c r="C49" s="14">
        <v>16455.348174999999</v>
      </c>
      <c r="D49" s="11" t="str">
        <f t="shared" si="7"/>
        <v>N/A</v>
      </c>
      <c r="E49" s="14">
        <v>17040.933391999999</v>
      </c>
      <c r="F49" s="11" t="str">
        <f t="shared" si="8"/>
        <v>N/A</v>
      </c>
      <c r="G49" s="14">
        <v>17557.202531999999</v>
      </c>
      <c r="H49" s="11" t="str">
        <f t="shared" si="9"/>
        <v>N/A</v>
      </c>
      <c r="I49" s="59">
        <v>3.5590000000000002</v>
      </c>
      <c r="J49" s="59">
        <v>3.03</v>
      </c>
      <c r="K49" s="50" t="s">
        <v>739</v>
      </c>
      <c r="L49" s="9" t="str">
        <f t="shared" si="10"/>
        <v>Yes</v>
      </c>
    </row>
    <row r="50" spans="1:12" x14ac:dyDescent="0.2">
      <c r="A50" s="3" t="s">
        <v>1435</v>
      </c>
      <c r="B50" s="50" t="s">
        <v>213</v>
      </c>
      <c r="C50" s="14">
        <v>5701.7403609000003</v>
      </c>
      <c r="D50" s="11" t="str">
        <f t="shared" si="7"/>
        <v>N/A</v>
      </c>
      <c r="E50" s="14">
        <v>10909.000432000001</v>
      </c>
      <c r="F50" s="11" t="str">
        <f t="shared" si="8"/>
        <v>N/A</v>
      </c>
      <c r="G50" s="14">
        <v>22211.307613000001</v>
      </c>
      <c r="H50" s="11" t="str">
        <f t="shared" si="9"/>
        <v>N/A</v>
      </c>
      <c r="I50" s="59">
        <v>91.33</v>
      </c>
      <c r="J50" s="59">
        <v>103.6</v>
      </c>
      <c r="K50" s="50" t="s">
        <v>739</v>
      </c>
      <c r="L50" s="9" t="str">
        <f t="shared" si="10"/>
        <v>No</v>
      </c>
    </row>
    <row r="51" spans="1:12" x14ac:dyDescent="0.2">
      <c r="A51" s="3" t="s">
        <v>1436</v>
      </c>
      <c r="B51" s="50" t="s">
        <v>213</v>
      </c>
      <c r="C51" s="14">
        <v>55220.715315000001</v>
      </c>
      <c r="D51" s="11" t="str">
        <f t="shared" si="7"/>
        <v>N/A</v>
      </c>
      <c r="E51" s="14">
        <v>97764.001948000005</v>
      </c>
      <c r="F51" s="11" t="str">
        <f t="shared" si="8"/>
        <v>N/A</v>
      </c>
      <c r="G51" s="14">
        <v>118009.30877</v>
      </c>
      <c r="H51" s="11" t="str">
        <f t="shared" si="9"/>
        <v>N/A</v>
      </c>
      <c r="I51" s="59">
        <v>77.040000000000006</v>
      </c>
      <c r="J51" s="59">
        <v>20.71</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69581017</v>
      </c>
      <c r="D53" s="46" t="str">
        <f t="shared" ref="D53:D122" si="11">IF($B53="N/A","N/A",IF(C53&gt;10,"No",IF(C53&lt;-10,"No","Yes")))</f>
        <v>N/A</v>
      </c>
      <c r="E53" s="49">
        <v>33888580</v>
      </c>
      <c r="F53" s="46" t="str">
        <f t="shared" ref="F53:F122" si="12">IF($B53="N/A","N/A",IF(E53&gt;10,"No",IF(E53&lt;-10,"No","Yes")))</f>
        <v>N/A</v>
      </c>
      <c r="G53" s="49">
        <v>19152536</v>
      </c>
      <c r="H53" s="46" t="str">
        <f t="shared" ref="H53:H122" si="13">IF($B53="N/A","N/A",IF(G53&gt;10,"No",IF(G53&lt;-10,"No","Yes")))</f>
        <v>N/A</v>
      </c>
      <c r="I53" s="12">
        <v>-51.3</v>
      </c>
      <c r="J53" s="12">
        <v>-43.5</v>
      </c>
      <c r="K53" s="47" t="s">
        <v>739</v>
      </c>
      <c r="L53" s="9" t="str">
        <f t="shared" ref="L53:L113" si="14">IF(J53="Div by 0", "N/A", IF(K53="N/A","N/A", IF(J53&gt;VALUE(MID(K53,1,2)), "No", IF(J53&lt;-1*VALUE(MID(K53,1,2)), "No", "Yes"))))</f>
        <v>No</v>
      </c>
    </row>
    <row r="54" spans="1:12" x14ac:dyDescent="0.2">
      <c r="A54" s="48" t="s">
        <v>598</v>
      </c>
      <c r="B54" s="37" t="s">
        <v>213</v>
      </c>
      <c r="C54" s="38">
        <v>17265</v>
      </c>
      <c r="D54" s="46" t="str">
        <f t="shared" si="11"/>
        <v>N/A</v>
      </c>
      <c r="E54" s="38">
        <v>6806</v>
      </c>
      <c r="F54" s="46" t="str">
        <f t="shared" si="12"/>
        <v>N/A</v>
      </c>
      <c r="G54" s="38">
        <v>4310</v>
      </c>
      <c r="H54" s="46" t="str">
        <f t="shared" si="13"/>
        <v>N/A</v>
      </c>
      <c r="I54" s="12">
        <v>-60.6</v>
      </c>
      <c r="J54" s="12">
        <v>-36.700000000000003</v>
      </c>
      <c r="K54" s="47" t="s">
        <v>739</v>
      </c>
      <c r="L54" s="9" t="str">
        <f t="shared" si="14"/>
        <v>No</v>
      </c>
    </row>
    <row r="55" spans="1:12" x14ac:dyDescent="0.2">
      <c r="A55" s="48" t="s">
        <v>1438</v>
      </c>
      <c r="B55" s="37" t="s">
        <v>213</v>
      </c>
      <c r="C55" s="49">
        <v>4030.1776426000001</v>
      </c>
      <c r="D55" s="46" t="str">
        <f t="shared" si="11"/>
        <v>N/A</v>
      </c>
      <c r="E55" s="49">
        <v>4979.2212753000003</v>
      </c>
      <c r="F55" s="46" t="str">
        <f t="shared" si="12"/>
        <v>N/A</v>
      </c>
      <c r="G55" s="49">
        <v>4443.7438515000003</v>
      </c>
      <c r="H55" s="46" t="str">
        <f t="shared" si="13"/>
        <v>N/A</v>
      </c>
      <c r="I55" s="12">
        <v>23.55</v>
      </c>
      <c r="J55" s="12">
        <v>-10.8</v>
      </c>
      <c r="K55" s="47" t="s">
        <v>739</v>
      </c>
      <c r="L55" s="9" t="str">
        <f t="shared" si="14"/>
        <v>Yes</v>
      </c>
    </row>
    <row r="56" spans="1:12" x14ac:dyDescent="0.2">
      <c r="A56" s="48" t="s">
        <v>1439</v>
      </c>
      <c r="B56" s="37" t="s">
        <v>213</v>
      </c>
      <c r="C56" s="38">
        <v>3.0652765711000001</v>
      </c>
      <c r="D56" s="46" t="str">
        <f t="shared" si="11"/>
        <v>N/A</v>
      </c>
      <c r="E56" s="38">
        <v>3.6096091684</v>
      </c>
      <c r="F56" s="46" t="str">
        <f t="shared" si="12"/>
        <v>N/A</v>
      </c>
      <c r="G56" s="38">
        <v>2.9002320186000001</v>
      </c>
      <c r="H56" s="46" t="str">
        <f t="shared" si="13"/>
        <v>N/A</v>
      </c>
      <c r="I56" s="12">
        <v>17.760000000000002</v>
      </c>
      <c r="J56" s="12">
        <v>-19.7</v>
      </c>
      <c r="K56" s="47" t="s">
        <v>739</v>
      </c>
      <c r="L56" s="9" t="str">
        <f t="shared" si="14"/>
        <v>Yes</v>
      </c>
    </row>
    <row r="57" spans="1:12" ht="25.5" x14ac:dyDescent="0.2">
      <c r="A57" s="48" t="s">
        <v>599</v>
      </c>
      <c r="B57" s="37" t="s">
        <v>213</v>
      </c>
      <c r="C57" s="49">
        <v>24278802</v>
      </c>
      <c r="D57" s="46" t="str">
        <f t="shared" si="11"/>
        <v>N/A</v>
      </c>
      <c r="E57" s="49">
        <v>20864102</v>
      </c>
      <c r="F57" s="46" t="str">
        <f t="shared" si="12"/>
        <v>N/A</v>
      </c>
      <c r="G57" s="49">
        <v>10715417</v>
      </c>
      <c r="H57" s="46" t="str">
        <f t="shared" si="13"/>
        <v>N/A</v>
      </c>
      <c r="I57" s="12">
        <v>-14.1</v>
      </c>
      <c r="J57" s="12">
        <v>-48.6</v>
      </c>
      <c r="K57" s="47" t="s">
        <v>739</v>
      </c>
      <c r="L57" s="9" t="str">
        <f t="shared" si="14"/>
        <v>No</v>
      </c>
    </row>
    <row r="58" spans="1:12" x14ac:dyDescent="0.2">
      <c r="A58" s="48" t="s">
        <v>600</v>
      </c>
      <c r="B58" s="37" t="s">
        <v>213</v>
      </c>
      <c r="C58" s="38">
        <v>257</v>
      </c>
      <c r="D58" s="46" t="str">
        <f t="shared" si="11"/>
        <v>N/A</v>
      </c>
      <c r="E58" s="38">
        <v>242</v>
      </c>
      <c r="F58" s="46" t="str">
        <f t="shared" si="12"/>
        <v>N/A</v>
      </c>
      <c r="G58" s="38">
        <v>163</v>
      </c>
      <c r="H58" s="46" t="str">
        <f t="shared" si="13"/>
        <v>N/A</v>
      </c>
      <c r="I58" s="12">
        <v>-5.84</v>
      </c>
      <c r="J58" s="12">
        <v>-32.6</v>
      </c>
      <c r="K58" s="47" t="s">
        <v>739</v>
      </c>
      <c r="L58" s="9" t="str">
        <f t="shared" si="14"/>
        <v>No</v>
      </c>
    </row>
    <row r="59" spans="1:12" x14ac:dyDescent="0.2">
      <c r="A59" s="48" t="s">
        <v>1440</v>
      </c>
      <c r="B59" s="37" t="s">
        <v>213</v>
      </c>
      <c r="C59" s="49">
        <v>94470.046692999997</v>
      </c>
      <c r="D59" s="46" t="str">
        <f t="shared" si="11"/>
        <v>N/A</v>
      </c>
      <c r="E59" s="49">
        <v>86215.297521</v>
      </c>
      <c r="F59" s="46" t="str">
        <f t="shared" si="12"/>
        <v>N/A</v>
      </c>
      <c r="G59" s="49">
        <v>65738.754600999993</v>
      </c>
      <c r="H59" s="46" t="str">
        <f t="shared" si="13"/>
        <v>N/A</v>
      </c>
      <c r="I59" s="12">
        <v>-8.74</v>
      </c>
      <c r="J59" s="12">
        <v>-23.8</v>
      </c>
      <c r="K59" s="47" t="s">
        <v>739</v>
      </c>
      <c r="L59" s="9" t="str">
        <f t="shared" si="14"/>
        <v>Yes</v>
      </c>
    </row>
    <row r="60" spans="1:12" ht="25.5" x14ac:dyDescent="0.2">
      <c r="A60" s="48" t="s">
        <v>601</v>
      </c>
      <c r="B60" s="37" t="s">
        <v>213</v>
      </c>
      <c r="C60" s="49">
        <v>822318</v>
      </c>
      <c r="D60" s="46" t="str">
        <f t="shared" si="11"/>
        <v>N/A</v>
      </c>
      <c r="E60" s="49">
        <v>481750</v>
      </c>
      <c r="F60" s="46" t="str">
        <f t="shared" si="12"/>
        <v>N/A</v>
      </c>
      <c r="G60" s="49">
        <v>137981</v>
      </c>
      <c r="H60" s="46" t="str">
        <f t="shared" si="13"/>
        <v>N/A</v>
      </c>
      <c r="I60" s="12">
        <v>-41.4</v>
      </c>
      <c r="J60" s="12">
        <v>-71.400000000000006</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-30</v>
      </c>
      <c r="J61" s="59">
        <v>-85.7</v>
      </c>
      <c r="K61" s="50" t="s">
        <v>739</v>
      </c>
      <c r="L61" s="9" t="str">
        <f t="shared" si="14"/>
        <v>No</v>
      </c>
    </row>
    <row r="62" spans="1:12" ht="25.5" x14ac:dyDescent="0.2">
      <c r="A62" s="4" t="s">
        <v>1441</v>
      </c>
      <c r="B62" s="50" t="s">
        <v>213</v>
      </c>
      <c r="C62" s="14">
        <v>82231.8</v>
      </c>
      <c r="D62" s="11" t="str">
        <f t="shared" si="11"/>
        <v>N/A</v>
      </c>
      <c r="E62" s="14">
        <v>68821.428570999997</v>
      </c>
      <c r="F62" s="11" t="str">
        <f t="shared" si="12"/>
        <v>N/A</v>
      </c>
      <c r="G62" s="14">
        <v>137981</v>
      </c>
      <c r="H62" s="11" t="str">
        <f t="shared" si="13"/>
        <v>N/A</v>
      </c>
      <c r="I62" s="59">
        <v>-16.3</v>
      </c>
      <c r="J62" s="59">
        <v>100.5</v>
      </c>
      <c r="K62" s="50" t="s">
        <v>739</v>
      </c>
      <c r="L62" s="9" t="str">
        <f t="shared" si="14"/>
        <v>No</v>
      </c>
    </row>
    <row r="63" spans="1:12" x14ac:dyDescent="0.2">
      <c r="A63" s="4" t="s">
        <v>603</v>
      </c>
      <c r="B63" s="50" t="s">
        <v>213</v>
      </c>
      <c r="C63" s="14">
        <v>508634012</v>
      </c>
      <c r="D63" s="11" t="str">
        <f t="shared" si="11"/>
        <v>N/A</v>
      </c>
      <c r="E63" s="14">
        <v>516587866</v>
      </c>
      <c r="F63" s="11" t="str">
        <f t="shared" si="12"/>
        <v>N/A</v>
      </c>
      <c r="G63" s="14">
        <v>549609198</v>
      </c>
      <c r="H63" s="11" t="str">
        <f t="shared" si="13"/>
        <v>N/A</v>
      </c>
      <c r="I63" s="59">
        <v>1.5640000000000001</v>
      </c>
      <c r="J63" s="59">
        <v>6.3920000000000003</v>
      </c>
      <c r="K63" s="50" t="s">
        <v>739</v>
      </c>
      <c r="L63" s="9" t="str">
        <f t="shared" si="14"/>
        <v>Yes</v>
      </c>
    </row>
    <row r="64" spans="1:12" x14ac:dyDescent="0.2">
      <c r="A64" s="4" t="s">
        <v>604</v>
      </c>
      <c r="B64" s="50" t="s">
        <v>213</v>
      </c>
      <c r="C64" s="1">
        <v>2179</v>
      </c>
      <c r="D64" s="11" t="str">
        <f t="shared" si="11"/>
        <v>N/A</v>
      </c>
      <c r="E64" s="1">
        <v>2106</v>
      </c>
      <c r="F64" s="11" t="str">
        <f t="shared" si="12"/>
        <v>N/A</v>
      </c>
      <c r="G64" s="1">
        <v>2036</v>
      </c>
      <c r="H64" s="11" t="str">
        <f t="shared" si="13"/>
        <v>N/A</v>
      </c>
      <c r="I64" s="59">
        <v>-3.35</v>
      </c>
      <c r="J64" s="59">
        <v>-3.32</v>
      </c>
      <c r="K64" s="50" t="s">
        <v>739</v>
      </c>
      <c r="L64" s="9" t="str">
        <f t="shared" si="14"/>
        <v>Yes</v>
      </c>
    </row>
    <row r="65" spans="1:12" x14ac:dyDescent="0.2">
      <c r="A65" s="4" t="s">
        <v>1442</v>
      </c>
      <c r="B65" s="50" t="s">
        <v>213</v>
      </c>
      <c r="C65" s="14">
        <v>233425.43001000001</v>
      </c>
      <c r="D65" s="11" t="str">
        <f t="shared" si="11"/>
        <v>N/A</v>
      </c>
      <c r="E65" s="14">
        <v>245293.38367000001</v>
      </c>
      <c r="F65" s="11" t="str">
        <f t="shared" si="12"/>
        <v>N/A</v>
      </c>
      <c r="G65" s="14">
        <v>269945.57858999999</v>
      </c>
      <c r="H65" s="11" t="str">
        <f t="shared" si="13"/>
        <v>N/A</v>
      </c>
      <c r="I65" s="59">
        <v>5.0839999999999996</v>
      </c>
      <c r="J65" s="59">
        <v>10.050000000000001</v>
      </c>
      <c r="K65" s="50" t="s">
        <v>739</v>
      </c>
      <c r="L65" s="9" t="str">
        <f t="shared" si="14"/>
        <v>Yes</v>
      </c>
    </row>
    <row r="66" spans="1:12" x14ac:dyDescent="0.2">
      <c r="A66" s="4" t="s">
        <v>605</v>
      </c>
      <c r="B66" s="50" t="s">
        <v>213</v>
      </c>
      <c r="C66" s="14">
        <v>1565227254</v>
      </c>
      <c r="D66" s="11" t="str">
        <f t="shared" si="11"/>
        <v>N/A</v>
      </c>
      <c r="E66" s="14">
        <v>1494843485</v>
      </c>
      <c r="F66" s="11" t="str">
        <f t="shared" si="12"/>
        <v>N/A</v>
      </c>
      <c r="G66" s="14">
        <v>1431130063</v>
      </c>
      <c r="H66" s="11" t="str">
        <f t="shared" si="13"/>
        <v>N/A</v>
      </c>
      <c r="I66" s="59">
        <v>-4.5</v>
      </c>
      <c r="J66" s="59">
        <v>-4.26</v>
      </c>
      <c r="K66" s="50" t="s">
        <v>739</v>
      </c>
      <c r="L66" s="9" t="str">
        <f t="shared" si="14"/>
        <v>Yes</v>
      </c>
    </row>
    <row r="67" spans="1:12" x14ac:dyDescent="0.2">
      <c r="A67" s="4" t="s">
        <v>606</v>
      </c>
      <c r="B67" s="50" t="s">
        <v>213</v>
      </c>
      <c r="C67" s="1">
        <v>35328</v>
      </c>
      <c r="D67" s="11" t="str">
        <f t="shared" si="11"/>
        <v>N/A</v>
      </c>
      <c r="E67" s="1">
        <v>33964</v>
      </c>
      <c r="F67" s="11" t="str">
        <f t="shared" si="12"/>
        <v>N/A</v>
      </c>
      <c r="G67" s="1">
        <v>31633</v>
      </c>
      <c r="H67" s="11" t="str">
        <f t="shared" si="13"/>
        <v>N/A</v>
      </c>
      <c r="I67" s="59">
        <v>-3.86</v>
      </c>
      <c r="J67" s="59">
        <v>-6.86</v>
      </c>
      <c r="K67" s="50" t="s">
        <v>739</v>
      </c>
      <c r="L67" s="9" t="str">
        <f t="shared" si="14"/>
        <v>Yes</v>
      </c>
    </row>
    <row r="68" spans="1:12" x14ac:dyDescent="0.2">
      <c r="A68" s="4" t="s">
        <v>1443</v>
      </c>
      <c r="B68" s="50" t="s">
        <v>213</v>
      </c>
      <c r="C68" s="14">
        <v>44305.572181000003</v>
      </c>
      <c r="D68" s="11" t="str">
        <f t="shared" si="11"/>
        <v>N/A</v>
      </c>
      <c r="E68" s="14">
        <v>44012.586414999998</v>
      </c>
      <c r="F68" s="11" t="str">
        <f t="shared" si="12"/>
        <v>N/A</v>
      </c>
      <c r="G68" s="14">
        <v>45241.679986000003</v>
      </c>
      <c r="H68" s="11" t="str">
        <f t="shared" si="13"/>
        <v>N/A</v>
      </c>
      <c r="I68" s="59">
        <v>-0.66100000000000003</v>
      </c>
      <c r="J68" s="59">
        <v>2.7930000000000001</v>
      </c>
      <c r="K68" s="50" t="s">
        <v>739</v>
      </c>
      <c r="L68" s="9" t="str">
        <f t="shared" si="14"/>
        <v>Yes</v>
      </c>
    </row>
    <row r="69" spans="1:12" ht="25.5" x14ac:dyDescent="0.2">
      <c r="A69" s="4" t="s">
        <v>607</v>
      </c>
      <c r="B69" s="50" t="s">
        <v>213</v>
      </c>
      <c r="C69" s="14">
        <v>8263863</v>
      </c>
      <c r="D69" s="11" t="str">
        <f t="shared" si="11"/>
        <v>N/A</v>
      </c>
      <c r="E69" s="14">
        <v>1974646</v>
      </c>
      <c r="F69" s="11" t="str">
        <f t="shared" si="12"/>
        <v>N/A</v>
      </c>
      <c r="G69" s="14">
        <v>1411651</v>
      </c>
      <c r="H69" s="11" t="str">
        <f t="shared" si="13"/>
        <v>N/A</v>
      </c>
      <c r="I69" s="59">
        <v>-76.099999999999994</v>
      </c>
      <c r="J69" s="59">
        <v>-28.5</v>
      </c>
      <c r="K69" s="50" t="s">
        <v>739</v>
      </c>
      <c r="L69" s="9" t="str">
        <f t="shared" si="14"/>
        <v>Yes</v>
      </c>
    </row>
    <row r="70" spans="1:12" x14ac:dyDescent="0.2">
      <c r="A70" s="4" t="s">
        <v>608</v>
      </c>
      <c r="B70" s="50" t="s">
        <v>213</v>
      </c>
      <c r="C70" s="1">
        <v>81856</v>
      </c>
      <c r="D70" s="11" t="str">
        <f t="shared" si="11"/>
        <v>N/A</v>
      </c>
      <c r="E70" s="1">
        <v>21964</v>
      </c>
      <c r="F70" s="11" t="str">
        <f t="shared" si="12"/>
        <v>N/A</v>
      </c>
      <c r="G70" s="1">
        <v>14406</v>
      </c>
      <c r="H70" s="11" t="str">
        <f t="shared" si="13"/>
        <v>N/A</v>
      </c>
      <c r="I70" s="59">
        <v>-73.2</v>
      </c>
      <c r="J70" s="59">
        <v>-34.4</v>
      </c>
      <c r="K70" s="50" t="s">
        <v>739</v>
      </c>
      <c r="L70" s="9" t="str">
        <f t="shared" si="14"/>
        <v>No</v>
      </c>
    </row>
    <row r="71" spans="1:12" x14ac:dyDescent="0.2">
      <c r="A71" s="4" t="s">
        <v>1444</v>
      </c>
      <c r="B71" s="50" t="s">
        <v>213</v>
      </c>
      <c r="C71" s="14">
        <v>100.95610584000001</v>
      </c>
      <c r="D71" s="11" t="str">
        <f t="shared" si="11"/>
        <v>N/A</v>
      </c>
      <c r="E71" s="14">
        <v>89.903751593999999</v>
      </c>
      <c r="F71" s="11" t="str">
        <f t="shared" si="12"/>
        <v>N/A</v>
      </c>
      <c r="G71" s="14">
        <v>97.990490073999993</v>
      </c>
      <c r="H71" s="11" t="str">
        <f t="shared" si="13"/>
        <v>N/A</v>
      </c>
      <c r="I71" s="59">
        <v>-10.9</v>
      </c>
      <c r="J71" s="59">
        <v>8.9949999999999992</v>
      </c>
      <c r="K71" s="50" t="s">
        <v>739</v>
      </c>
      <c r="L71" s="9" t="str">
        <f t="shared" si="14"/>
        <v>Yes</v>
      </c>
    </row>
    <row r="72" spans="1:12" x14ac:dyDescent="0.2">
      <c r="A72" s="4" t="s">
        <v>609</v>
      </c>
      <c r="B72" s="50" t="s">
        <v>213</v>
      </c>
      <c r="C72" s="14">
        <v>12564455</v>
      </c>
      <c r="D72" s="11" t="str">
        <f t="shared" si="11"/>
        <v>N/A</v>
      </c>
      <c r="E72" s="14">
        <v>3541007</v>
      </c>
      <c r="F72" s="11" t="str">
        <f t="shared" si="12"/>
        <v>N/A</v>
      </c>
      <c r="G72" s="14">
        <v>2822828</v>
      </c>
      <c r="H72" s="11" t="str">
        <f t="shared" si="13"/>
        <v>N/A</v>
      </c>
      <c r="I72" s="59">
        <v>-71.8</v>
      </c>
      <c r="J72" s="59">
        <v>-20.3</v>
      </c>
      <c r="K72" s="50" t="s">
        <v>739</v>
      </c>
      <c r="L72" s="9" t="str">
        <f t="shared" si="14"/>
        <v>Yes</v>
      </c>
    </row>
    <row r="73" spans="1:12" x14ac:dyDescent="0.2">
      <c r="A73" s="4" t="s">
        <v>610</v>
      </c>
      <c r="B73" s="50" t="s">
        <v>213</v>
      </c>
      <c r="C73" s="1">
        <v>44711</v>
      </c>
      <c r="D73" s="11" t="str">
        <f t="shared" si="11"/>
        <v>N/A</v>
      </c>
      <c r="E73" s="1">
        <v>20437</v>
      </c>
      <c r="F73" s="11" t="str">
        <f t="shared" si="12"/>
        <v>N/A</v>
      </c>
      <c r="G73" s="1">
        <v>17341</v>
      </c>
      <c r="H73" s="11" t="str">
        <f t="shared" si="13"/>
        <v>N/A</v>
      </c>
      <c r="I73" s="59">
        <v>-54.3</v>
      </c>
      <c r="J73" s="59">
        <v>-15.1</v>
      </c>
      <c r="K73" s="50" t="s">
        <v>739</v>
      </c>
      <c r="L73" s="9" t="str">
        <f t="shared" si="14"/>
        <v>Yes</v>
      </c>
    </row>
    <row r="74" spans="1:12" x14ac:dyDescent="0.2">
      <c r="A74" s="4" t="s">
        <v>1445</v>
      </c>
      <c r="B74" s="50" t="s">
        <v>213</v>
      </c>
      <c r="C74" s="14">
        <v>281.01485093000002</v>
      </c>
      <c r="D74" s="11" t="str">
        <f t="shared" si="11"/>
        <v>N/A</v>
      </c>
      <c r="E74" s="14">
        <v>173.26452022999999</v>
      </c>
      <c r="F74" s="11" t="str">
        <f t="shared" si="12"/>
        <v>N/A</v>
      </c>
      <c r="G74" s="14">
        <v>162.78346116</v>
      </c>
      <c r="H74" s="11" t="str">
        <f t="shared" si="13"/>
        <v>N/A</v>
      </c>
      <c r="I74" s="59">
        <v>-38.299999999999997</v>
      </c>
      <c r="J74" s="59">
        <v>-6.05</v>
      </c>
      <c r="K74" s="50" t="s">
        <v>739</v>
      </c>
      <c r="L74" s="9" t="str">
        <f t="shared" si="14"/>
        <v>Yes</v>
      </c>
    </row>
    <row r="75" spans="1:12" ht="25.5" x14ac:dyDescent="0.2">
      <c r="A75" s="4" t="s">
        <v>611</v>
      </c>
      <c r="B75" s="50" t="s">
        <v>213</v>
      </c>
      <c r="C75" s="14">
        <v>1076859</v>
      </c>
      <c r="D75" s="11" t="str">
        <f t="shared" si="11"/>
        <v>N/A</v>
      </c>
      <c r="E75" s="14">
        <v>184285</v>
      </c>
      <c r="F75" s="11" t="str">
        <f t="shared" si="12"/>
        <v>N/A</v>
      </c>
      <c r="G75" s="14">
        <v>112980</v>
      </c>
      <c r="H75" s="11" t="str">
        <f t="shared" si="13"/>
        <v>N/A</v>
      </c>
      <c r="I75" s="59">
        <v>-82.9</v>
      </c>
      <c r="J75" s="59">
        <v>-38.700000000000003</v>
      </c>
      <c r="K75" s="50" t="s">
        <v>739</v>
      </c>
      <c r="L75" s="9" t="str">
        <f t="shared" si="14"/>
        <v>No</v>
      </c>
    </row>
    <row r="76" spans="1:12" x14ac:dyDescent="0.2">
      <c r="A76" s="48" t="s">
        <v>612</v>
      </c>
      <c r="B76" s="37" t="s">
        <v>213</v>
      </c>
      <c r="C76" s="38">
        <v>15884</v>
      </c>
      <c r="D76" s="46" t="str">
        <f t="shared" si="11"/>
        <v>N/A</v>
      </c>
      <c r="E76" s="38">
        <v>4270</v>
      </c>
      <c r="F76" s="46" t="str">
        <f t="shared" si="12"/>
        <v>N/A</v>
      </c>
      <c r="G76" s="38">
        <v>3680</v>
      </c>
      <c r="H76" s="46" t="str">
        <f t="shared" si="13"/>
        <v>N/A</v>
      </c>
      <c r="I76" s="12">
        <v>-73.099999999999994</v>
      </c>
      <c r="J76" s="12">
        <v>-13.8</v>
      </c>
      <c r="K76" s="47" t="s">
        <v>739</v>
      </c>
      <c r="L76" s="9" t="str">
        <f t="shared" si="14"/>
        <v>Yes</v>
      </c>
    </row>
    <row r="77" spans="1:12" ht="25.5" x14ac:dyDescent="0.2">
      <c r="A77" s="48" t="s">
        <v>1446</v>
      </c>
      <c r="B77" s="37" t="s">
        <v>213</v>
      </c>
      <c r="C77" s="49">
        <v>67.795202720000006</v>
      </c>
      <c r="D77" s="46" t="str">
        <f t="shared" si="11"/>
        <v>N/A</v>
      </c>
      <c r="E77" s="49">
        <v>43.158079624999999</v>
      </c>
      <c r="F77" s="46" t="str">
        <f t="shared" si="12"/>
        <v>N/A</v>
      </c>
      <c r="G77" s="49">
        <v>30.701086957000001</v>
      </c>
      <c r="H77" s="46" t="str">
        <f t="shared" si="13"/>
        <v>N/A</v>
      </c>
      <c r="I77" s="12">
        <v>-36.299999999999997</v>
      </c>
      <c r="J77" s="12">
        <v>-28.9</v>
      </c>
      <c r="K77" s="47" t="s">
        <v>739</v>
      </c>
      <c r="L77" s="9" t="str">
        <f t="shared" si="14"/>
        <v>Yes</v>
      </c>
    </row>
    <row r="78" spans="1:12" ht="25.5" x14ac:dyDescent="0.2">
      <c r="A78" s="48" t="s">
        <v>613</v>
      </c>
      <c r="B78" s="37" t="s">
        <v>213</v>
      </c>
      <c r="C78" s="49">
        <v>27864885</v>
      </c>
      <c r="D78" s="46" t="str">
        <f t="shared" si="11"/>
        <v>N/A</v>
      </c>
      <c r="E78" s="49">
        <v>7416288</v>
      </c>
      <c r="F78" s="46" t="str">
        <f t="shared" si="12"/>
        <v>N/A</v>
      </c>
      <c r="G78" s="49">
        <v>5111123</v>
      </c>
      <c r="H78" s="46" t="str">
        <f t="shared" si="13"/>
        <v>N/A</v>
      </c>
      <c r="I78" s="12">
        <v>-73.400000000000006</v>
      </c>
      <c r="J78" s="12">
        <v>-31.1</v>
      </c>
      <c r="K78" s="47" t="s">
        <v>739</v>
      </c>
      <c r="L78" s="9" t="str">
        <f t="shared" si="14"/>
        <v>No</v>
      </c>
    </row>
    <row r="79" spans="1:12" x14ac:dyDescent="0.2">
      <c r="A79" s="48" t="s">
        <v>614</v>
      </c>
      <c r="B79" s="37" t="s">
        <v>213</v>
      </c>
      <c r="C79" s="38">
        <v>53417</v>
      </c>
      <c r="D79" s="46" t="str">
        <f t="shared" si="11"/>
        <v>N/A</v>
      </c>
      <c r="E79" s="38">
        <v>14222</v>
      </c>
      <c r="F79" s="46" t="str">
        <f t="shared" si="12"/>
        <v>N/A</v>
      </c>
      <c r="G79" s="38">
        <v>8981</v>
      </c>
      <c r="H79" s="46" t="str">
        <f t="shared" si="13"/>
        <v>N/A</v>
      </c>
      <c r="I79" s="12">
        <v>-73.400000000000006</v>
      </c>
      <c r="J79" s="12">
        <v>-36.9</v>
      </c>
      <c r="K79" s="47" t="s">
        <v>739</v>
      </c>
      <c r="L79" s="9" t="str">
        <f t="shared" si="14"/>
        <v>No</v>
      </c>
    </row>
    <row r="80" spans="1:12" x14ac:dyDescent="0.2">
      <c r="A80" s="48" t="s">
        <v>1447</v>
      </c>
      <c r="B80" s="37" t="s">
        <v>213</v>
      </c>
      <c r="C80" s="49">
        <v>521.64825804999998</v>
      </c>
      <c r="D80" s="46" t="str">
        <f t="shared" si="11"/>
        <v>N/A</v>
      </c>
      <c r="E80" s="49">
        <v>521.46589789999996</v>
      </c>
      <c r="F80" s="46" t="str">
        <f t="shared" si="12"/>
        <v>N/A</v>
      </c>
      <c r="G80" s="49">
        <v>569.10399732999997</v>
      </c>
      <c r="H80" s="46" t="str">
        <f t="shared" si="13"/>
        <v>N/A</v>
      </c>
      <c r="I80" s="12">
        <v>-3.5000000000000003E-2</v>
      </c>
      <c r="J80" s="12">
        <v>9.1349999999999998</v>
      </c>
      <c r="K80" s="47" t="s">
        <v>739</v>
      </c>
      <c r="L80" s="9" t="str">
        <f t="shared" si="14"/>
        <v>Yes</v>
      </c>
    </row>
    <row r="81" spans="1:12" x14ac:dyDescent="0.2">
      <c r="A81" s="48" t="s">
        <v>615</v>
      </c>
      <c r="B81" s="37" t="s">
        <v>213</v>
      </c>
      <c r="C81" s="49">
        <v>8929664</v>
      </c>
      <c r="D81" s="46" t="str">
        <f t="shared" si="11"/>
        <v>N/A</v>
      </c>
      <c r="E81" s="49">
        <v>1199189</v>
      </c>
      <c r="F81" s="46" t="str">
        <f t="shared" si="12"/>
        <v>N/A</v>
      </c>
      <c r="G81" s="49">
        <v>703988</v>
      </c>
      <c r="H81" s="46" t="str">
        <f t="shared" si="13"/>
        <v>N/A</v>
      </c>
      <c r="I81" s="12">
        <v>-86.6</v>
      </c>
      <c r="J81" s="12">
        <v>-41.3</v>
      </c>
      <c r="K81" s="47" t="s">
        <v>739</v>
      </c>
      <c r="L81" s="9" t="str">
        <f t="shared" si="14"/>
        <v>No</v>
      </c>
    </row>
    <row r="82" spans="1:12" x14ac:dyDescent="0.2">
      <c r="A82" s="48" t="s">
        <v>616</v>
      </c>
      <c r="B82" s="37" t="s">
        <v>213</v>
      </c>
      <c r="C82" s="38">
        <v>15518</v>
      </c>
      <c r="D82" s="46" t="str">
        <f t="shared" si="11"/>
        <v>N/A</v>
      </c>
      <c r="E82" s="38">
        <v>2616</v>
      </c>
      <c r="F82" s="46" t="str">
        <f t="shared" si="12"/>
        <v>N/A</v>
      </c>
      <c r="G82" s="38">
        <v>1354</v>
      </c>
      <c r="H82" s="46" t="str">
        <f t="shared" si="13"/>
        <v>N/A</v>
      </c>
      <c r="I82" s="12">
        <v>-83.1</v>
      </c>
      <c r="J82" s="12">
        <v>-48.2</v>
      </c>
      <c r="K82" s="47" t="s">
        <v>739</v>
      </c>
      <c r="L82" s="9" t="str">
        <f t="shared" si="14"/>
        <v>No</v>
      </c>
    </row>
    <row r="83" spans="1:12" x14ac:dyDescent="0.2">
      <c r="A83" s="48" t="s">
        <v>1448</v>
      </c>
      <c r="B83" s="37" t="s">
        <v>213</v>
      </c>
      <c r="C83" s="49">
        <v>575.43910298000003</v>
      </c>
      <c r="D83" s="46" t="str">
        <f t="shared" si="11"/>
        <v>N/A</v>
      </c>
      <c r="E83" s="49">
        <v>458.40558104000002</v>
      </c>
      <c r="F83" s="46" t="str">
        <f t="shared" si="12"/>
        <v>N/A</v>
      </c>
      <c r="G83" s="49">
        <v>519.93205318000003</v>
      </c>
      <c r="H83" s="46" t="str">
        <f t="shared" si="13"/>
        <v>N/A</v>
      </c>
      <c r="I83" s="12">
        <v>-20.3</v>
      </c>
      <c r="J83" s="12">
        <v>13.42</v>
      </c>
      <c r="K83" s="47" t="s">
        <v>739</v>
      </c>
      <c r="L83" s="9" t="str">
        <f t="shared" si="14"/>
        <v>Yes</v>
      </c>
    </row>
    <row r="84" spans="1:12" ht="25.5" x14ac:dyDescent="0.2">
      <c r="A84" s="48" t="s">
        <v>617</v>
      </c>
      <c r="B84" s="37" t="s">
        <v>213</v>
      </c>
      <c r="C84" s="49">
        <v>108448033</v>
      </c>
      <c r="D84" s="46" t="str">
        <f t="shared" si="11"/>
        <v>N/A</v>
      </c>
      <c r="E84" s="49">
        <v>11654089</v>
      </c>
      <c r="F84" s="46" t="str">
        <f t="shared" si="12"/>
        <v>N/A</v>
      </c>
      <c r="G84" s="49">
        <v>1905980</v>
      </c>
      <c r="H84" s="46" t="str">
        <f t="shared" si="13"/>
        <v>N/A</v>
      </c>
      <c r="I84" s="12">
        <v>-89.3</v>
      </c>
      <c r="J84" s="12">
        <v>-83.6</v>
      </c>
      <c r="K84" s="47" t="s">
        <v>739</v>
      </c>
      <c r="L84" s="9" t="str">
        <f t="shared" si="14"/>
        <v>No</v>
      </c>
    </row>
    <row r="85" spans="1:12" x14ac:dyDescent="0.2">
      <c r="A85" s="48" t="s">
        <v>618</v>
      </c>
      <c r="B85" s="37" t="s">
        <v>213</v>
      </c>
      <c r="C85" s="38">
        <v>12030</v>
      </c>
      <c r="D85" s="46" t="str">
        <f t="shared" si="11"/>
        <v>N/A</v>
      </c>
      <c r="E85" s="38">
        <v>2616</v>
      </c>
      <c r="F85" s="46" t="str">
        <f t="shared" si="12"/>
        <v>N/A</v>
      </c>
      <c r="G85" s="38">
        <v>699</v>
      </c>
      <c r="H85" s="46" t="str">
        <f t="shared" si="13"/>
        <v>N/A</v>
      </c>
      <c r="I85" s="12">
        <v>-78.3</v>
      </c>
      <c r="J85" s="12">
        <v>-73.3</v>
      </c>
      <c r="K85" s="47" t="s">
        <v>739</v>
      </c>
      <c r="L85" s="9" t="str">
        <f t="shared" si="14"/>
        <v>No</v>
      </c>
    </row>
    <row r="86" spans="1:12" ht="25.5" x14ac:dyDescent="0.2">
      <c r="A86" s="48" t="s">
        <v>1449</v>
      </c>
      <c r="B86" s="37" t="s">
        <v>213</v>
      </c>
      <c r="C86" s="49">
        <v>9014.7990855999997</v>
      </c>
      <c r="D86" s="46" t="str">
        <f t="shared" si="11"/>
        <v>N/A</v>
      </c>
      <c r="E86" s="49">
        <v>4454.9269877999996</v>
      </c>
      <c r="F86" s="46" t="str">
        <f t="shared" si="12"/>
        <v>N/A</v>
      </c>
      <c r="G86" s="49">
        <v>2726.7238913000001</v>
      </c>
      <c r="H86" s="46" t="str">
        <f t="shared" si="13"/>
        <v>N/A</v>
      </c>
      <c r="I86" s="12">
        <v>-50.6</v>
      </c>
      <c r="J86" s="12">
        <v>-38.799999999999997</v>
      </c>
      <c r="K86" s="47" t="s">
        <v>739</v>
      </c>
      <c r="L86" s="9" t="str">
        <f t="shared" si="14"/>
        <v>No</v>
      </c>
    </row>
    <row r="87" spans="1:12" ht="25.5" x14ac:dyDescent="0.2">
      <c r="A87" s="48" t="s">
        <v>619</v>
      </c>
      <c r="B87" s="37" t="s">
        <v>213</v>
      </c>
      <c r="C87" s="49">
        <v>14172366</v>
      </c>
      <c r="D87" s="46" t="str">
        <f t="shared" si="11"/>
        <v>N/A</v>
      </c>
      <c r="E87" s="49">
        <v>3373217</v>
      </c>
      <c r="F87" s="46" t="str">
        <f t="shared" si="12"/>
        <v>N/A</v>
      </c>
      <c r="G87" s="49">
        <v>2295831</v>
      </c>
      <c r="H87" s="46" t="str">
        <f t="shared" si="13"/>
        <v>N/A</v>
      </c>
      <c r="I87" s="12">
        <v>-76.2</v>
      </c>
      <c r="J87" s="12">
        <v>-31.9</v>
      </c>
      <c r="K87" s="47" t="s">
        <v>739</v>
      </c>
      <c r="L87" s="9" t="str">
        <f t="shared" si="14"/>
        <v>No</v>
      </c>
    </row>
    <row r="88" spans="1:12" x14ac:dyDescent="0.2">
      <c r="A88" s="48" t="s">
        <v>620</v>
      </c>
      <c r="B88" s="37" t="s">
        <v>213</v>
      </c>
      <c r="C88" s="38">
        <v>63234</v>
      </c>
      <c r="D88" s="46" t="str">
        <f t="shared" si="11"/>
        <v>N/A</v>
      </c>
      <c r="E88" s="38">
        <v>16765</v>
      </c>
      <c r="F88" s="46" t="str">
        <f t="shared" si="12"/>
        <v>N/A</v>
      </c>
      <c r="G88" s="38">
        <v>12393</v>
      </c>
      <c r="H88" s="46" t="str">
        <f t="shared" si="13"/>
        <v>N/A</v>
      </c>
      <c r="I88" s="12">
        <v>-73.5</v>
      </c>
      <c r="J88" s="12">
        <v>-26.1</v>
      </c>
      <c r="K88" s="47" t="s">
        <v>739</v>
      </c>
      <c r="L88" s="9" t="str">
        <f t="shared" si="14"/>
        <v>Yes</v>
      </c>
    </row>
    <row r="89" spans="1:12" x14ac:dyDescent="0.2">
      <c r="A89" s="48" t="s">
        <v>1450</v>
      </c>
      <c r="B89" s="37" t="s">
        <v>213</v>
      </c>
      <c r="C89" s="49">
        <v>224.12572349999999</v>
      </c>
      <c r="D89" s="46" t="str">
        <f t="shared" si="11"/>
        <v>N/A</v>
      </c>
      <c r="E89" s="49">
        <v>201.20590515999999</v>
      </c>
      <c r="F89" s="46" t="str">
        <f t="shared" si="12"/>
        <v>N/A</v>
      </c>
      <c r="G89" s="49">
        <v>185.25223917</v>
      </c>
      <c r="H89" s="46" t="str">
        <f t="shared" si="13"/>
        <v>N/A</v>
      </c>
      <c r="I89" s="12">
        <v>-10.199999999999999</v>
      </c>
      <c r="J89" s="12">
        <v>-7.93</v>
      </c>
      <c r="K89" s="47" t="s">
        <v>739</v>
      </c>
      <c r="L89" s="9" t="str">
        <f t="shared" si="14"/>
        <v>Yes</v>
      </c>
    </row>
    <row r="90" spans="1:12" x14ac:dyDescent="0.2">
      <c r="A90" s="48" t="s">
        <v>621</v>
      </c>
      <c r="B90" s="37" t="s">
        <v>213</v>
      </c>
      <c r="C90" s="49">
        <v>27623991</v>
      </c>
      <c r="D90" s="46" t="str">
        <f t="shared" si="11"/>
        <v>N/A</v>
      </c>
      <c r="E90" s="49">
        <v>8996634</v>
      </c>
      <c r="F90" s="46" t="str">
        <f t="shared" si="12"/>
        <v>N/A</v>
      </c>
      <c r="G90" s="49">
        <v>8440858</v>
      </c>
      <c r="H90" s="46" t="str">
        <f t="shared" si="13"/>
        <v>N/A</v>
      </c>
      <c r="I90" s="12">
        <v>-67.400000000000006</v>
      </c>
      <c r="J90" s="12">
        <v>-6.18</v>
      </c>
      <c r="K90" s="47" t="s">
        <v>739</v>
      </c>
      <c r="L90" s="9" t="str">
        <f t="shared" si="14"/>
        <v>Yes</v>
      </c>
    </row>
    <row r="91" spans="1:12" x14ac:dyDescent="0.2">
      <c r="A91" s="48" t="s">
        <v>622</v>
      </c>
      <c r="B91" s="37" t="s">
        <v>213</v>
      </c>
      <c r="C91" s="38">
        <v>84863</v>
      </c>
      <c r="D91" s="46" t="str">
        <f t="shared" si="11"/>
        <v>N/A</v>
      </c>
      <c r="E91" s="38">
        <v>26913</v>
      </c>
      <c r="F91" s="46" t="str">
        <f t="shared" si="12"/>
        <v>N/A</v>
      </c>
      <c r="G91" s="38">
        <v>19577</v>
      </c>
      <c r="H91" s="46" t="str">
        <f t="shared" si="13"/>
        <v>N/A</v>
      </c>
      <c r="I91" s="12">
        <v>-68.3</v>
      </c>
      <c r="J91" s="12">
        <v>-27.3</v>
      </c>
      <c r="K91" s="47" t="s">
        <v>739</v>
      </c>
      <c r="L91" s="9" t="str">
        <f t="shared" si="14"/>
        <v>Yes</v>
      </c>
    </row>
    <row r="92" spans="1:12" x14ac:dyDescent="0.2">
      <c r="A92" s="48" t="s">
        <v>1451</v>
      </c>
      <c r="B92" s="37" t="s">
        <v>213</v>
      </c>
      <c r="C92" s="49">
        <v>325.51277942000002</v>
      </c>
      <c r="D92" s="46" t="str">
        <f t="shared" si="11"/>
        <v>N/A</v>
      </c>
      <c r="E92" s="49">
        <v>334.28580983000001</v>
      </c>
      <c r="F92" s="46" t="str">
        <f t="shared" si="12"/>
        <v>N/A</v>
      </c>
      <c r="G92" s="49">
        <v>431.16197578999999</v>
      </c>
      <c r="H92" s="46" t="str">
        <f t="shared" si="13"/>
        <v>N/A</v>
      </c>
      <c r="I92" s="12">
        <v>2.6949999999999998</v>
      </c>
      <c r="J92" s="12">
        <v>28.98</v>
      </c>
      <c r="K92" s="47" t="s">
        <v>739</v>
      </c>
      <c r="L92" s="9" t="str">
        <f t="shared" si="14"/>
        <v>Yes</v>
      </c>
    </row>
    <row r="93" spans="1:12" ht="25.5" x14ac:dyDescent="0.2">
      <c r="A93" s="48" t="s">
        <v>623</v>
      </c>
      <c r="B93" s="37" t="s">
        <v>213</v>
      </c>
      <c r="C93" s="49">
        <v>113480501</v>
      </c>
      <c r="D93" s="46" t="str">
        <f t="shared" si="11"/>
        <v>N/A</v>
      </c>
      <c r="E93" s="49">
        <v>13039713</v>
      </c>
      <c r="F93" s="46" t="str">
        <f t="shared" si="12"/>
        <v>N/A</v>
      </c>
      <c r="G93" s="49">
        <v>2901107</v>
      </c>
      <c r="H93" s="46" t="str">
        <f t="shared" si="13"/>
        <v>N/A</v>
      </c>
      <c r="I93" s="12">
        <v>-88.5</v>
      </c>
      <c r="J93" s="12">
        <v>-77.8</v>
      </c>
      <c r="K93" s="47" t="s">
        <v>739</v>
      </c>
      <c r="L93" s="9" t="str">
        <f t="shared" si="14"/>
        <v>No</v>
      </c>
    </row>
    <row r="94" spans="1:12" x14ac:dyDescent="0.2">
      <c r="A94" s="51" t="s">
        <v>624</v>
      </c>
      <c r="B94" s="38" t="s">
        <v>213</v>
      </c>
      <c r="C94" s="38">
        <v>42451</v>
      </c>
      <c r="D94" s="46" t="str">
        <f t="shared" si="11"/>
        <v>N/A</v>
      </c>
      <c r="E94" s="38">
        <v>7732</v>
      </c>
      <c r="F94" s="46" t="str">
        <f t="shared" si="12"/>
        <v>N/A</v>
      </c>
      <c r="G94" s="38">
        <v>4145</v>
      </c>
      <c r="H94" s="46" t="str">
        <f t="shared" si="13"/>
        <v>N/A</v>
      </c>
      <c r="I94" s="12">
        <v>-81.8</v>
      </c>
      <c r="J94" s="12">
        <v>-46.4</v>
      </c>
      <c r="K94" s="52" t="s">
        <v>739</v>
      </c>
      <c r="L94" s="9" t="str">
        <f t="shared" si="14"/>
        <v>No</v>
      </c>
    </row>
    <row r="95" spans="1:12" ht="25.5" x14ac:dyDescent="0.2">
      <c r="A95" s="48" t="s">
        <v>1452</v>
      </c>
      <c r="B95" s="37" t="s">
        <v>213</v>
      </c>
      <c r="C95" s="49">
        <v>2673.2114909000002</v>
      </c>
      <c r="D95" s="46" t="str">
        <f t="shared" si="11"/>
        <v>N/A</v>
      </c>
      <c r="E95" s="49">
        <v>1686.4605535000001</v>
      </c>
      <c r="F95" s="46" t="str">
        <f t="shared" si="12"/>
        <v>N/A</v>
      </c>
      <c r="G95" s="49">
        <v>699.90518697000005</v>
      </c>
      <c r="H95" s="46" t="str">
        <f t="shared" si="13"/>
        <v>N/A</v>
      </c>
      <c r="I95" s="12">
        <v>-36.9</v>
      </c>
      <c r="J95" s="12">
        <v>-58.5</v>
      </c>
      <c r="K95" s="47" t="s">
        <v>739</v>
      </c>
      <c r="L95" s="9" t="str">
        <f t="shared" si="14"/>
        <v>No</v>
      </c>
    </row>
    <row r="96" spans="1:12" ht="25.5" x14ac:dyDescent="0.2">
      <c r="A96" s="48" t="s">
        <v>625</v>
      </c>
      <c r="B96" s="37" t="s">
        <v>213</v>
      </c>
      <c r="C96" s="49">
        <v>7335448</v>
      </c>
      <c r="D96" s="46" t="str">
        <f t="shared" si="11"/>
        <v>N/A</v>
      </c>
      <c r="E96" s="49">
        <v>209469</v>
      </c>
      <c r="F96" s="46" t="str">
        <f t="shared" si="12"/>
        <v>N/A</v>
      </c>
      <c r="G96" s="49">
        <v>157867</v>
      </c>
      <c r="H96" s="46" t="str">
        <f t="shared" si="13"/>
        <v>N/A</v>
      </c>
      <c r="I96" s="12">
        <v>-97.1</v>
      </c>
      <c r="J96" s="12">
        <v>-24.6</v>
      </c>
      <c r="K96" s="47" t="s">
        <v>739</v>
      </c>
      <c r="L96" s="9" t="str">
        <f t="shared" si="14"/>
        <v>Yes</v>
      </c>
    </row>
    <row r="97" spans="1:12" x14ac:dyDescent="0.2">
      <c r="A97" s="48" t="s">
        <v>626</v>
      </c>
      <c r="B97" s="37" t="s">
        <v>213</v>
      </c>
      <c r="C97" s="38">
        <v>22228</v>
      </c>
      <c r="D97" s="46" t="str">
        <f t="shared" si="11"/>
        <v>N/A</v>
      </c>
      <c r="E97" s="38">
        <v>1041</v>
      </c>
      <c r="F97" s="46" t="str">
        <f t="shared" si="12"/>
        <v>N/A</v>
      </c>
      <c r="G97" s="38">
        <v>769</v>
      </c>
      <c r="H97" s="46" t="str">
        <f t="shared" si="13"/>
        <v>N/A</v>
      </c>
      <c r="I97" s="12">
        <v>-95.3</v>
      </c>
      <c r="J97" s="12">
        <v>-26.1</v>
      </c>
      <c r="K97" s="47" t="s">
        <v>739</v>
      </c>
      <c r="L97" s="9" t="str">
        <f t="shared" si="14"/>
        <v>Yes</v>
      </c>
    </row>
    <row r="98" spans="1:12" ht="25.5" x14ac:dyDescent="0.2">
      <c r="A98" s="48" t="s">
        <v>1453</v>
      </c>
      <c r="B98" s="37" t="s">
        <v>213</v>
      </c>
      <c r="C98" s="49">
        <v>330.00935757000002</v>
      </c>
      <c r="D98" s="46" t="str">
        <f t="shared" si="11"/>
        <v>N/A</v>
      </c>
      <c r="E98" s="49">
        <v>201.21902016999999</v>
      </c>
      <c r="F98" s="46" t="str">
        <f t="shared" si="12"/>
        <v>N/A</v>
      </c>
      <c r="G98" s="49">
        <v>205.28868661000001</v>
      </c>
      <c r="H98" s="46" t="str">
        <f t="shared" si="13"/>
        <v>N/A</v>
      </c>
      <c r="I98" s="12">
        <v>-39</v>
      </c>
      <c r="J98" s="12">
        <v>2.0230000000000001</v>
      </c>
      <c r="K98" s="47" t="s">
        <v>739</v>
      </c>
      <c r="L98" s="9" t="str">
        <f t="shared" si="14"/>
        <v>Yes</v>
      </c>
    </row>
    <row r="99" spans="1:12" ht="25.5" x14ac:dyDescent="0.2">
      <c r="A99" s="48" t="s">
        <v>627</v>
      </c>
      <c r="B99" s="37" t="s">
        <v>213</v>
      </c>
      <c r="C99" s="49">
        <v>201817671</v>
      </c>
      <c r="D99" s="46" t="str">
        <f t="shared" si="11"/>
        <v>N/A</v>
      </c>
      <c r="E99" s="49">
        <v>13907425</v>
      </c>
      <c r="F99" s="46" t="str">
        <f t="shared" si="12"/>
        <v>N/A</v>
      </c>
      <c r="G99" s="49">
        <v>2087382</v>
      </c>
      <c r="H99" s="46" t="str">
        <f t="shared" si="13"/>
        <v>N/A</v>
      </c>
      <c r="I99" s="12">
        <v>-93.1</v>
      </c>
      <c r="J99" s="12">
        <v>-85</v>
      </c>
      <c r="K99" s="47" t="s">
        <v>739</v>
      </c>
      <c r="L99" s="9" t="str">
        <f t="shared" si="14"/>
        <v>No</v>
      </c>
    </row>
    <row r="100" spans="1:12" x14ac:dyDescent="0.2">
      <c r="A100" s="48" t="s">
        <v>628</v>
      </c>
      <c r="B100" s="37" t="s">
        <v>213</v>
      </c>
      <c r="C100" s="38">
        <v>21687</v>
      </c>
      <c r="D100" s="46" t="str">
        <f t="shared" si="11"/>
        <v>N/A</v>
      </c>
      <c r="E100" s="38">
        <v>2453</v>
      </c>
      <c r="F100" s="46" t="str">
        <f t="shared" si="12"/>
        <v>N/A</v>
      </c>
      <c r="G100" s="38">
        <v>272</v>
      </c>
      <c r="H100" s="46" t="str">
        <f t="shared" si="13"/>
        <v>N/A</v>
      </c>
      <c r="I100" s="12">
        <v>-88.7</v>
      </c>
      <c r="J100" s="12">
        <v>-88.9</v>
      </c>
      <c r="K100" s="47" t="s">
        <v>739</v>
      </c>
      <c r="L100" s="9" t="str">
        <f t="shared" si="14"/>
        <v>No</v>
      </c>
    </row>
    <row r="101" spans="1:12" ht="25.5" x14ac:dyDescent="0.2">
      <c r="A101" s="48" t="s">
        <v>1454</v>
      </c>
      <c r="B101" s="37" t="s">
        <v>213</v>
      </c>
      <c r="C101" s="49">
        <v>9305.9284824999995</v>
      </c>
      <c r="D101" s="46" t="str">
        <f t="shared" si="11"/>
        <v>N/A</v>
      </c>
      <c r="E101" s="49">
        <v>5669.5576844999996</v>
      </c>
      <c r="F101" s="46" t="str">
        <f t="shared" si="12"/>
        <v>N/A</v>
      </c>
      <c r="G101" s="49">
        <v>7674.1985293999996</v>
      </c>
      <c r="H101" s="46" t="str">
        <f t="shared" si="13"/>
        <v>N/A</v>
      </c>
      <c r="I101" s="12">
        <v>-39.1</v>
      </c>
      <c r="J101" s="12">
        <v>35.36</v>
      </c>
      <c r="K101" s="47" t="s">
        <v>739</v>
      </c>
      <c r="L101" s="9" t="str">
        <f t="shared" si="14"/>
        <v>No</v>
      </c>
    </row>
    <row r="102" spans="1:12" ht="25.5" x14ac:dyDescent="0.2">
      <c r="A102" s="48" t="s">
        <v>629</v>
      </c>
      <c r="B102" s="37" t="s">
        <v>213</v>
      </c>
      <c r="C102" s="49">
        <v>152060</v>
      </c>
      <c r="D102" s="46" t="str">
        <f t="shared" si="11"/>
        <v>N/A</v>
      </c>
      <c r="E102" s="49">
        <v>66999</v>
      </c>
      <c r="F102" s="46" t="str">
        <f t="shared" si="12"/>
        <v>N/A</v>
      </c>
      <c r="G102" s="49">
        <v>7065</v>
      </c>
      <c r="H102" s="46" t="str">
        <f t="shared" si="13"/>
        <v>N/A</v>
      </c>
      <c r="I102" s="12">
        <v>-55.9</v>
      </c>
      <c r="J102" s="12">
        <v>-89.5</v>
      </c>
      <c r="K102" s="47" t="s">
        <v>739</v>
      </c>
      <c r="L102" s="9" t="str">
        <f t="shared" si="14"/>
        <v>No</v>
      </c>
    </row>
    <row r="103" spans="1:12" ht="25.5" x14ac:dyDescent="0.2">
      <c r="A103" s="48" t="s">
        <v>630</v>
      </c>
      <c r="B103" s="37" t="s">
        <v>213</v>
      </c>
      <c r="C103" s="38">
        <v>80</v>
      </c>
      <c r="D103" s="46" t="str">
        <f t="shared" si="11"/>
        <v>N/A</v>
      </c>
      <c r="E103" s="38">
        <v>38</v>
      </c>
      <c r="F103" s="46" t="str">
        <f t="shared" si="12"/>
        <v>N/A</v>
      </c>
      <c r="G103" s="38">
        <v>14</v>
      </c>
      <c r="H103" s="46" t="str">
        <f t="shared" si="13"/>
        <v>N/A</v>
      </c>
      <c r="I103" s="12">
        <v>-52.5</v>
      </c>
      <c r="J103" s="12">
        <v>-63.2</v>
      </c>
      <c r="K103" s="47" t="s">
        <v>739</v>
      </c>
      <c r="L103" s="9" t="str">
        <f t="shared" si="14"/>
        <v>No</v>
      </c>
    </row>
    <row r="104" spans="1:12" ht="25.5" x14ac:dyDescent="0.2">
      <c r="A104" s="48" t="s">
        <v>1455</v>
      </c>
      <c r="B104" s="37" t="s">
        <v>213</v>
      </c>
      <c r="C104" s="49">
        <v>1900.75</v>
      </c>
      <c r="D104" s="46" t="str">
        <f t="shared" si="11"/>
        <v>N/A</v>
      </c>
      <c r="E104" s="49">
        <v>1763.1315789</v>
      </c>
      <c r="F104" s="46" t="str">
        <f t="shared" si="12"/>
        <v>N/A</v>
      </c>
      <c r="G104" s="49">
        <v>504.64285713999999</v>
      </c>
      <c r="H104" s="46" t="str">
        <f t="shared" si="13"/>
        <v>N/A</v>
      </c>
      <c r="I104" s="12">
        <v>-7.24</v>
      </c>
      <c r="J104" s="12">
        <v>-71.400000000000006</v>
      </c>
      <c r="K104" s="47" t="s">
        <v>739</v>
      </c>
      <c r="L104" s="9" t="str">
        <f t="shared" si="14"/>
        <v>No</v>
      </c>
    </row>
    <row r="105" spans="1:12" ht="25.5" x14ac:dyDescent="0.2">
      <c r="A105" s="48" t="s">
        <v>631</v>
      </c>
      <c r="B105" s="37" t="s">
        <v>213</v>
      </c>
      <c r="C105" s="49">
        <v>169958</v>
      </c>
      <c r="D105" s="46" t="str">
        <f t="shared" si="11"/>
        <v>N/A</v>
      </c>
      <c r="E105" s="49">
        <v>37556</v>
      </c>
      <c r="F105" s="46" t="str">
        <f t="shared" si="12"/>
        <v>N/A</v>
      </c>
      <c r="G105" s="49">
        <v>17549</v>
      </c>
      <c r="H105" s="46" t="str">
        <f t="shared" si="13"/>
        <v>N/A</v>
      </c>
      <c r="I105" s="12">
        <v>-77.900000000000006</v>
      </c>
      <c r="J105" s="12">
        <v>-53.3</v>
      </c>
      <c r="K105" s="47" t="s">
        <v>739</v>
      </c>
      <c r="L105" s="9" t="str">
        <f t="shared" si="14"/>
        <v>No</v>
      </c>
    </row>
    <row r="106" spans="1:12" x14ac:dyDescent="0.2">
      <c r="A106" s="48" t="s">
        <v>632</v>
      </c>
      <c r="B106" s="37" t="s">
        <v>213</v>
      </c>
      <c r="C106" s="38">
        <v>49</v>
      </c>
      <c r="D106" s="46" t="str">
        <f t="shared" si="11"/>
        <v>N/A</v>
      </c>
      <c r="E106" s="38">
        <v>11</v>
      </c>
      <c r="F106" s="46" t="str">
        <f t="shared" si="12"/>
        <v>N/A</v>
      </c>
      <c r="G106" s="38">
        <v>11</v>
      </c>
      <c r="H106" s="46" t="str">
        <f t="shared" si="13"/>
        <v>N/A</v>
      </c>
      <c r="I106" s="12">
        <v>-77.599999999999994</v>
      </c>
      <c r="J106" s="12">
        <v>-36.4</v>
      </c>
      <c r="K106" s="47" t="s">
        <v>739</v>
      </c>
      <c r="L106" s="9" t="str">
        <f t="shared" si="14"/>
        <v>No</v>
      </c>
    </row>
    <row r="107" spans="1:12" ht="25.5" x14ac:dyDescent="0.2">
      <c r="A107" s="48" t="s">
        <v>1456</v>
      </c>
      <c r="B107" s="37" t="s">
        <v>213</v>
      </c>
      <c r="C107" s="49">
        <v>3468.5306122000002</v>
      </c>
      <c r="D107" s="46" t="str">
        <f t="shared" si="11"/>
        <v>N/A</v>
      </c>
      <c r="E107" s="49">
        <v>3414.1818182000002</v>
      </c>
      <c r="F107" s="46" t="str">
        <f t="shared" si="12"/>
        <v>N/A</v>
      </c>
      <c r="G107" s="49">
        <v>2507</v>
      </c>
      <c r="H107" s="46" t="str">
        <f t="shared" si="13"/>
        <v>N/A</v>
      </c>
      <c r="I107" s="12">
        <v>-1.57</v>
      </c>
      <c r="J107" s="12">
        <v>-26.6</v>
      </c>
      <c r="K107" s="47" t="s">
        <v>739</v>
      </c>
      <c r="L107" s="9" t="str">
        <f t="shared" si="14"/>
        <v>Yes</v>
      </c>
    </row>
    <row r="108" spans="1:12" ht="25.5" x14ac:dyDescent="0.2">
      <c r="A108" s="48" t="s">
        <v>633</v>
      </c>
      <c r="B108" s="37" t="s">
        <v>213</v>
      </c>
      <c r="C108" s="49">
        <v>0</v>
      </c>
      <c r="D108" s="46" t="str">
        <f t="shared" si="11"/>
        <v>N/A</v>
      </c>
      <c r="E108" s="49">
        <v>0</v>
      </c>
      <c r="F108" s="46" t="str">
        <f t="shared" si="12"/>
        <v>N/A</v>
      </c>
      <c r="G108" s="49">
        <v>0</v>
      </c>
      <c r="H108" s="46" t="str">
        <f t="shared" si="13"/>
        <v>N/A</v>
      </c>
      <c r="I108" s="12" t="s">
        <v>1747</v>
      </c>
      <c r="J108" s="12" t="s">
        <v>1747</v>
      </c>
      <c r="K108" s="47" t="s">
        <v>739</v>
      </c>
      <c r="L108" s="9" t="str">
        <f t="shared" si="14"/>
        <v>N/A</v>
      </c>
    </row>
    <row r="109" spans="1:12" x14ac:dyDescent="0.2">
      <c r="A109" s="48" t="s">
        <v>634</v>
      </c>
      <c r="B109" s="37" t="s">
        <v>213</v>
      </c>
      <c r="C109" s="38">
        <v>0</v>
      </c>
      <c r="D109" s="46" t="str">
        <f t="shared" si="11"/>
        <v>N/A</v>
      </c>
      <c r="E109" s="38">
        <v>0</v>
      </c>
      <c r="F109" s="46" t="str">
        <f t="shared" si="12"/>
        <v>N/A</v>
      </c>
      <c r="G109" s="38">
        <v>0</v>
      </c>
      <c r="H109" s="46" t="str">
        <f t="shared" si="13"/>
        <v>N/A</v>
      </c>
      <c r="I109" s="12" t="s">
        <v>1747</v>
      </c>
      <c r="J109" s="12" t="s">
        <v>1747</v>
      </c>
      <c r="K109" s="47" t="s">
        <v>739</v>
      </c>
      <c r="L109" s="9" t="str">
        <f t="shared" si="14"/>
        <v>N/A</v>
      </c>
    </row>
    <row r="110" spans="1:12" ht="25.5" x14ac:dyDescent="0.2">
      <c r="A110" s="48" t="s">
        <v>1457</v>
      </c>
      <c r="B110" s="37" t="s">
        <v>213</v>
      </c>
      <c r="C110" s="49" t="s">
        <v>1747</v>
      </c>
      <c r="D110" s="46" t="str">
        <f t="shared" si="11"/>
        <v>N/A</v>
      </c>
      <c r="E110" s="49" t="s">
        <v>1747</v>
      </c>
      <c r="F110" s="46" t="str">
        <f t="shared" si="12"/>
        <v>N/A</v>
      </c>
      <c r="G110" s="49" t="s">
        <v>1747</v>
      </c>
      <c r="H110" s="46" t="str">
        <f t="shared" si="13"/>
        <v>N/A</v>
      </c>
      <c r="I110" s="12" t="s">
        <v>1747</v>
      </c>
      <c r="J110" s="12" t="s">
        <v>1747</v>
      </c>
      <c r="K110" s="47" t="s">
        <v>739</v>
      </c>
      <c r="L110" s="9" t="str">
        <f t="shared" si="14"/>
        <v>N/A</v>
      </c>
    </row>
    <row r="111" spans="1:12" ht="25.5" x14ac:dyDescent="0.2">
      <c r="A111" s="48" t="s">
        <v>635</v>
      </c>
      <c r="B111" s="37" t="s">
        <v>213</v>
      </c>
      <c r="C111" s="49">
        <v>73246425</v>
      </c>
      <c r="D111" s="46" t="str">
        <f t="shared" si="11"/>
        <v>N/A</v>
      </c>
      <c r="E111" s="49">
        <v>76343312</v>
      </c>
      <c r="F111" s="46" t="str">
        <f t="shared" si="12"/>
        <v>N/A</v>
      </c>
      <c r="G111" s="49">
        <v>61069545</v>
      </c>
      <c r="H111" s="46" t="str">
        <f t="shared" si="13"/>
        <v>N/A</v>
      </c>
      <c r="I111" s="12">
        <v>4.2279999999999998</v>
      </c>
      <c r="J111" s="12">
        <v>-20</v>
      </c>
      <c r="K111" s="47" t="s">
        <v>739</v>
      </c>
      <c r="L111" s="9" t="str">
        <f t="shared" si="14"/>
        <v>Yes</v>
      </c>
    </row>
    <row r="112" spans="1:12" x14ac:dyDescent="0.2">
      <c r="A112" s="48" t="s">
        <v>636</v>
      </c>
      <c r="B112" s="37" t="s">
        <v>213</v>
      </c>
      <c r="C112" s="38">
        <v>4655</v>
      </c>
      <c r="D112" s="46" t="str">
        <f t="shared" si="11"/>
        <v>N/A</v>
      </c>
      <c r="E112" s="38">
        <v>4624</v>
      </c>
      <c r="F112" s="46" t="str">
        <f t="shared" si="12"/>
        <v>N/A</v>
      </c>
      <c r="G112" s="38">
        <v>4109</v>
      </c>
      <c r="H112" s="46" t="str">
        <f t="shared" si="13"/>
        <v>N/A</v>
      </c>
      <c r="I112" s="12">
        <v>-0.66600000000000004</v>
      </c>
      <c r="J112" s="12">
        <v>-11.1</v>
      </c>
      <c r="K112" s="47" t="s">
        <v>739</v>
      </c>
      <c r="L112" s="9" t="str">
        <f t="shared" si="14"/>
        <v>Yes</v>
      </c>
    </row>
    <row r="113" spans="1:12" x14ac:dyDescent="0.2">
      <c r="A113" s="48" t="s">
        <v>1458</v>
      </c>
      <c r="B113" s="37" t="s">
        <v>213</v>
      </c>
      <c r="C113" s="49">
        <v>15735</v>
      </c>
      <c r="D113" s="46" t="str">
        <f t="shared" si="11"/>
        <v>N/A</v>
      </c>
      <c r="E113" s="49">
        <v>16510.231833999998</v>
      </c>
      <c r="F113" s="46" t="str">
        <f t="shared" si="12"/>
        <v>N/A</v>
      </c>
      <c r="G113" s="49">
        <v>14862.386225</v>
      </c>
      <c r="H113" s="46" t="str">
        <f t="shared" si="13"/>
        <v>N/A</v>
      </c>
      <c r="I113" s="12">
        <v>4.9269999999999996</v>
      </c>
      <c r="J113" s="12">
        <v>-9.98</v>
      </c>
      <c r="K113" s="47" t="s">
        <v>739</v>
      </c>
      <c r="L113" s="9" t="str">
        <f t="shared" si="14"/>
        <v>Yes</v>
      </c>
    </row>
    <row r="114" spans="1:12" ht="25.5" x14ac:dyDescent="0.2">
      <c r="A114" s="48" t="s">
        <v>637</v>
      </c>
      <c r="B114" s="37" t="s">
        <v>213</v>
      </c>
      <c r="C114" s="49">
        <v>84029</v>
      </c>
      <c r="D114" s="46" t="str">
        <f t="shared" si="11"/>
        <v>N/A</v>
      </c>
      <c r="E114" s="49">
        <v>55990</v>
      </c>
      <c r="F114" s="46" t="str">
        <f t="shared" si="12"/>
        <v>N/A</v>
      </c>
      <c r="G114" s="49">
        <v>22511</v>
      </c>
      <c r="H114" s="46" t="str">
        <f t="shared" si="13"/>
        <v>N/A</v>
      </c>
      <c r="I114" s="12">
        <v>-33.4</v>
      </c>
      <c r="J114" s="12">
        <v>-59.8</v>
      </c>
      <c r="K114" s="47" t="s">
        <v>739</v>
      </c>
      <c r="L114" s="9" t="str">
        <f>IF(J114="Div by 0", "N/A", IF(OR(J114="N/A",K114="N/A"),"N/A", IF(J114&gt;VALUE(MID(K114,1,2)), "No", IF(J114&lt;-1*VALUE(MID(K114,1,2)), "No", "Yes"))))</f>
        <v>No</v>
      </c>
    </row>
    <row r="115" spans="1:12" x14ac:dyDescent="0.2">
      <c r="A115" s="48" t="s">
        <v>638</v>
      </c>
      <c r="B115" s="37" t="s">
        <v>213</v>
      </c>
      <c r="C115" s="38">
        <v>2588</v>
      </c>
      <c r="D115" s="46" t="str">
        <f t="shared" si="11"/>
        <v>N/A</v>
      </c>
      <c r="E115" s="38">
        <v>1459</v>
      </c>
      <c r="F115" s="46" t="str">
        <f t="shared" si="12"/>
        <v>N/A</v>
      </c>
      <c r="G115" s="38">
        <v>429</v>
      </c>
      <c r="H115" s="46" t="str">
        <f t="shared" si="13"/>
        <v>N/A</v>
      </c>
      <c r="I115" s="12">
        <v>-43.6</v>
      </c>
      <c r="J115" s="12">
        <v>-70.599999999999994</v>
      </c>
      <c r="K115" s="47" t="s">
        <v>739</v>
      </c>
      <c r="L115" s="9" t="str">
        <f t="shared" ref="L115:L119" si="15">IF(J115="Div by 0", "N/A", IF(OR(J115="N/A",K115="N/A"),"N/A", IF(J115&gt;VALUE(MID(K115,1,2)), "No", IF(J115&lt;-1*VALUE(MID(K115,1,2)), "No", "Yes"))))</f>
        <v>No</v>
      </c>
    </row>
    <row r="116" spans="1:12" ht="25.5" x14ac:dyDescent="0.2">
      <c r="A116" s="48" t="s">
        <v>1459</v>
      </c>
      <c r="B116" s="37" t="s">
        <v>213</v>
      </c>
      <c r="C116" s="49">
        <v>32.468701699999997</v>
      </c>
      <c r="D116" s="46" t="str">
        <f t="shared" si="11"/>
        <v>N/A</v>
      </c>
      <c r="E116" s="49">
        <v>38.375599725999997</v>
      </c>
      <c r="F116" s="46" t="str">
        <f t="shared" si="12"/>
        <v>N/A</v>
      </c>
      <c r="G116" s="49">
        <v>52.473193473000002</v>
      </c>
      <c r="H116" s="46" t="str">
        <f t="shared" si="13"/>
        <v>N/A</v>
      </c>
      <c r="I116" s="12">
        <v>18.190000000000001</v>
      </c>
      <c r="J116" s="12">
        <v>36.74</v>
      </c>
      <c r="K116" s="47" t="s">
        <v>739</v>
      </c>
      <c r="L116" s="9" t="str">
        <f t="shared" si="15"/>
        <v>No</v>
      </c>
    </row>
    <row r="117" spans="1:12" ht="25.5" x14ac:dyDescent="0.2">
      <c r="A117" s="48" t="s">
        <v>639</v>
      </c>
      <c r="B117" s="37" t="s">
        <v>213</v>
      </c>
      <c r="C117" s="49">
        <v>864756</v>
      </c>
      <c r="D117" s="46" t="str">
        <f t="shared" si="11"/>
        <v>N/A</v>
      </c>
      <c r="E117" s="49">
        <v>207551</v>
      </c>
      <c r="F117" s="46" t="str">
        <f t="shared" si="12"/>
        <v>N/A</v>
      </c>
      <c r="G117" s="49">
        <v>0</v>
      </c>
      <c r="H117" s="46" t="str">
        <f t="shared" si="13"/>
        <v>N/A</v>
      </c>
      <c r="I117" s="12">
        <v>-76</v>
      </c>
      <c r="J117" s="12">
        <v>-100</v>
      </c>
      <c r="K117" s="47" t="s">
        <v>739</v>
      </c>
      <c r="L117" s="9" t="str">
        <f t="shared" si="15"/>
        <v>No</v>
      </c>
    </row>
    <row r="118" spans="1:12" x14ac:dyDescent="0.2">
      <c r="A118" s="48" t="s">
        <v>640</v>
      </c>
      <c r="B118" s="37" t="s">
        <v>213</v>
      </c>
      <c r="C118" s="38">
        <v>11</v>
      </c>
      <c r="D118" s="46" t="str">
        <f t="shared" si="11"/>
        <v>N/A</v>
      </c>
      <c r="E118" s="38">
        <v>11</v>
      </c>
      <c r="F118" s="46" t="str">
        <f t="shared" si="12"/>
        <v>N/A</v>
      </c>
      <c r="G118" s="38">
        <v>0</v>
      </c>
      <c r="H118" s="46" t="str">
        <f t="shared" si="13"/>
        <v>N/A</v>
      </c>
      <c r="I118" s="12">
        <v>-83.3</v>
      </c>
      <c r="J118" s="12">
        <v>-100</v>
      </c>
      <c r="K118" s="47" t="s">
        <v>739</v>
      </c>
      <c r="L118" s="9" t="str">
        <f t="shared" si="15"/>
        <v>No</v>
      </c>
    </row>
    <row r="119" spans="1:12" ht="25.5" x14ac:dyDescent="0.2">
      <c r="A119" s="48" t="s">
        <v>1460</v>
      </c>
      <c r="B119" s="37" t="s">
        <v>213</v>
      </c>
      <c r="C119" s="49">
        <v>144126</v>
      </c>
      <c r="D119" s="46" t="str">
        <f t="shared" si="11"/>
        <v>N/A</v>
      </c>
      <c r="E119" s="49">
        <v>207551</v>
      </c>
      <c r="F119" s="46" t="str">
        <f t="shared" si="12"/>
        <v>N/A</v>
      </c>
      <c r="G119" s="49" t="s">
        <v>1747</v>
      </c>
      <c r="H119" s="46" t="str">
        <f t="shared" si="13"/>
        <v>N/A</v>
      </c>
      <c r="I119" s="12">
        <v>44.01</v>
      </c>
      <c r="J119" s="12" t="s">
        <v>1747</v>
      </c>
      <c r="K119" s="47" t="s">
        <v>739</v>
      </c>
      <c r="L119" s="9" t="str">
        <f t="shared" si="15"/>
        <v>N/A</v>
      </c>
    </row>
    <row r="120" spans="1:12" ht="25.5" x14ac:dyDescent="0.2">
      <c r="A120" s="48" t="s">
        <v>641</v>
      </c>
      <c r="B120" s="37" t="s">
        <v>213</v>
      </c>
      <c r="C120" s="49">
        <v>44054784</v>
      </c>
      <c r="D120" s="46" t="str">
        <f t="shared" si="11"/>
        <v>N/A</v>
      </c>
      <c r="E120" s="49">
        <v>10426688</v>
      </c>
      <c r="F120" s="46" t="str">
        <f t="shared" si="12"/>
        <v>N/A</v>
      </c>
      <c r="G120" s="49">
        <v>7338706</v>
      </c>
      <c r="H120" s="46" t="str">
        <f t="shared" si="13"/>
        <v>N/A</v>
      </c>
      <c r="I120" s="12">
        <v>-76.3</v>
      </c>
      <c r="J120" s="12">
        <v>-29.6</v>
      </c>
      <c r="K120" s="47" t="s">
        <v>739</v>
      </c>
      <c r="L120" s="9" t="str">
        <f t="shared" ref="L120:L131" si="16">IF(J120="Div by 0", "N/A", IF(K120="N/A","N/A", IF(J120&gt;VALUE(MID(K120,1,2)), "No", IF(J120&lt;-1*VALUE(MID(K120,1,2)), "No", "Yes"))))</f>
        <v>Yes</v>
      </c>
    </row>
    <row r="121" spans="1:12" ht="25.5" x14ac:dyDescent="0.2">
      <c r="A121" s="48" t="s">
        <v>642</v>
      </c>
      <c r="B121" s="37" t="s">
        <v>213</v>
      </c>
      <c r="C121" s="38">
        <v>56517</v>
      </c>
      <c r="D121" s="46" t="str">
        <f t="shared" si="11"/>
        <v>N/A</v>
      </c>
      <c r="E121" s="38">
        <v>13870</v>
      </c>
      <c r="F121" s="46" t="str">
        <f t="shared" si="12"/>
        <v>N/A</v>
      </c>
      <c r="G121" s="38">
        <v>9210</v>
      </c>
      <c r="H121" s="46" t="str">
        <f t="shared" si="13"/>
        <v>N/A</v>
      </c>
      <c r="I121" s="12">
        <v>-75.5</v>
      </c>
      <c r="J121" s="12">
        <v>-33.6</v>
      </c>
      <c r="K121" s="47" t="s">
        <v>739</v>
      </c>
      <c r="L121" s="9" t="str">
        <f t="shared" si="16"/>
        <v>No</v>
      </c>
    </row>
    <row r="122" spans="1:12" ht="25.5" x14ac:dyDescent="0.2">
      <c r="A122" s="48" t="s">
        <v>1461</v>
      </c>
      <c r="B122" s="37" t="s">
        <v>213</v>
      </c>
      <c r="C122" s="49">
        <v>779.49615159999996</v>
      </c>
      <c r="D122" s="46" t="str">
        <f t="shared" si="11"/>
        <v>N/A</v>
      </c>
      <c r="E122" s="49">
        <v>751.74390771000003</v>
      </c>
      <c r="F122" s="46" t="str">
        <f t="shared" si="12"/>
        <v>N/A</v>
      </c>
      <c r="G122" s="49">
        <v>796.81932682000001</v>
      </c>
      <c r="H122" s="46" t="str">
        <f t="shared" si="13"/>
        <v>N/A</v>
      </c>
      <c r="I122" s="12">
        <v>-3.56</v>
      </c>
      <c r="J122" s="12">
        <v>5.9960000000000004</v>
      </c>
      <c r="K122" s="47" t="s">
        <v>739</v>
      </c>
      <c r="L122" s="9" t="str">
        <f t="shared" si="16"/>
        <v>Yes</v>
      </c>
    </row>
    <row r="123" spans="1:12" ht="25.5" x14ac:dyDescent="0.2">
      <c r="A123" s="48" t="s">
        <v>643</v>
      </c>
      <c r="B123" s="37" t="s">
        <v>213</v>
      </c>
      <c r="C123" s="49">
        <v>273915919</v>
      </c>
      <c r="D123" s="46" t="str">
        <f t="shared" ref="D123:D131" si="17">IF($B123="N/A","N/A",IF(C123&gt;10,"No",IF(C123&lt;-10,"No","Yes")))</f>
        <v>N/A</v>
      </c>
      <c r="E123" s="49">
        <v>18259023</v>
      </c>
      <c r="F123" s="46" t="str">
        <f t="shared" ref="F123:F131" si="18">IF($B123="N/A","N/A",IF(E123&gt;10,"No",IF(E123&lt;-10,"No","Yes")))</f>
        <v>N/A</v>
      </c>
      <c r="G123" s="49">
        <v>8569964</v>
      </c>
      <c r="H123" s="46" t="str">
        <f t="shared" ref="H123:H131" si="19">IF($B123="N/A","N/A",IF(G123&gt;10,"No",IF(G123&lt;-10,"No","Yes")))</f>
        <v>N/A</v>
      </c>
      <c r="I123" s="12">
        <v>-93.3</v>
      </c>
      <c r="J123" s="12">
        <v>-53.1</v>
      </c>
      <c r="K123" s="47" t="s">
        <v>739</v>
      </c>
      <c r="L123" s="9" t="str">
        <f t="shared" si="16"/>
        <v>No</v>
      </c>
    </row>
    <row r="124" spans="1:12" x14ac:dyDescent="0.2">
      <c r="A124" s="48" t="s">
        <v>644</v>
      </c>
      <c r="B124" s="37" t="s">
        <v>213</v>
      </c>
      <c r="C124" s="38">
        <v>6947</v>
      </c>
      <c r="D124" s="46" t="str">
        <f t="shared" si="17"/>
        <v>N/A</v>
      </c>
      <c r="E124" s="38">
        <v>1179</v>
      </c>
      <c r="F124" s="46" t="str">
        <f t="shared" si="18"/>
        <v>N/A</v>
      </c>
      <c r="G124" s="38">
        <v>493</v>
      </c>
      <c r="H124" s="46" t="str">
        <f t="shared" si="19"/>
        <v>N/A</v>
      </c>
      <c r="I124" s="12">
        <v>-83</v>
      </c>
      <c r="J124" s="12">
        <v>-58.2</v>
      </c>
      <c r="K124" s="47" t="s">
        <v>739</v>
      </c>
      <c r="L124" s="9" t="str">
        <f t="shared" si="16"/>
        <v>No</v>
      </c>
    </row>
    <row r="125" spans="1:12" ht="25.5" x14ac:dyDescent="0.2">
      <c r="A125" s="48" t="s">
        <v>1462</v>
      </c>
      <c r="B125" s="37" t="s">
        <v>213</v>
      </c>
      <c r="C125" s="49">
        <v>39429.382322999998</v>
      </c>
      <c r="D125" s="46" t="str">
        <f t="shared" si="17"/>
        <v>N/A</v>
      </c>
      <c r="E125" s="49">
        <v>15486.872773999999</v>
      </c>
      <c r="F125" s="46" t="str">
        <f t="shared" si="18"/>
        <v>N/A</v>
      </c>
      <c r="G125" s="49">
        <v>17383.294118000002</v>
      </c>
      <c r="H125" s="46" t="str">
        <f t="shared" si="19"/>
        <v>N/A</v>
      </c>
      <c r="I125" s="12">
        <v>-60.7</v>
      </c>
      <c r="J125" s="12">
        <v>12.25</v>
      </c>
      <c r="K125" s="47" t="s">
        <v>739</v>
      </c>
      <c r="L125" s="9" t="str">
        <f t="shared" si="16"/>
        <v>Yes</v>
      </c>
    </row>
    <row r="126" spans="1:12" ht="25.5" x14ac:dyDescent="0.2">
      <c r="A126" s="48" t="s">
        <v>645</v>
      </c>
      <c r="B126" s="37" t="s">
        <v>213</v>
      </c>
      <c r="C126" s="49">
        <v>84258258</v>
      </c>
      <c r="D126" s="46" t="str">
        <f t="shared" si="17"/>
        <v>N/A</v>
      </c>
      <c r="E126" s="49">
        <v>9564574</v>
      </c>
      <c r="F126" s="46" t="str">
        <f t="shared" si="18"/>
        <v>N/A</v>
      </c>
      <c r="G126" s="49">
        <v>6829117</v>
      </c>
      <c r="H126" s="46" t="str">
        <f t="shared" si="19"/>
        <v>N/A</v>
      </c>
      <c r="I126" s="12">
        <v>-88.6</v>
      </c>
      <c r="J126" s="12">
        <v>-28.6</v>
      </c>
      <c r="K126" s="47" t="s">
        <v>739</v>
      </c>
      <c r="L126" s="9" t="str">
        <f t="shared" si="16"/>
        <v>Yes</v>
      </c>
    </row>
    <row r="127" spans="1:12" x14ac:dyDescent="0.2">
      <c r="A127" s="48" t="s">
        <v>646</v>
      </c>
      <c r="B127" s="37" t="s">
        <v>213</v>
      </c>
      <c r="C127" s="38">
        <v>12433</v>
      </c>
      <c r="D127" s="46" t="str">
        <f t="shared" si="17"/>
        <v>N/A</v>
      </c>
      <c r="E127" s="38">
        <v>2069</v>
      </c>
      <c r="F127" s="46" t="str">
        <f t="shared" si="18"/>
        <v>N/A</v>
      </c>
      <c r="G127" s="38">
        <v>1341</v>
      </c>
      <c r="H127" s="46" t="str">
        <f t="shared" si="19"/>
        <v>N/A</v>
      </c>
      <c r="I127" s="12">
        <v>-83.4</v>
      </c>
      <c r="J127" s="12">
        <v>-35.200000000000003</v>
      </c>
      <c r="K127" s="47" t="s">
        <v>739</v>
      </c>
      <c r="L127" s="9" t="str">
        <f t="shared" si="16"/>
        <v>No</v>
      </c>
    </row>
    <row r="128" spans="1:12" ht="25.5" x14ac:dyDescent="0.2">
      <c r="A128" s="48" t="s">
        <v>1463</v>
      </c>
      <c r="B128" s="37" t="s">
        <v>213</v>
      </c>
      <c r="C128" s="49">
        <v>6776.9852811000001</v>
      </c>
      <c r="D128" s="46" t="str">
        <f t="shared" si="17"/>
        <v>N/A</v>
      </c>
      <c r="E128" s="49">
        <v>4622.8003866999998</v>
      </c>
      <c r="F128" s="46" t="str">
        <f t="shared" si="18"/>
        <v>N/A</v>
      </c>
      <c r="G128" s="49">
        <v>5092.5555555999999</v>
      </c>
      <c r="H128" s="46" t="str">
        <f t="shared" si="19"/>
        <v>N/A</v>
      </c>
      <c r="I128" s="12">
        <v>-31.8</v>
      </c>
      <c r="J128" s="12">
        <v>10.16</v>
      </c>
      <c r="K128" s="47" t="s">
        <v>739</v>
      </c>
      <c r="L128" s="9" t="str">
        <f t="shared" si="16"/>
        <v>Yes</v>
      </c>
    </row>
    <row r="129" spans="1:12" ht="25.5" x14ac:dyDescent="0.2">
      <c r="A129" s="48" t="s">
        <v>647</v>
      </c>
      <c r="B129" s="37" t="s">
        <v>213</v>
      </c>
      <c r="C129" s="49">
        <v>139924218</v>
      </c>
      <c r="D129" s="46" t="str">
        <f t="shared" si="17"/>
        <v>N/A</v>
      </c>
      <c r="E129" s="49">
        <v>5194522</v>
      </c>
      <c r="F129" s="46" t="str">
        <f t="shared" si="18"/>
        <v>N/A</v>
      </c>
      <c r="G129" s="49">
        <v>381233</v>
      </c>
      <c r="H129" s="46" t="str">
        <f t="shared" si="19"/>
        <v>N/A</v>
      </c>
      <c r="I129" s="12">
        <v>-96.3</v>
      </c>
      <c r="J129" s="12">
        <v>-92.7</v>
      </c>
      <c r="K129" s="47" t="s">
        <v>739</v>
      </c>
      <c r="L129" s="9" t="str">
        <f t="shared" si="16"/>
        <v>No</v>
      </c>
    </row>
    <row r="130" spans="1:12" x14ac:dyDescent="0.2">
      <c r="A130" s="48" t="s">
        <v>648</v>
      </c>
      <c r="B130" s="37" t="s">
        <v>213</v>
      </c>
      <c r="C130" s="38">
        <v>11883</v>
      </c>
      <c r="D130" s="46" t="str">
        <f t="shared" si="17"/>
        <v>N/A</v>
      </c>
      <c r="E130" s="38">
        <v>910</v>
      </c>
      <c r="F130" s="46" t="str">
        <f t="shared" si="18"/>
        <v>N/A</v>
      </c>
      <c r="G130" s="38">
        <v>56</v>
      </c>
      <c r="H130" s="46" t="str">
        <f t="shared" si="19"/>
        <v>N/A</v>
      </c>
      <c r="I130" s="12">
        <v>-92.3</v>
      </c>
      <c r="J130" s="12">
        <v>-93.8</v>
      </c>
      <c r="K130" s="47" t="s">
        <v>739</v>
      </c>
      <c r="L130" s="9" t="str">
        <f t="shared" si="16"/>
        <v>No</v>
      </c>
    </row>
    <row r="131" spans="1:12" ht="25.5" x14ac:dyDescent="0.2">
      <c r="A131" s="48" t="s">
        <v>1464</v>
      </c>
      <c r="B131" s="37" t="s">
        <v>213</v>
      </c>
      <c r="C131" s="49">
        <v>11775.159303</v>
      </c>
      <c r="D131" s="46" t="str">
        <f t="shared" si="17"/>
        <v>N/A</v>
      </c>
      <c r="E131" s="49">
        <v>5708.2659340999999</v>
      </c>
      <c r="F131" s="46" t="str">
        <f t="shared" si="18"/>
        <v>N/A</v>
      </c>
      <c r="G131" s="49">
        <v>6807.7321429000003</v>
      </c>
      <c r="H131" s="46" t="str">
        <f t="shared" si="19"/>
        <v>N/A</v>
      </c>
      <c r="I131" s="12">
        <v>-51.5</v>
      </c>
      <c r="J131" s="12">
        <v>19.260000000000002</v>
      </c>
      <c r="K131" s="47" t="s">
        <v>739</v>
      </c>
      <c r="L131" s="9" t="str">
        <f t="shared" si="16"/>
        <v>Yes</v>
      </c>
    </row>
    <row r="132" spans="1:12" x14ac:dyDescent="0.2">
      <c r="A132" s="48" t="s">
        <v>1465</v>
      </c>
      <c r="B132" s="37" t="s">
        <v>213</v>
      </c>
      <c r="C132" s="49">
        <v>436.65526827999997</v>
      </c>
      <c r="D132" s="46" t="str">
        <f t="shared" ref="D132:D143" si="20">IF($B132="N/A","N/A",IF(C132&gt;10,"No",IF(C132&lt;-10,"No","Yes")))</f>
        <v>N/A</v>
      </c>
      <c r="E132" s="49">
        <v>590.38309436999998</v>
      </c>
      <c r="F132" s="46" t="str">
        <f t="shared" ref="F132:F143" si="21">IF($B132="N/A","N/A",IF(E132&gt;10,"No",IF(E132&lt;-10,"No","Yes")))</f>
        <v>N/A</v>
      </c>
      <c r="G132" s="49">
        <v>438.85559782000001</v>
      </c>
      <c r="H132" s="46" t="str">
        <f t="shared" ref="H132:H143" si="22">IF($B132="N/A","N/A",IF(G132&gt;10,"No",IF(G132&lt;-10,"No","Yes")))</f>
        <v>N/A</v>
      </c>
      <c r="I132" s="12">
        <v>35.21</v>
      </c>
      <c r="J132" s="12">
        <v>-25.7</v>
      </c>
      <c r="K132" s="47" t="s">
        <v>739</v>
      </c>
      <c r="L132" s="9" t="str">
        <f t="shared" ref="L132:L143" si="23">IF(J132="Div by 0", "N/A", IF(K132="N/A","N/A", IF(J132&gt;VALUE(MID(K132,1,2)), "No", IF(J132&lt;-1*VALUE(MID(K132,1,2)), "No", "Yes"))))</f>
        <v>Yes</v>
      </c>
    </row>
    <row r="133" spans="1:12" x14ac:dyDescent="0.2">
      <c r="A133" s="48" t="s">
        <v>1466</v>
      </c>
      <c r="B133" s="37" t="s">
        <v>213</v>
      </c>
      <c r="C133" s="49">
        <v>391.12841429999997</v>
      </c>
      <c r="D133" s="46" t="str">
        <f t="shared" si="20"/>
        <v>N/A</v>
      </c>
      <c r="E133" s="49">
        <v>433.73424095000001</v>
      </c>
      <c r="F133" s="46" t="str">
        <f t="shared" si="21"/>
        <v>N/A</v>
      </c>
      <c r="G133" s="49">
        <v>287.67244109000001</v>
      </c>
      <c r="H133" s="46" t="str">
        <f t="shared" si="22"/>
        <v>N/A</v>
      </c>
      <c r="I133" s="12">
        <v>10.89</v>
      </c>
      <c r="J133" s="12">
        <v>-33.700000000000003</v>
      </c>
      <c r="K133" s="47" t="s">
        <v>739</v>
      </c>
      <c r="L133" s="9" t="str">
        <f t="shared" si="23"/>
        <v>No</v>
      </c>
    </row>
    <row r="134" spans="1:12" x14ac:dyDescent="0.2">
      <c r="A134" s="48" t="s">
        <v>1467</v>
      </c>
      <c r="B134" s="37" t="s">
        <v>213</v>
      </c>
      <c r="C134" s="49">
        <v>501.56989883</v>
      </c>
      <c r="D134" s="46" t="str">
        <f t="shared" si="20"/>
        <v>N/A</v>
      </c>
      <c r="E134" s="49">
        <v>1067.1682000000001</v>
      </c>
      <c r="F134" s="46" t="str">
        <f t="shared" si="21"/>
        <v>N/A</v>
      </c>
      <c r="G134" s="49">
        <v>1008.4251877</v>
      </c>
      <c r="H134" s="46" t="str">
        <f t="shared" si="22"/>
        <v>N/A</v>
      </c>
      <c r="I134" s="12">
        <v>112.8</v>
      </c>
      <c r="J134" s="12">
        <v>-5.5</v>
      </c>
      <c r="K134" s="47" t="s">
        <v>739</v>
      </c>
      <c r="L134" s="9" t="str">
        <f t="shared" si="23"/>
        <v>Yes</v>
      </c>
    </row>
    <row r="135" spans="1:12" x14ac:dyDescent="0.2">
      <c r="A135" s="48" t="s">
        <v>1468</v>
      </c>
      <c r="B135" s="37" t="s">
        <v>213</v>
      </c>
      <c r="C135" s="49">
        <v>13172.026269</v>
      </c>
      <c r="D135" s="46" t="str">
        <f t="shared" si="20"/>
        <v>N/A</v>
      </c>
      <c r="E135" s="49">
        <v>35413.620024000003</v>
      </c>
      <c r="F135" s="46" t="str">
        <f t="shared" si="21"/>
        <v>N/A</v>
      </c>
      <c r="G135" s="49">
        <v>45634.770611</v>
      </c>
      <c r="H135" s="46" t="str">
        <f t="shared" si="22"/>
        <v>N/A</v>
      </c>
      <c r="I135" s="12">
        <v>168.9</v>
      </c>
      <c r="J135" s="12">
        <v>28.86</v>
      </c>
      <c r="K135" s="47" t="s">
        <v>739</v>
      </c>
      <c r="L135" s="9" t="str">
        <f t="shared" si="23"/>
        <v>Yes</v>
      </c>
    </row>
    <row r="136" spans="1:12" x14ac:dyDescent="0.2">
      <c r="A136" s="48" t="s">
        <v>1469</v>
      </c>
      <c r="B136" s="37" t="s">
        <v>213</v>
      </c>
      <c r="C136" s="49">
        <v>15231.297479000001</v>
      </c>
      <c r="D136" s="46" t="str">
        <f t="shared" si="20"/>
        <v>N/A</v>
      </c>
      <c r="E136" s="49">
        <v>33172.673233000001</v>
      </c>
      <c r="F136" s="46" t="str">
        <f t="shared" si="21"/>
        <v>N/A</v>
      </c>
      <c r="G136" s="49">
        <v>39620.310997</v>
      </c>
      <c r="H136" s="46" t="str">
        <f t="shared" si="22"/>
        <v>N/A</v>
      </c>
      <c r="I136" s="12">
        <v>117.8</v>
      </c>
      <c r="J136" s="12">
        <v>19.440000000000001</v>
      </c>
      <c r="K136" s="47" t="s">
        <v>739</v>
      </c>
      <c r="L136" s="9" t="str">
        <f t="shared" si="23"/>
        <v>Yes</v>
      </c>
    </row>
    <row r="137" spans="1:12" x14ac:dyDescent="0.2">
      <c r="A137" s="48" t="s">
        <v>1470</v>
      </c>
      <c r="B137" s="37" t="s">
        <v>213</v>
      </c>
      <c r="C137" s="49">
        <v>10285.389756</v>
      </c>
      <c r="D137" s="46" t="str">
        <f t="shared" si="20"/>
        <v>N/A</v>
      </c>
      <c r="E137" s="49">
        <v>45038.908199999998</v>
      </c>
      <c r="F137" s="46" t="str">
        <f t="shared" si="21"/>
        <v>N/A</v>
      </c>
      <c r="G137" s="49">
        <v>72985.505340000003</v>
      </c>
      <c r="H137" s="46" t="str">
        <f t="shared" si="22"/>
        <v>N/A</v>
      </c>
      <c r="I137" s="12">
        <v>337.9</v>
      </c>
      <c r="J137" s="12">
        <v>62.05</v>
      </c>
      <c r="K137" s="47" t="s">
        <v>739</v>
      </c>
      <c r="L137" s="9" t="str">
        <f t="shared" si="23"/>
        <v>No</v>
      </c>
    </row>
    <row r="138" spans="1:12" x14ac:dyDescent="0.2">
      <c r="A138" s="48" t="s">
        <v>1471</v>
      </c>
      <c r="B138" s="37" t="s">
        <v>213</v>
      </c>
      <c r="C138" s="49">
        <v>173.35419517</v>
      </c>
      <c r="D138" s="46" t="str">
        <f t="shared" si="20"/>
        <v>N/A</v>
      </c>
      <c r="E138" s="49">
        <v>156.73305343000001</v>
      </c>
      <c r="F138" s="46" t="str">
        <f t="shared" si="21"/>
        <v>N/A</v>
      </c>
      <c r="G138" s="49">
        <v>193.41134686999999</v>
      </c>
      <c r="H138" s="46" t="str">
        <f t="shared" si="22"/>
        <v>N/A</v>
      </c>
      <c r="I138" s="12">
        <v>-9.59</v>
      </c>
      <c r="J138" s="12">
        <v>23.4</v>
      </c>
      <c r="K138" s="47" t="s">
        <v>739</v>
      </c>
      <c r="L138" s="9" t="str">
        <f t="shared" si="23"/>
        <v>Yes</v>
      </c>
    </row>
    <row r="139" spans="1:12" x14ac:dyDescent="0.2">
      <c r="A139" s="48" t="s">
        <v>1472</v>
      </c>
      <c r="B139" s="37" t="s">
        <v>213</v>
      </c>
      <c r="C139" s="49">
        <v>116.45930706</v>
      </c>
      <c r="D139" s="46" t="str">
        <f t="shared" si="20"/>
        <v>N/A</v>
      </c>
      <c r="E139" s="49">
        <v>108.89037714</v>
      </c>
      <c r="F139" s="46" t="str">
        <f t="shared" si="21"/>
        <v>N/A</v>
      </c>
      <c r="G139" s="49">
        <v>79.462978749000001</v>
      </c>
      <c r="H139" s="46" t="str">
        <f t="shared" si="22"/>
        <v>N/A</v>
      </c>
      <c r="I139" s="12">
        <v>-6.5</v>
      </c>
      <c r="J139" s="12">
        <v>-27</v>
      </c>
      <c r="K139" s="47" t="s">
        <v>739</v>
      </c>
      <c r="L139" s="9" t="str">
        <f t="shared" si="23"/>
        <v>Yes</v>
      </c>
    </row>
    <row r="140" spans="1:12" x14ac:dyDescent="0.2">
      <c r="A140" s="48" t="s">
        <v>1473</v>
      </c>
      <c r="B140" s="37" t="s">
        <v>213</v>
      </c>
      <c r="C140" s="49">
        <v>253.24730400000001</v>
      </c>
      <c r="D140" s="46" t="str">
        <f t="shared" si="20"/>
        <v>N/A</v>
      </c>
      <c r="E140" s="49">
        <v>222.43819999999999</v>
      </c>
      <c r="F140" s="46" t="str">
        <f t="shared" si="21"/>
        <v>N/A</v>
      </c>
      <c r="G140" s="49">
        <v>296.83409115000001</v>
      </c>
      <c r="H140" s="46" t="str">
        <f t="shared" si="22"/>
        <v>N/A</v>
      </c>
      <c r="I140" s="12">
        <v>-12.2</v>
      </c>
      <c r="J140" s="12">
        <v>33.450000000000003</v>
      </c>
      <c r="K140" s="47" t="s">
        <v>739</v>
      </c>
      <c r="L140" s="9" t="str">
        <f t="shared" si="23"/>
        <v>No</v>
      </c>
    </row>
    <row r="141" spans="1:12" x14ac:dyDescent="0.2">
      <c r="A141" s="48" t="s">
        <v>1474</v>
      </c>
      <c r="B141" s="37" t="s">
        <v>213</v>
      </c>
      <c r="C141" s="49">
        <v>7032.4837527</v>
      </c>
      <c r="D141" s="46" t="str">
        <f t="shared" si="20"/>
        <v>N/A</v>
      </c>
      <c r="E141" s="49">
        <v>3077.5882476000002</v>
      </c>
      <c r="F141" s="46" t="str">
        <f t="shared" si="21"/>
        <v>N/A</v>
      </c>
      <c r="G141" s="49">
        <v>2377.2183447000002</v>
      </c>
      <c r="H141" s="46" t="str">
        <f t="shared" si="22"/>
        <v>N/A</v>
      </c>
      <c r="I141" s="12">
        <v>-56.2</v>
      </c>
      <c r="J141" s="12">
        <v>-22.8</v>
      </c>
      <c r="K141" s="47" t="s">
        <v>739</v>
      </c>
      <c r="L141" s="9" t="str">
        <f t="shared" si="23"/>
        <v>Yes</v>
      </c>
    </row>
    <row r="142" spans="1:12" x14ac:dyDescent="0.2">
      <c r="A142" s="48" t="s">
        <v>1475</v>
      </c>
      <c r="B142" s="37" t="s">
        <v>213</v>
      </c>
      <c r="C142" s="49">
        <v>5511.3082093000003</v>
      </c>
      <c r="D142" s="46" t="str">
        <f t="shared" si="20"/>
        <v>N/A</v>
      </c>
      <c r="E142" s="49">
        <v>2872.4229951000002</v>
      </c>
      <c r="F142" s="46" t="str">
        <f t="shared" si="21"/>
        <v>N/A</v>
      </c>
      <c r="G142" s="49">
        <v>2249.2015771000001</v>
      </c>
      <c r="H142" s="46" t="str">
        <f t="shared" si="22"/>
        <v>N/A</v>
      </c>
      <c r="I142" s="12">
        <v>-47.9</v>
      </c>
      <c r="J142" s="12">
        <v>-21.7</v>
      </c>
      <c r="K142" s="47" t="s">
        <v>739</v>
      </c>
      <c r="L142" s="9" t="str">
        <f t="shared" si="23"/>
        <v>Yes</v>
      </c>
    </row>
    <row r="143" spans="1:12" x14ac:dyDescent="0.2">
      <c r="A143" s="48" t="s">
        <v>1476</v>
      </c>
      <c r="B143" s="37" t="s">
        <v>213</v>
      </c>
      <c r="C143" s="49">
        <v>9195.2132531999996</v>
      </c>
      <c r="D143" s="46" t="str">
        <f t="shared" si="20"/>
        <v>N/A</v>
      </c>
      <c r="E143" s="49">
        <v>3882.1577333</v>
      </c>
      <c r="F143" s="46" t="str">
        <f t="shared" si="21"/>
        <v>N/A</v>
      </c>
      <c r="G143" s="49">
        <v>2953.7118537000001</v>
      </c>
      <c r="H143" s="46" t="str">
        <f t="shared" si="22"/>
        <v>N/A</v>
      </c>
      <c r="I143" s="12">
        <v>-57.8</v>
      </c>
      <c r="J143" s="12">
        <v>-23.9</v>
      </c>
      <c r="K143" s="47" t="s">
        <v>739</v>
      </c>
      <c r="L143" s="9" t="str">
        <f t="shared" si="23"/>
        <v>Yes</v>
      </c>
    </row>
    <row r="144" spans="1:12" x14ac:dyDescent="0.2">
      <c r="A144" s="48" t="s">
        <v>89</v>
      </c>
      <c r="B144" s="37" t="s">
        <v>213</v>
      </c>
      <c r="C144" s="8">
        <v>10.834640728</v>
      </c>
      <c r="D144" s="46" t="str">
        <f t="shared" ref="D144:D161" si="24">IF($B144="N/A","N/A",IF(C144&gt;10,"No",IF(C144&lt;-10,"No","Yes")))</f>
        <v>N/A</v>
      </c>
      <c r="E144" s="8">
        <v>11.85693629</v>
      </c>
      <c r="F144" s="46" t="str">
        <f t="shared" ref="F144:F161" si="25">IF($B144="N/A","N/A",IF(E144&gt;10,"No",IF(E144&lt;-10,"No","Yes")))</f>
        <v>N/A</v>
      </c>
      <c r="G144" s="8">
        <v>9.8758077082</v>
      </c>
      <c r="H144" s="46" t="str">
        <f t="shared" ref="H144:H161" si="26">IF($B144="N/A","N/A",IF(G144&gt;10,"No",IF(G144&lt;-10,"No","Yes")))</f>
        <v>N/A</v>
      </c>
      <c r="I144" s="12">
        <v>9.4350000000000005</v>
      </c>
      <c r="J144" s="12">
        <v>-16.7</v>
      </c>
      <c r="K144" s="47" t="s">
        <v>739</v>
      </c>
      <c r="L144" s="9" t="str">
        <f t="shared" ref="L144:L161" si="27">IF(J144="Div by 0", "N/A", IF(K144="N/A","N/A", IF(J144&gt;VALUE(MID(K144,1,2)), "No", IF(J144&lt;-1*VALUE(MID(K144,1,2)), "No", "Yes"))))</f>
        <v>Yes</v>
      </c>
    </row>
    <row r="145" spans="1:12" x14ac:dyDescent="0.2">
      <c r="A145" s="48" t="s">
        <v>477</v>
      </c>
      <c r="B145" s="37" t="s">
        <v>213</v>
      </c>
      <c r="C145" s="8">
        <v>10.806783586</v>
      </c>
      <c r="D145" s="46" t="str">
        <f t="shared" si="24"/>
        <v>N/A</v>
      </c>
      <c r="E145" s="8">
        <v>11.778652262</v>
      </c>
      <c r="F145" s="46" t="str">
        <f t="shared" si="25"/>
        <v>N/A</v>
      </c>
      <c r="G145" s="8">
        <v>9.5354076600000006</v>
      </c>
      <c r="H145" s="46" t="str">
        <f t="shared" si="26"/>
        <v>N/A</v>
      </c>
      <c r="I145" s="12">
        <v>8.9930000000000003</v>
      </c>
      <c r="J145" s="12">
        <v>-19</v>
      </c>
      <c r="K145" s="47" t="s">
        <v>739</v>
      </c>
      <c r="L145" s="9" t="str">
        <f t="shared" si="27"/>
        <v>Yes</v>
      </c>
    </row>
    <row r="146" spans="1:12" x14ac:dyDescent="0.2">
      <c r="A146" s="48" t="s">
        <v>478</v>
      </c>
      <c r="B146" s="37" t="s">
        <v>213</v>
      </c>
      <c r="C146" s="8">
        <v>10.884106110999999</v>
      </c>
      <c r="D146" s="46" t="str">
        <f t="shared" si="24"/>
        <v>N/A</v>
      </c>
      <c r="E146" s="8">
        <v>13.06</v>
      </c>
      <c r="F146" s="46" t="str">
        <f t="shared" si="25"/>
        <v>N/A</v>
      </c>
      <c r="G146" s="8">
        <v>12.223749603</v>
      </c>
      <c r="H146" s="46" t="str">
        <f t="shared" si="26"/>
        <v>N/A</v>
      </c>
      <c r="I146" s="12">
        <v>19.989999999999998</v>
      </c>
      <c r="J146" s="12">
        <v>-6.4</v>
      </c>
      <c r="K146" s="47" t="s">
        <v>739</v>
      </c>
      <c r="L146" s="9" t="str">
        <f t="shared" si="27"/>
        <v>Yes</v>
      </c>
    </row>
    <row r="147" spans="1:12" x14ac:dyDescent="0.2">
      <c r="A147" s="48" t="s">
        <v>1477</v>
      </c>
      <c r="B147" s="37" t="s">
        <v>213</v>
      </c>
      <c r="C147" s="8">
        <v>23.639786633</v>
      </c>
      <c r="D147" s="46" t="str">
        <f t="shared" si="24"/>
        <v>N/A</v>
      </c>
      <c r="E147" s="8">
        <v>63.072071915000002</v>
      </c>
      <c r="F147" s="46" t="str">
        <f t="shared" si="25"/>
        <v>N/A</v>
      </c>
      <c r="G147" s="8">
        <v>77.315430090000007</v>
      </c>
      <c r="H147" s="46" t="str">
        <f t="shared" si="26"/>
        <v>N/A</v>
      </c>
      <c r="I147" s="12">
        <v>166.8</v>
      </c>
      <c r="J147" s="12">
        <v>22.58</v>
      </c>
      <c r="K147" s="47" t="s">
        <v>739</v>
      </c>
      <c r="L147" s="9" t="str">
        <f t="shared" si="27"/>
        <v>Yes</v>
      </c>
    </row>
    <row r="148" spans="1:12" x14ac:dyDescent="0.2">
      <c r="A148" s="48" t="s">
        <v>1478</v>
      </c>
      <c r="B148" s="37" t="s">
        <v>213</v>
      </c>
      <c r="C148" s="8">
        <v>33.327258694000001</v>
      </c>
      <c r="D148" s="46" t="str">
        <f t="shared" si="24"/>
        <v>N/A</v>
      </c>
      <c r="E148" s="8">
        <v>73.040353921999994</v>
      </c>
      <c r="F148" s="46" t="str">
        <f t="shared" si="25"/>
        <v>N/A</v>
      </c>
      <c r="G148" s="8">
        <v>84.786579797000002</v>
      </c>
      <c r="H148" s="46" t="str">
        <f t="shared" si="26"/>
        <v>N/A</v>
      </c>
      <c r="I148" s="12">
        <v>119.2</v>
      </c>
      <c r="J148" s="12">
        <v>16.079999999999998</v>
      </c>
      <c r="K148" s="47" t="s">
        <v>739</v>
      </c>
      <c r="L148" s="9" t="str">
        <f t="shared" si="27"/>
        <v>Yes</v>
      </c>
    </row>
    <row r="149" spans="1:12" x14ac:dyDescent="0.2">
      <c r="A149" s="48" t="s">
        <v>1479</v>
      </c>
      <c r="B149" s="37" t="s">
        <v>213</v>
      </c>
      <c r="C149" s="8">
        <v>9.9816474798999995</v>
      </c>
      <c r="D149" s="46" t="str">
        <f t="shared" si="24"/>
        <v>N/A</v>
      </c>
      <c r="E149" s="8">
        <v>42.14</v>
      </c>
      <c r="F149" s="46" t="str">
        <f t="shared" si="25"/>
        <v>N/A</v>
      </c>
      <c r="G149" s="8">
        <v>62.313630115000002</v>
      </c>
      <c r="H149" s="46" t="str">
        <f t="shared" si="26"/>
        <v>N/A</v>
      </c>
      <c r="I149" s="12">
        <v>322.2</v>
      </c>
      <c r="J149" s="12">
        <v>47.87</v>
      </c>
      <c r="K149" s="47" t="s">
        <v>739</v>
      </c>
      <c r="L149" s="9" t="str">
        <f t="shared" si="27"/>
        <v>No</v>
      </c>
    </row>
    <row r="150" spans="1:12" x14ac:dyDescent="0.2">
      <c r="A150" s="48" t="s">
        <v>90</v>
      </c>
      <c r="B150" s="37" t="s">
        <v>213</v>
      </c>
      <c r="C150" s="8">
        <v>53.255726387999999</v>
      </c>
      <c r="D150" s="46" t="str">
        <f t="shared" si="24"/>
        <v>N/A</v>
      </c>
      <c r="E150" s="8">
        <v>46.885942753999998</v>
      </c>
      <c r="F150" s="46" t="str">
        <f t="shared" si="25"/>
        <v>N/A</v>
      </c>
      <c r="G150" s="8">
        <v>44.858164154000001</v>
      </c>
      <c r="H150" s="46" t="str">
        <f t="shared" si="26"/>
        <v>N/A</v>
      </c>
      <c r="I150" s="12">
        <v>-12</v>
      </c>
      <c r="J150" s="12">
        <v>-4.32</v>
      </c>
      <c r="K150" s="47" t="s">
        <v>739</v>
      </c>
      <c r="L150" s="9" t="str">
        <f t="shared" si="27"/>
        <v>Yes</v>
      </c>
    </row>
    <row r="151" spans="1:12" x14ac:dyDescent="0.2">
      <c r="A151" s="48" t="s">
        <v>479</v>
      </c>
      <c r="B151" s="37" t="s">
        <v>213</v>
      </c>
      <c r="C151" s="8">
        <v>50.442734016999999</v>
      </c>
      <c r="D151" s="46" t="str">
        <f t="shared" si="24"/>
        <v>N/A</v>
      </c>
      <c r="E151" s="8">
        <v>46.068486788999998</v>
      </c>
      <c r="F151" s="46" t="str">
        <f t="shared" si="25"/>
        <v>N/A</v>
      </c>
      <c r="G151" s="8">
        <v>43.277720270000003</v>
      </c>
      <c r="H151" s="46" t="str">
        <f t="shared" si="26"/>
        <v>N/A</v>
      </c>
      <c r="I151" s="12">
        <v>-8.67</v>
      </c>
      <c r="J151" s="12">
        <v>-6.06</v>
      </c>
      <c r="K151" s="47" t="s">
        <v>739</v>
      </c>
      <c r="L151" s="9" t="str">
        <f t="shared" si="27"/>
        <v>Yes</v>
      </c>
    </row>
    <row r="152" spans="1:12" x14ac:dyDescent="0.2">
      <c r="A152" s="48" t="s">
        <v>480</v>
      </c>
      <c r="B152" s="37" t="s">
        <v>213</v>
      </c>
      <c r="C152" s="8">
        <v>57.284130378999997</v>
      </c>
      <c r="D152" s="46" t="str">
        <f t="shared" si="24"/>
        <v>N/A</v>
      </c>
      <c r="E152" s="8">
        <v>48.853333333000002</v>
      </c>
      <c r="F152" s="46" t="str">
        <f t="shared" si="25"/>
        <v>N/A</v>
      </c>
      <c r="G152" s="8">
        <v>46.071692925999997</v>
      </c>
      <c r="H152" s="46" t="str">
        <f t="shared" si="26"/>
        <v>N/A</v>
      </c>
      <c r="I152" s="12">
        <v>-14.7</v>
      </c>
      <c r="J152" s="12">
        <v>-5.69</v>
      </c>
      <c r="K152" s="47" t="s">
        <v>739</v>
      </c>
      <c r="L152" s="9" t="str">
        <f t="shared" si="27"/>
        <v>Yes</v>
      </c>
    </row>
    <row r="153" spans="1:12" x14ac:dyDescent="0.2">
      <c r="A153" s="48" t="s">
        <v>117</v>
      </c>
      <c r="B153" s="37" t="s">
        <v>213</v>
      </c>
      <c r="C153" s="8">
        <v>86.397866332000007</v>
      </c>
      <c r="D153" s="46" t="str">
        <f t="shared" si="24"/>
        <v>N/A</v>
      </c>
      <c r="E153" s="8">
        <v>76.744307590000005</v>
      </c>
      <c r="F153" s="46" t="str">
        <f t="shared" si="25"/>
        <v>N/A</v>
      </c>
      <c r="G153" s="8">
        <v>75.936024930000002</v>
      </c>
      <c r="H153" s="46" t="str">
        <f t="shared" si="26"/>
        <v>N/A</v>
      </c>
      <c r="I153" s="12">
        <v>-11.2</v>
      </c>
      <c r="J153" s="12">
        <v>-1.05</v>
      </c>
      <c r="K153" s="47" t="s">
        <v>739</v>
      </c>
      <c r="L153" s="9" t="str">
        <f t="shared" si="27"/>
        <v>Yes</v>
      </c>
    </row>
    <row r="154" spans="1:12" x14ac:dyDescent="0.2">
      <c r="A154" s="48" t="s">
        <v>481</v>
      </c>
      <c r="B154" s="37" t="s">
        <v>213</v>
      </c>
      <c r="C154" s="8">
        <v>84.338150165000002</v>
      </c>
      <c r="D154" s="46" t="str">
        <f t="shared" si="24"/>
        <v>N/A</v>
      </c>
      <c r="E154" s="8">
        <v>76.794661843</v>
      </c>
      <c r="F154" s="46" t="str">
        <f t="shared" si="25"/>
        <v>N/A</v>
      </c>
      <c r="G154" s="8">
        <v>74.630091944</v>
      </c>
      <c r="H154" s="46" t="str">
        <f t="shared" si="26"/>
        <v>N/A</v>
      </c>
      <c r="I154" s="12">
        <v>-8.94</v>
      </c>
      <c r="J154" s="12">
        <v>-2.82</v>
      </c>
      <c r="K154" s="47" t="s">
        <v>739</v>
      </c>
      <c r="L154" s="9" t="str">
        <f t="shared" si="27"/>
        <v>Yes</v>
      </c>
    </row>
    <row r="155" spans="1:12" x14ac:dyDescent="0.2">
      <c r="A155" s="48" t="s">
        <v>482</v>
      </c>
      <c r="B155" s="37" t="s">
        <v>213</v>
      </c>
      <c r="C155" s="8">
        <v>89.376772686999999</v>
      </c>
      <c r="D155" s="46" t="str">
        <f t="shared" si="24"/>
        <v>N/A</v>
      </c>
      <c r="E155" s="8">
        <v>79.133333332999996</v>
      </c>
      <c r="F155" s="46" t="str">
        <f t="shared" si="25"/>
        <v>N/A</v>
      </c>
      <c r="G155" s="8">
        <v>80.733847943000001</v>
      </c>
      <c r="H155" s="46" t="str">
        <f t="shared" si="26"/>
        <v>N/A</v>
      </c>
      <c r="I155" s="12">
        <v>-11.5</v>
      </c>
      <c r="J155" s="12">
        <v>2.0230000000000001</v>
      </c>
      <c r="K155" s="47" t="s">
        <v>739</v>
      </c>
      <c r="L155" s="9" t="str">
        <f t="shared" si="27"/>
        <v>Yes</v>
      </c>
    </row>
    <row r="156" spans="1:12" x14ac:dyDescent="0.2">
      <c r="A156" s="48" t="s">
        <v>1480</v>
      </c>
      <c r="B156" s="37" t="s">
        <v>213</v>
      </c>
      <c r="C156" s="38">
        <v>3.0652765711000001</v>
      </c>
      <c r="D156" s="46" t="str">
        <f t="shared" si="24"/>
        <v>N/A</v>
      </c>
      <c r="E156" s="38">
        <v>3.6096091684</v>
      </c>
      <c r="F156" s="46" t="str">
        <f t="shared" si="25"/>
        <v>N/A</v>
      </c>
      <c r="G156" s="38">
        <v>2.9002320186000001</v>
      </c>
      <c r="H156" s="46" t="str">
        <f t="shared" si="26"/>
        <v>N/A</v>
      </c>
      <c r="I156" s="12">
        <v>17.760000000000002</v>
      </c>
      <c r="J156" s="12">
        <v>-19.7</v>
      </c>
      <c r="K156" s="47" t="s">
        <v>739</v>
      </c>
      <c r="L156" s="9" t="str">
        <f t="shared" si="27"/>
        <v>Yes</v>
      </c>
    </row>
    <row r="157" spans="1:12" x14ac:dyDescent="0.2">
      <c r="A157" s="48" t="s">
        <v>1481</v>
      </c>
      <c r="B157" s="37" t="s">
        <v>213</v>
      </c>
      <c r="C157" s="38">
        <v>2.6496379327000001</v>
      </c>
      <c r="D157" s="46" t="str">
        <f t="shared" si="24"/>
        <v>N/A</v>
      </c>
      <c r="E157" s="38">
        <v>2.2801411081</v>
      </c>
      <c r="F157" s="46" t="str">
        <f t="shared" si="25"/>
        <v>N/A</v>
      </c>
      <c r="G157" s="38">
        <v>1.5616219668</v>
      </c>
      <c r="H157" s="46" t="str">
        <f t="shared" si="26"/>
        <v>N/A</v>
      </c>
      <c r="I157" s="12">
        <v>-13.9</v>
      </c>
      <c r="J157" s="12">
        <v>-31.5</v>
      </c>
      <c r="K157" s="47" t="s">
        <v>739</v>
      </c>
      <c r="L157" s="9" t="str">
        <f t="shared" si="27"/>
        <v>No</v>
      </c>
    </row>
    <row r="158" spans="1:12" x14ac:dyDescent="0.2">
      <c r="A158" s="48" t="s">
        <v>1482</v>
      </c>
      <c r="B158" s="37" t="s">
        <v>213</v>
      </c>
      <c r="C158" s="38">
        <v>3.649386845</v>
      </c>
      <c r="D158" s="46" t="str">
        <f t="shared" si="24"/>
        <v>N/A</v>
      </c>
      <c r="E158" s="38">
        <v>6.8744257274000002</v>
      </c>
      <c r="F158" s="46" t="str">
        <f t="shared" si="25"/>
        <v>N/A</v>
      </c>
      <c r="G158" s="38">
        <v>6.4316608996999998</v>
      </c>
      <c r="H158" s="46" t="str">
        <f t="shared" si="26"/>
        <v>N/A</v>
      </c>
      <c r="I158" s="12">
        <v>88.37</v>
      </c>
      <c r="J158" s="12">
        <v>-6.44</v>
      </c>
      <c r="K158" s="47" t="s">
        <v>739</v>
      </c>
      <c r="L158" s="9" t="str">
        <f t="shared" si="27"/>
        <v>Yes</v>
      </c>
    </row>
    <row r="159" spans="1:12" x14ac:dyDescent="0.2">
      <c r="A159" s="48" t="s">
        <v>1483</v>
      </c>
      <c r="B159" s="37" t="s">
        <v>213</v>
      </c>
      <c r="C159" s="38">
        <v>255.18067428000001</v>
      </c>
      <c r="D159" s="46" t="str">
        <f t="shared" si="24"/>
        <v>N/A</v>
      </c>
      <c r="E159" s="38">
        <v>261.53215114</v>
      </c>
      <c r="F159" s="46" t="str">
        <f t="shared" si="25"/>
        <v>N/A</v>
      </c>
      <c r="G159" s="38">
        <v>274.85335782999999</v>
      </c>
      <c r="H159" s="46" t="str">
        <f t="shared" si="26"/>
        <v>N/A</v>
      </c>
      <c r="I159" s="12">
        <v>2.4889999999999999</v>
      </c>
      <c r="J159" s="12">
        <v>5.0940000000000003</v>
      </c>
      <c r="K159" s="47" t="s">
        <v>739</v>
      </c>
      <c r="L159" s="9" t="str">
        <f t="shared" si="27"/>
        <v>Yes</v>
      </c>
    </row>
    <row r="160" spans="1:12" x14ac:dyDescent="0.2">
      <c r="A160" s="48" t="s">
        <v>1484</v>
      </c>
      <c r="B160" s="37" t="s">
        <v>213</v>
      </c>
      <c r="C160" s="38">
        <v>249.34841904999999</v>
      </c>
      <c r="D160" s="46" t="str">
        <f t="shared" si="24"/>
        <v>N/A</v>
      </c>
      <c r="E160" s="38">
        <v>254.45651373999999</v>
      </c>
      <c r="F160" s="46" t="str">
        <f t="shared" si="25"/>
        <v>N/A</v>
      </c>
      <c r="G160" s="38">
        <v>267.00168767000002</v>
      </c>
      <c r="H160" s="46" t="str">
        <f t="shared" si="26"/>
        <v>N/A</v>
      </c>
      <c r="I160" s="12">
        <v>2.0489999999999999</v>
      </c>
      <c r="J160" s="12">
        <v>4.93</v>
      </c>
      <c r="K160" s="47" t="s">
        <v>739</v>
      </c>
      <c r="L160" s="9" t="str">
        <f t="shared" si="27"/>
        <v>Yes</v>
      </c>
    </row>
    <row r="161" spans="1:12" x14ac:dyDescent="0.2">
      <c r="A161" s="48" t="s">
        <v>1485</v>
      </c>
      <c r="B161" s="37" t="s">
        <v>213</v>
      </c>
      <c r="C161" s="38">
        <v>282.73256343999998</v>
      </c>
      <c r="D161" s="46" t="str">
        <f t="shared" si="24"/>
        <v>N/A</v>
      </c>
      <c r="E161" s="38">
        <v>294.98275589000002</v>
      </c>
      <c r="F161" s="46" t="str">
        <f t="shared" si="25"/>
        <v>N/A</v>
      </c>
      <c r="G161" s="38">
        <v>311.95859494000001</v>
      </c>
      <c r="H161" s="46" t="str">
        <f t="shared" si="26"/>
        <v>N/A</v>
      </c>
      <c r="I161" s="12">
        <v>4.3330000000000002</v>
      </c>
      <c r="J161" s="12">
        <v>5.7549999999999999</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11</v>
      </c>
      <c r="H164" s="46" t="str">
        <f t="shared" si="30"/>
        <v>N/A</v>
      </c>
      <c r="I164" s="12" t="s">
        <v>1747</v>
      </c>
      <c r="J164" s="12" t="s">
        <v>1747</v>
      </c>
      <c r="K164" s="14" t="s">
        <v>213</v>
      </c>
      <c r="L164" s="9" t="str">
        <f t="shared" si="31"/>
        <v>N/A</v>
      </c>
    </row>
    <row r="165" spans="1:12" ht="25.5" x14ac:dyDescent="0.2">
      <c r="A165" s="48" t="s">
        <v>1486</v>
      </c>
      <c r="B165" s="37" t="s">
        <v>213</v>
      </c>
      <c r="C165" s="38">
        <v>2040</v>
      </c>
      <c r="D165" s="46" t="str">
        <f t="shared" si="28"/>
        <v>N/A</v>
      </c>
      <c r="E165" s="38">
        <v>1998</v>
      </c>
      <c r="F165" s="46" t="str">
        <f t="shared" si="29"/>
        <v>N/A</v>
      </c>
      <c r="G165" s="38">
        <v>1905</v>
      </c>
      <c r="H165" s="46" t="str">
        <f t="shared" si="30"/>
        <v>N/A</v>
      </c>
      <c r="I165" s="12">
        <v>-2.06</v>
      </c>
      <c r="J165" s="12">
        <v>-4.6500000000000004</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0</v>
      </c>
      <c r="H167" s="46" t="str">
        <f t="shared" si="30"/>
        <v>N/A</v>
      </c>
      <c r="I167" s="12">
        <v>-80</v>
      </c>
      <c r="J167" s="12">
        <v>-100</v>
      </c>
      <c r="K167" s="14" t="s">
        <v>213</v>
      </c>
      <c r="L167" s="9" t="str">
        <f t="shared" si="31"/>
        <v>N/A</v>
      </c>
    </row>
    <row r="168" spans="1:12" x14ac:dyDescent="0.2">
      <c r="A168" s="48" t="s">
        <v>125</v>
      </c>
      <c r="B168" s="37" t="s">
        <v>213</v>
      </c>
      <c r="C168" s="49">
        <v>373991</v>
      </c>
      <c r="D168" s="46" t="str">
        <f t="shared" si="28"/>
        <v>N/A</v>
      </c>
      <c r="E168" s="49">
        <v>450588</v>
      </c>
      <c r="F168" s="46" t="str">
        <f t="shared" si="29"/>
        <v>N/A</v>
      </c>
      <c r="G168" s="49">
        <v>530112</v>
      </c>
      <c r="H168" s="46" t="str">
        <f t="shared" si="30"/>
        <v>N/A</v>
      </c>
      <c r="I168" s="12">
        <v>20.48</v>
      </c>
      <c r="J168" s="12">
        <v>17.649999999999999</v>
      </c>
      <c r="K168" s="14" t="s">
        <v>213</v>
      </c>
      <c r="L168" s="9" t="str">
        <f t="shared" si="31"/>
        <v>N/A</v>
      </c>
    </row>
    <row r="169" spans="1:12" x14ac:dyDescent="0.2">
      <c r="A169" s="48" t="s">
        <v>1622</v>
      </c>
      <c r="B169" s="37" t="s">
        <v>213</v>
      </c>
      <c r="C169" s="49">
        <v>373979</v>
      </c>
      <c r="D169" s="46" t="str">
        <f t="shared" si="28"/>
        <v>N/A</v>
      </c>
      <c r="E169" s="49">
        <v>450588</v>
      </c>
      <c r="F169" s="46" t="str">
        <f t="shared" si="29"/>
        <v>N/A</v>
      </c>
      <c r="G169" s="49">
        <v>529926</v>
      </c>
      <c r="H169" s="46" t="str">
        <f t="shared" si="30"/>
        <v>N/A</v>
      </c>
      <c r="I169" s="12">
        <v>20.48</v>
      </c>
      <c r="J169" s="12">
        <v>17.61</v>
      </c>
      <c r="K169" s="14" t="s">
        <v>213</v>
      </c>
      <c r="L169" s="9" t="str">
        <f t="shared" si="31"/>
        <v>N/A</v>
      </c>
    </row>
    <row r="170" spans="1:12" x14ac:dyDescent="0.2">
      <c r="A170" s="48" t="s">
        <v>1379</v>
      </c>
      <c r="B170" s="37" t="s">
        <v>213</v>
      </c>
      <c r="C170" s="49">
        <v>297840</v>
      </c>
      <c r="D170" s="46" t="str">
        <f t="shared" si="28"/>
        <v>N/A</v>
      </c>
      <c r="E170" s="49">
        <v>406956</v>
      </c>
      <c r="F170" s="46" t="str">
        <f t="shared" si="29"/>
        <v>N/A</v>
      </c>
      <c r="G170" s="49">
        <v>356372</v>
      </c>
      <c r="H170" s="46" t="str">
        <f t="shared" si="30"/>
        <v>N/A</v>
      </c>
      <c r="I170" s="12">
        <v>36.64</v>
      </c>
      <c r="J170" s="12">
        <v>-12.4</v>
      </c>
      <c r="K170" s="14" t="s">
        <v>213</v>
      </c>
      <c r="L170" s="9" t="str">
        <f t="shared" si="31"/>
        <v>N/A</v>
      </c>
    </row>
    <row r="171" spans="1:12" x14ac:dyDescent="0.2">
      <c r="A171" s="48" t="s">
        <v>1616</v>
      </c>
      <c r="B171" s="37" t="s">
        <v>213</v>
      </c>
      <c r="C171" s="49">
        <v>103927</v>
      </c>
      <c r="D171" s="46" t="str">
        <f t="shared" si="28"/>
        <v>N/A</v>
      </c>
      <c r="E171" s="49">
        <v>60309</v>
      </c>
      <c r="F171" s="46" t="str">
        <f t="shared" si="29"/>
        <v>N/A</v>
      </c>
      <c r="G171" s="49">
        <v>83472</v>
      </c>
      <c r="H171" s="46" t="str">
        <f t="shared" si="30"/>
        <v>N/A</v>
      </c>
      <c r="I171" s="12">
        <v>-42</v>
      </c>
      <c r="J171" s="12">
        <v>38.409999999999997</v>
      </c>
      <c r="K171" s="14" t="s">
        <v>213</v>
      </c>
      <c r="L171" s="9" t="str">
        <f t="shared" si="31"/>
        <v>N/A</v>
      </c>
    </row>
    <row r="172" spans="1:12" x14ac:dyDescent="0.2">
      <c r="A172" s="48" t="s">
        <v>1617</v>
      </c>
      <c r="B172" s="37" t="s">
        <v>213</v>
      </c>
      <c r="C172" s="49">
        <v>341944</v>
      </c>
      <c r="D172" s="46" t="str">
        <f t="shared" si="28"/>
        <v>N/A</v>
      </c>
      <c r="E172" s="49">
        <v>232047</v>
      </c>
      <c r="F172" s="46" t="str">
        <f t="shared" si="29"/>
        <v>N/A</v>
      </c>
      <c r="G172" s="49">
        <v>164129</v>
      </c>
      <c r="H172" s="46" t="str">
        <f t="shared" si="30"/>
        <v>N/A</v>
      </c>
      <c r="I172" s="12">
        <v>-32.1</v>
      </c>
      <c r="J172" s="12">
        <v>-29.3</v>
      </c>
      <c r="K172" s="14" t="s">
        <v>213</v>
      </c>
      <c r="L172" s="9" t="str">
        <f t="shared" si="31"/>
        <v>N/A</v>
      </c>
    </row>
    <row r="173" spans="1:12" ht="25.5" x14ac:dyDescent="0.2">
      <c r="A173" s="48" t="s">
        <v>1380</v>
      </c>
      <c r="B173" s="37" t="s">
        <v>213</v>
      </c>
      <c r="C173" s="49">
        <v>81361</v>
      </c>
      <c r="D173" s="46" t="str">
        <f t="shared" ref="D173:D187" si="32">IF($B173="N/A","N/A",IF(C173&gt;10,"No",IF(C173&lt;-10,"No","Yes")))</f>
        <v>N/A</v>
      </c>
      <c r="E173" s="49">
        <v>10002</v>
      </c>
      <c r="F173" s="46" t="str">
        <f t="shared" ref="F173:F187" si="33">IF($B173="N/A","N/A",IF(E173&gt;10,"No",IF(E173&lt;-10,"No","Yes")))</f>
        <v>N/A</v>
      </c>
      <c r="G173" s="49">
        <v>9235</v>
      </c>
      <c r="H173" s="46" t="str">
        <f t="shared" ref="H173:H187" si="34">IF($B173="N/A","N/A",IF(G173&gt;10,"No",IF(G173&lt;-10,"No","Yes")))</f>
        <v>N/A</v>
      </c>
      <c r="I173" s="12">
        <v>-87.7</v>
      </c>
      <c r="J173" s="12">
        <v>-7.67</v>
      </c>
      <c r="K173" s="47" t="s">
        <v>739</v>
      </c>
      <c r="L173" s="9" t="str">
        <f t="shared" ref="L173:L187" si="35">IF(J173="Div by 0", "N/A", IF(K173="N/A","N/A", IF(J173&gt;VALUE(MID(K173,1,2)), "No", IF(J173&lt;-1*VALUE(MID(K173,1,2)), "No", "Yes"))))</f>
        <v>Yes</v>
      </c>
    </row>
    <row r="174" spans="1:12" x14ac:dyDescent="0.2">
      <c r="A174" s="48" t="s">
        <v>649</v>
      </c>
      <c r="B174" s="37" t="s">
        <v>213</v>
      </c>
      <c r="C174" s="38">
        <v>576</v>
      </c>
      <c r="D174" s="46" t="str">
        <f t="shared" si="32"/>
        <v>N/A</v>
      </c>
      <c r="E174" s="38">
        <v>71</v>
      </c>
      <c r="F174" s="46" t="str">
        <f t="shared" si="33"/>
        <v>N/A</v>
      </c>
      <c r="G174" s="38">
        <v>61</v>
      </c>
      <c r="H174" s="46" t="str">
        <f t="shared" si="34"/>
        <v>N/A</v>
      </c>
      <c r="I174" s="12">
        <v>-87.7</v>
      </c>
      <c r="J174" s="12">
        <v>-14.1</v>
      </c>
      <c r="K174" s="47" t="s">
        <v>739</v>
      </c>
      <c r="L174" s="9" t="str">
        <f t="shared" si="35"/>
        <v>Yes</v>
      </c>
    </row>
    <row r="175" spans="1:12" ht="25.5" x14ac:dyDescent="0.2">
      <c r="A175" s="48" t="s">
        <v>1381</v>
      </c>
      <c r="B175" s="37" t="s">
        <v>213</v>
      </c>
      <c r="C175" s="49">
        <v>141.25173611</v>
      </c>
      <c r="D175" s="46" t="str">
        <f t="shared" si="32"/>
        <v>N/A</v>
      </c>
      <c r="E175" s="49">
        <v>140.87323943999999</v>
      </c>
      <c r="F175" s="46" t="str">
        <f t="shared" si="33"/>
        <v>N/A</v>
      </c>
      <c r="G175" s="49">
        <v>151.39344262</v>
      </c>
      <c r="H175" s="46" t="str">
        <f t="shared" si="34"/>
        <v>N/A</v>
      </c>
      <c r="I175" s="12">
        <v>-0.26800000000000002</v>
      </c>
      <c r="J175" s="12">
        <v>7.468</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2006772</v>
      </c>
      <c r="D179" s="46" t="str">
        <f t="shared" si="32"/>
        <v>N/A</v>
      </c>
      <c r="E179" s="49">
        <v>279132</v>
      </c>
      <c r="F179" s="46" t="str">
        <f t="shared" si="33"/>
        <v>N/A</v>
      </c>
      <c r="G179" s="49">
        <v>389451</v>
      </c>
      <c r="H179" s="46" t="str">
        <f t="shared" si="34"/>
        <v>N/A</v>
      </c>
      <c r="I179" s="12">
        <v>-86.1</v>
      </c>
      <c r="J179" s="12">
        <v>39.520000000000003</v>
      </c>
      <c r="K179" s="47" t="s">
        <v>739</v>
      </c>
      <c r="L179" s="9" t="str">
        <f t="shared" si="35"/>
        <v>No</v>
      </c>
    </row>
    <row r="180" spans="1:12" x14ac:dyDescent="0.2">
      <c r="A180" s="48" t="s">
        <v>517</v>
      </c>
      <c r="B180" s="37" t="s">
        <v>213</v>
      </c>
      <c r="C180" s="38">
        <v>4758</v>
      </c>
      <c r="D180" s="46" t="str">
        <f t="shared" si="32"/>
        <v>N/A</v>
      </c>
      <c r="E180" s="38">
        <v>774</v>
      </c>
      <c r="F180" s="46" t="str">
        <f t="shared" si="33"/>
        <v>N/A</v>
      </c>
      <c r="G180" s="38">
        <v>695</v>
      </c>
      <c r="H180" s="46" t="str">
        <f t="shared" si="34"/>
        <v>N/A</v>
      </c>
      <c r="I180" s="12">
        <v>-83.7</v>
      </c>
      <c r="J180" s="12">
        <v>-10.199999999999999</v>
      </c>
      <c r="K180" s="47" t="s">
        <v>739</v>
      </c>
      <c r="L180" s="9" t="str">
        <f t="shared" si="35"/>
        <v>Yes</v>
      </c>
    </row>
    <row r="181" spans="1:12" ht="25.5" x14ac:dyDescent="0.2">
      <c r="A181" s="48" t="s">
        <v>1385</v>
      </c>
      <c r="B181" s="37" t="s">
        <v>213</v>
      </c>
      <c r="C181" s="49">
        <v>421.76796974000001</v>
      </c>
      <c r="D181" s="46" t="str">
        <f t="shared" si="32"/>
        <v>N/A</v>
      </c>
      <c r="E181" s="49">
        <v>360.63565891000002</v>
      </c>
      <c r="F181" s="46" t="str">
        <f t="shared" si="33"/>
        <v>N/A</v>
      </c>
      <c r="G181" s="49">
        <v>560.36115108000001</v>
      </c>
      <c r="H181" s="46" t="str">
        <f t="shared" si="34"/>
        <v>N/A</v>
      </c>
      <c r="I181" s="12">
        <v>-14.5</v>
      </c>
      <c r="J181" s="12">
        <v>55.38</v>
      </c>
      <c r="K181" s="47" t="s">
        <v>739</v>
      </c>
      <c r="L181" s="9" t="str">
        <f t="shared" si="35"/>
        <v>No</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490725161</v>
      </c>
      <c r="D185" s="46" t="str">
        <f t="shared" si="32"/>
        <v>N/A</v>
      </c>
      <c r="E185" s="49">
        <v>41362045</v>
      </c>
      <c r="F185" s="46" t="str">
        <f t="shared" si="33"/>
        <v>N/A</v>
      </c>
      <c r="G185" s="49">
        <v>12121196</v>
      </c>
      <c r="H185" s="46" t="str">
        <f t="shared" si="34"/>
        <v>N/A</v>
      </c>
      <c r="I185" s="12">
        <v>-91.6</v>
      </c>
      <c r="J185" s="12">
        <v>-70.7</v>
      </c>
      <c r="K185" s="47" t="s">
        <v>739</v>
      </c>
      <c r="L185" s="9" t="str">
        <f t="shared" si="35"/>
        <v>No</v>
      </c>
    </row>
    <row r="186" spans="1:12" ht="25.5" x14ac:dyDescent="0.2">
      <c r="A186" s="48" t="s">
        <v>519</v>
      </c>
      <c r="B186" s="37" t="s">
        <v>213</v>
      </c>
      <c r="C186" s="38">
        <v>17347</v>
      </c>
      <c r="D186" s="46" t="str">
        <f t="shared" si="32"/>
        <v>N/A</v>
      </c>
      <c r="E186" s="38">
        <v>3237</v>
      </c>
      <c r="F186" s="46" t="str">
        <f t="shared" si="33"/>
        <v>N/A</v>
      </c>
      <c r="G186" s="38">
        <v>1068</v>
      </c>
      <c r="H186" s="46" t="str">
        <f t="shared" si="34"/>
        <v>N/A</v>
      </c>
      <c r="I186" s="12">
        <v>-81.3</v>
      </c>
      <c r="J186" s="12">
        <v>-67</v>
      </c>
      <c r="K186" s="47" t="s">
        <v>739</v>
      </c>
      <c r="L186" s="9" t="str">
        <f t="shared" si="35"/>
        <v>No</v>
      </c>
    </row>
    <row r="187" spans="1:12" ht="25.5" x14ac:dyDescent="0.2">
      <c r="A187" s="48" t="s">
        <v>1389</v>
      </c>
      <c r="B187" s="37" t="s">
        <v>213</v>
      </c>
      <c r="C187" s="49">
        <v>28288.76238</v>
      </c>
      <c r="D187" s="46" t="str">
        <f t="shared" si="32"/>
        <v>N/A</v>
      </c>
      <c r="E187" s="49">
        <v>12777.894656</v>
      </c>
      <c r="F187" s="46" t="str">
        <f t="shared" si="33"/>
        <v>N/A</v>
      </c>
      <c r="G187" s="49">
        <v>11349.434456999999</v>
      </c>
      <c r="H187" s="46" t="str">
        <f t="shared" si="34"/>
        <v>N/A</v>
      </c>
      <c r="I187" s="12">
        <v>-54.8</v>
      </c>
      <c r="J187" s="12">
        <v>-11.2</v>
      </c>
      <c r="K187" s="47" t="s">
        <v>739</v>
      </c>
      <c r="L187" s="9" t="str">
        <f t="shared" si="35"/>
        <v>Yes</v>
      </c>
    </row>
    <row r="188" spans="1:12" x14ac:dyDescent="0.2">
      <c r="A188" s="4" t="s">
        <v>1390</v>
      </c>
      <c r="B188" s="37" t="s">
        <v>213</v>
      </c>
      <c r="C188" s="49">
        <v>837997932</v>
      </c>
      <c r="D188" s="46" t="str">
        <f t="shared" ref="D188:D203" si="36">IF($B188="N/A","N/A",IF(C188&gt;10,"No",IF(C188&lt;-10,"No","Yes")))</f>
        <v>N/A</v>
      </c>
      <c r="E188" s="49">
        <v>60976867</v>
      </c>
      <c r="F188" s="46" t="str">
        <f t="shared" ref="F188:F203" si="37">IF($B188="N/A","N/A",IF(E188&gt;10,"No",IF(E188&lt;-10,"No","Yes")))</f>
        <v>N/A</v>
      </c>
      <c r="G188" s="49">
        <v>14612379</v>
      </c>
      <c r="H188" s="46" t="str">
        <f t="shared" ref="H188:H203" si="38">IF($B188="N/A","N/A",IF(G188&gt;10,"No",IF(G188&lt;-10,"No","Yes")))</f>
        <v>N/A</v>
      </c>
      <c r="I188" s="12">
        <v>-92.7</v>
      </c>
      <c r="J188" s="12">
        <v>-76</v>
      </c>
      <c r="K188" s="47" t="s">
        <v>739</v>
      </c>
      <c r="L188" s="9" t="str">
        <f t="shared" ref="L188:L203" si="39">IF(J188="Div by 0", "N/A", IF(K188="N/A","N/A", IF(J188&gt;VALUE(MID(K188,1,2)), "No", IF(J188&lt;-1*VALUE(MID(K188,1,2)), "No", "Yes"))))</f>
        <v>No</v>
      </c>
    </row>
    <row r="189" spans="1:12" x14ac:dyDescent="0.2">
      <c r="A189" s="4" t="s">
        <v>1487</v>
      </c>
      <c r="B189" s="37" t="s">
        <v>213</v>
      </c>
      <c r="C189" s="38">
        <v>42024</v>
      </c>
      <c r="D189" s="46" t="str">
        <f t="shared" si="36"/>
        <v>N/A</v>
      </c>
      <c r="E189" s="38">
        <v>5930</v>
      </c>
      <c r="F189" s="46" t="str">
        <f t="shared" si="37"/>
        <v>N/A</v>
      </c>
      <c r="G189" s="38">
        <v>1379</v>
      </c>
      <c r="H189" s="46" t="str">
        <f t="shared" si="38"/>
        <v>N/A</v>
      </c>
      <c r="I189" s="12">
        <v>-85.9</v>
      </c>
      <c r="J189" s="12">
        <v>-76.7</v>
      </c>
      <c r="K189" s="47" t="s">
        <v>739</v>
      </c>
      <c r="L189" s="9" t="str">
        <f t="shared" si="39"/>
        <v>No</v>
      </c>
    </row>
    <row r="190" spans="1:12" x14ac:dyDescent="0.2">
      <c r="A190" s="4" t="s">
        <v>1488</v>
      </c>
      <c r="B190" s="37" t="s">
        <v>213</v>
      </c>
      <c r="C190" s="49">
        <v>19940.936892999998</v>
      </c>
      <c r="D190" s="46" t="str">
        <f t="shared" si="36"/>
        <v>N/A</v>
      </c>
      <c r="E190" s="49">
        <v>10282.776897</v>
      </c>
      <c r="F190" s="46" t="str">
        <f t="shared" si="37"/>
        <v>N/A</v>
      </c>
      <c r="G190" s="49">
        <v>10596.358956</v>
      </c>
      <c r="H190" s="46" t="str">
        <f t="shared" si="38"/>
        <v>N/A</v>
      </c>
      <c r="I190" s="12">
        <v>-48.4</v>
      </c>
      <c r="J190" s="12">
        <v>3.05</v>
      </c>
      <c r="K190" s="47" t="s">
        <v>739</v>
      </c>
      <c r="L190" s="9" t="str">
        <f t="shared" si="39"/>
        <v>Yes</v>
      </c>
    </row>
    <row r="191" spans="1:12" x14ac:dyDescent="0.2">
      <c r="A191" s="4" t="s">
        <v>1489</v>
      </c>
      <c r="B191" s="37" t="s">
        <v>213</v>
      </c>
      <c r="C191" s="49">
        <v>15220.21967</v>
      </c>
      <c r="D191" s="46" t="str">
        <f t="shared" si="36"/>
        <v>N/A</v>
      </c>
      <c r="E191" s="49">
        <v>7079.2362279999998</v>
      </c>
      <c r="F191" s="46" t="str">
        <f t="shared" si="37"/>
        <v>N/A</v>
      </c>
      <c r="G191" s="49">
        <v>5796.3174970999999</v>
      </c>
      <c r="H191" s="46" t="str">
        <f t="shared" si="38"/>
        <v>N/A</v>
      </c>
      <c r="I191" s="12">
        <v>-53.5</v>
      </c>
      <c r="J191" s="12">
        <v>-18.100000000000001</v>
      </c>
      <c r="K191" s="47" t="s">
        <v>739</v>
      </c>
      <c r="L191" s="9" t="str">
        <f t="shared" si="39"/>
        <v>Yes</v>
      </c>
    </row>
    <row r="192" spans="1:12" x14ac:dyDescent="0.2">
      <c r="A192" s="4" t="s">
        <v>1490</v>
      </c>
      <c r="B192" s="37" t="s">
        <v>213</v>
      </c>
      <c r="C192" s="49">
        <v>26928.778721999999</v>
      </c>
      <c r="D192" s="46" t="str">
        <f t="shared" si="36"/>
        <v>N/A</v>
      </c>
      <c r="E192" s="49">
        <v>17950.166287</v>
      </c>
      <c r="F192" s="46" t="str">
        <f t="shared" si="37"/>
        <v>N/A</v>
      </c>
      <c r="G192" s="49">
        <v>19367.378819000001</v>
      </c>
      <c r="H192" s="46" t="str">
        <f t="shared" si="38"/>
        <v>N/A</v>
      </c>
      <c r="I192" s="12">
        <v>-33.299999999999997</v>
      </c>
      <c r="J192" s="12">
        <v>7.8949999999999996</v>
      </c>
      <c r="K192" s="47" t="s">
        <v>739</v>
      </c>
      <c r="L192" s="9" t="str">
        <f t="shared" si="39"/>
        <v>Yes</v>
      </c>
    </row>
    <row r="193" spans="1:12" x14ac:dyDescent="0.2">
      <c r="A193" s="48" t="s">
        <v>1491</v>
      </c>
      <c r="B193" s="37" t="s">
        <v>213</v>
      </c>
      <c r="C193" s="9">
        <v>26.372136806</v>
      </c>
      <c r="D193" s="46" t="str">
        <f t="shared" si="36"/>
        <v>N/A</v>
      </c>
      <c r="E193" s="9">
        <v>10.330830473000001</v>
      </c>
      <c r="F193" s="46" t="str">
        <f t="shared" si="37"/>
        <v>N/A</v>
      </c>
      <c r="G193" s="9">
        <v>3.1598001925000001</v>
      </c>
      <c r="H193" s="46" t="str">
        <f t="shared" si="38"/>
        <v>N/A</v>
      </c>
      <c r="I193" s="12">
        <v>-60.8</v>
      </c>
      <c r="J193" s="12">
        <v>-69.400000000000006</v>
      </c>
      <c r="K193" s="47" t="s">
        <v>739</v>
      </c>
      <c r="L193" s="9" t="str">
        <f t="shared" si="39"/>
        <v>No</v>
      </c>
    </row>
    <row r="194" spans="1:12" x14ac:dyDescent="0.2">
      <c r="A194" s="48" t="s">
        <v>1492</v>
      </c>
      <c r="B194" s="37" t="s">
        <v>213</v>
      </c>
      <c r="C194" s="9">
        <v>26.879207580999999</v>
      </c>
      <c r="D194" s="46" t="str">
        <f t="shared" si="36"/>
        <v>N/A</v>
      </c>
      <c r="E194" s="9">
        <v>10.160584654999999</v>
      </c>
      <c r="F194" s="46" t="str">
        <f t="shared" si="37"/>
        <v>N/A</v>
      </c>
      <c r="G194" s="9">
        <v>2.6274127747999998</v>
      </c>
      <c r="H194" s="46" t="str">
        <f t="shared" si="38"/>
        <v>N/A</v>
      </c>
      <c r="I194" s="12">
        <v>-62.2</v>
      </c>
      <c r="J194" s="12">
        <v>-74.099999999999994</v>
      </c>
      <c r="K194" s="47" t="s">
        <v>739</v>
      </c>
      <c r="L194" s="9" t="str">
        <f t="shared" si="39"/>
        <v>No</v>
      </c>
    </row>
    <row r="195" spans="1:12" x14ac:dyDescent="0.2">
      <c r="A195" s="48" t="s">
        <v>1493</v>
      </c>
      <c r="B195" s="37" t="s">
        <v>213</v>
      </c>
      <c r="C195" s="9">
        <v>25.704145242999999</v>
      </c>
      <c r="D195" s="46" t="str">
        <f t="shared" si="36"/>
        <v>N/A</v>
      </c>
      <c r="E195" s="9">
        <v>11.706666667</v>
      </c>
      <c r="F195" s="46" t="str">
        <f t="shared" si="37"/>
        <v>N/A</v>
      </c>
      <c r="G195" s="9">
        <v>5.1919213281000003</v>
      </c>
      <c r="H195" s="46" t="str">
        <f t="shared" si="38"/>
        <v>N/A</v>
      </c>
      <c r="I195" s="12">
        <v>-54.5</v>
      </c>
      <c r="J195" s="12">
        <v>-55.6</v>
      </c>
      <c r="K195" s="47" t="s">
        <v>739</v>
      </c>
      <c r="L195" s="9" t="str">
        <f t="shared" si="39"/>
        <v>No</v>
      </c>
    </row>
    <row r="196" spans="1:12" ht="25.5" x14ac:dyDescent="0.2">
      <c r="A196" s="4" t="s">
        <v>1402</v>
      </c>
      <c r="B196" s="37" t="s">
        <v>213</v>
      </c>
      <c r="C196" s="49">
        <v>490725161</v>
      </c>
      <c r="D196" s="46" t="str">
        <f t="shared" si="36"/>
        <v>N/A</v>
      </c>
      <c r="E196" s="49">
        <v>41362045</v>
      </c>
      <c r="F196" s="46" t="str">
        <f t="shared" si="37"/>
        <v>N/A</v>
      </c>
      <c r="G196" s="49">
        <v>12121196</v>
      </c>
      <c r="H196" s="46" t="str">
        <f t="shared" si="38"/>
        <v>N/A</v>
      </c>
      <c r="I196" s="12">
        <v>-91.6</v>
      </c>
      <c r="J196" s="12">
        <v>-70.7</v>
      </c>
      <c r="K196" s="47" t="s">
        <v>739</v>
      </c>
      <c r="L196" s="9" t="str">
        <f t="shared" si="39"/>
        <v>No</v>
      </c>
    </row>
    <row r="197" spans="1:12" x14ac:dyDescent="0.2">
      <c r="A197" s="4" t="s">
        <v>1494</v>
      </c>
      <c r="B197" s="37" t="s">
        <v>213</v>
      </c>
      <c r="C197" s="38">
        <v>17347</v>
      </c>
      <c r="D197" s="46" t="str">
        <f t="shared" si="36"/>
        <v>N/A</v>
      </c>
      <c r="E197" s="38">
        <v>3237</v>
      </c>
      <c r="F197" s="46" t="str">
        <f t="shared" si="37"/>
        <v>N/A</v>
      </c>
      <c r="G197" s="38">
        <v>1068</v>
      </c>
      <c r="H197" s="46" t="str">
        <f t="shared" si="38"/>
        <v>N/A</v>
      </c>
      <c r="I197" s="12">
        <v>-81.3</v>
      </c>
      <c r="J197" s="12">
        <v>-67</v>
      </c>
      <c r="K197" s="47" t="s">
        <v>739</v>
      </c>
      <c r="L197" s="9" t="str">
        <f t="shared" si="39"/>
        <v>No</v>
      </c>
    </row>
    <row r="198" spans="1:12" ht="25.5" x14ac:dyDescent="0.2">
      <c r="A198" s="4" t="s">
        <v>1495</v>
      </c>
      <c r="B198" s="37" t="s">
        <v>213</v>
      </c>
      <c r="C198" s="49">
        <v>28288.76238</v>
      </c>
      <c r="D198" s="46" t="str">
        <f t="shared" si="36"/>
        <v>N/A</v>
      </c>
      <c r="E198" s="49">
        <v>12777.894656</v>
      </c>
      <c r="F198" s="46" t="str">
        <f t="shared" si="37"/>
        <v>N/A</v>
      </c>
      <c r="G198" s="49">
        <v>11349.434456999999</v>
      </c>
      <c r="H198" s="46" t="str">
        <f t="shared" si="38"/>
        <v>N/A</v>
      </c>
      <c r="I198" s="12">
        <v>-54.8</v>
      </c>
      <c r="J198" s="12">
        <v>-11.2</v>
      </c>
      <c r="K198" s="47" t="s">
        <v>739</v>
      </c>
      <c r="L198" s="9" t="str">
        <f t="shared" si="39"/>
        <v>Yes</v>
      </c>
    </row>
    <row r="199" spans="1:12" ht="25.5" x14ac:dyDescent="0.2">
      <c r="A199" s="4" t="s">
        <v>1496</v>
      </c>
      <c r="B199" s="37" t="s">
        <v>213</v>
      </c>
      <c r="C199" s="49">
        <v>16657.062246000001</v>
      </c>
      <c r="D199" s="46" t="str">
        <f t="shared" si="36"/>
        <v>N/A</v>
      </c>
      <c r="E199" s="49">
        <v>7195.7391477000001</v>
      </c>
      <c r="F199" s="46" t="str">
        <f t="shared" si="37"/>
        <v>N/A</v>
      </c>
      <c r="G199" s="49">
        <v>5453.6819407000003</v>
      </c>
      <c r="H199" s="46" t="str">
        <f t="shared" si="38"/>
        <v>N/A</v>
      </c>
      <c r="I199" s="12">
        <v>-56.8</v>
      </c>
      <c r="J199" s="12">
        <v>-24.2</v>
      </c>
      <c r="K199" s="47" t="s">
        <v>739</v>
      </c>
      <c r="L199" s="9" t="str">
        <f t="shared" si="39"/>
        <v>Yes</v>
      </c>
    </row>
    <row r="200" spans="1:12" ht="25.5" x14ac:dyDescent="0.2">
      <c r="A200" s="4" t="s">
        <v>1497</v>
      </c>
      <c r="B200" s="37" t="s">
        <v>213</v>
      </c>
      <c r="C200" s="49">
        <v>45477.959577000001</v>
      </c>
      <c r="D200" s="46" t="str">
        <f t="shared" si="36"/>
        <v>N/A</v>
      </c>
      <c r="E200" s="49">
        <v>32084.771349999999</v>
      </c>
      <c r="F200" s="46" t="str">
        <f t="shared" si="37"/>
        <v>N/A</v>
      </c>
      <c r="G200" s="49">
        <v>24768.601226999999</v>
      </c>
      <c r="H200" s="46" t="str">
        <f t="shared" si="38"/>
        <v>N/A</v>
      </c>
      <c r="I200" s="12">
        <v>-29.4</v>
      </c>
      <c r="J200" s="12">
        <v>-22.8</v>
      </c>
      <c r="K200" s="47" t="s">
        <v>739</v>
      </c>
      <c r="L200" s="9" t="str">
        <f t="shared" si="39"/>
        <v>Yes</v>
      </c>
    </row>
    <row r="201" spans="1:12" ht="25.5" x14ac:dyDescent="0.2">
      <c r="A201" s="4" t="s">
        <v>1498</v>
      </c>
      <c r="B201" s="37" t="s">
        <v>213</v>
      </c>
      <c r="C201" s="9">
        <v>10.88609978</v>
      </c>
      <c r="D201" s="46" t="str">
        <f t="shared" si="36"/>
        <v>N/A</v>
      </c>
      <c r="E201" s="9">
        <v>5.6392745771000001</v>
      </c>
      <c r="F201" s="46" t="str">
        <f t="shared" si="37"/>
        <v>N/A</v>
      </c>
      <c r="G201" s="9">
        <v>2.4471839054000002</v>
      </c>
      <c r="H201" s="46" t="str">
        <f t="shared" si="38"/>
        <v>N/A</v>
      </c>
      <c r="I201" s="12">
        <v>-48.2</v>
      </c>
      <c r="J201" s="12">
        <v>-56.6</v>
      </c>
      <c r="K201" s="47" t="s">
        <v>739</v>
      </c>
      <c r="L201" s="9" t="str">
        <f t="shared" si="39"/>
        <v>No</v>
      </c>
    </row>
    <row r="202" spans="1:12" ht="25.5" x14ac:dyDescent="0.2">
      <c r="A202" s="4" t="s">
        <v>1499</v>
      </c>
      <c r="B202" s="37" t="s">
        <v>213</v>
      </c>
      <c r="C202" s="9">
        <v>11.090862313000001</v>
      </c>
      <c r="D202" s="46" t="str">
        <f t="shared" si="36"/>
        <v>N/A</v>
      </c>
      <c r="E202" s="9">
        <v>6.1374135360000004</v>
      </c>
      <c r="F202" s="46" t="str">
        <f t="shared" si="37"/>
        <v>N/A</v>
      </c>
      <c r="G202" s="9">
        <v>2.2590269744000002</v>
      </c>
      <c r="H202" s="46" t="str">
        <f t="shared" si="38"/>
        <v>N/A</v>
      </c>
      <c r="I202" s="12">
        <v>-44.7</v>
      </c>
      <c r="J202" s="12">
        <v>-63.2</v>
      </c>
      <c r="K202" s="47" t="s">
        <v>739</v>
      </c>
      <c r="L202" s="9" t="str">
        <f t="shared" si="39"/>
        <v>No</v>
      </c>
    </row>
    <row r="203" spans="1:12" ht="25.5" x14ac:dyDescent="0.2">
      <c r="A203" s="4" t="s">
        <v>1500</v>
      </c>
      <c r="B203" s="37" t="s">
        <v>213</v>
      </c>
      <c r="C203" s="9">
        <v>10.618677101999999</v>
      </c>
      <c r="D203" s="46" t="str">
        <f t="shared" si="36"/>
        <v>N/A</v>
      </c>
      <c r="E203" s="9">
        <v>4.84</v>
      </c>
      <c r="F203" s="46" t="str">
        <f t="shared" si="37"/>
        <v>N/A</v>
      </c>
      <c r="G203" s="9">
        <v>3.4471819816</v>
      </c>
      <c r="H203" s="46" t="str">
        <f t="shared" si="38"/>
        <v>N/A</v>
      </c>
      <c r="I203" s="12">
        <v>-54.4</v>
      </c>
      <c r="J203" s="12">
        <v>-28.8</v>
      </c>
      <c r="K203" s="47" t="s">
        <v>739</v>
      </c>
      <c r="L203" s="9" t="str">
        <f t="shared" si="39"/>
        <v>Yes</v>
      </c>
    </row>
    <row r="204" spans="1:12" x14ac:dyDescent="0.2">
      <c r="A204" s="170" t="s">
        <v>1647</v>
      </c>
      <c r="B204" s="171"/>
      <c r="C204" s="171"/>
      <c r="D204" s="171"/>
      <c r="E204" s="171"/>
      <c r="F204" s="171"/>
      <c r="G204" s="171"/>
      <c r="H204" s="171"/>
      <c r="I204" s="171"/>
      <c r="J204" s="171"/>
      <c r="K204" s="171"/>
      <c r="L204" s="172"/>
    </row>
    <row r="205" spans="1:12" x14ac:dyDescent="0.2">
      <c r="A205" s="160" t="s">
        <v>1645</v>
      </c>
      <c r="B205" s="161"/>
      <c r="C205" s="161"/>
      <c r="D205" s="161"/>
      <c r="E205" s="161"/>
      <c r="F205" s="161"/>
      <c r="G205" s="161"/>
      <c r="H205" s="161"/>
      <c r="I205" s="161"/>
      <c r="J205" s="161"/>
      <c r="K205" s="161"/>
      <c r="L205" s="162"/>
    </row>
    <row r="206" spans="1:12" s="21" customFormat="1" x14ac:dyDescent="0.2">
      <c r="A206" s="163" t="s">
        <v>1743</v>
      </c>
      <c r="B206" s="163"/>
      <c r="C206" s="163"/>
      <c r="D206" s="163"/>
      <c r="E206" s="163"/>
      <c r="F206" s="163"/>
      <c r="G206" s="163"/>
      <c r="H206" s="163"/>
      <c r="I206" s="163"/>
      <c r="J206" s="163"/>
      <c r="K206" s="163"/>
      <c r="L206" s="164"/>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1" t="s">
        <v>1713</v>
      </c>
      <c r="B1" s="152"/>
      <c r="C1" s="152"/>
      <c r="D1" s="152"/>
      <c r="E1" s="152"/>
      <c r="F1" s="152"/>
      <c r="G1" s="152"/>
      <c r="H1" s="152"/>
      <c r="I1" s="152"/>
      <c r="J1" s="152"/>
      <c r="K1" s="152"/>
      <c r="L1" s="153"/>
    </row>
    <row r="2" spans="1:12" s="21" customFormat="1" ht="50.25" customHeight="1" x14ac:dyDescent="0.2">
      <c r="A2" s="175" t="s">
        <v>1610</v>
      </c>
      <c r="B2" s="176"/>
      <c r="C2" s="176"/>
      <c r="D2" s="176"/>
      <c r="E2" s="176"/>
      <c r="F2" s="176"/>
      <c r="G2" s="176"/>
      <c r="H2" s="176"/>
      <c r="I2" s="176"/>
      <c r="J2" s="176"/>
      <c r="K2" s="176"/>
      <c r="L2" s="177"/>
    </row>
    <row r="3" spans="1:12" s="21" customFormat="1" x14ac:dyDescent="0.2">
      <c r="A3" s="157" t="s">
        <v>1746</v>
      </c>
      <c r="B3" s="173"/>
      <c r="C3" s="173"/>
      <c r="D3" s="173"/>
      <c r="E3" s="173"/>
      <c r="F3" s="173"/>
      <c r="G3" s="173"/>
      <c r="H3" s="173"/>
      <c r="I3" s="173"/>
      <c r="J3" s="173"/>
      <c r="K3" s="173"/>
      <c r="L3" s="174"/>
    </row>
    <row r="4" spans="1:12" s="21" customFormat="1" x14ac:dyDescent="0.2">
      <c r="A4" s="154" t="s">
        <v>650</v>
      </c>
      <c r="B4" s="155"/>
      <c r="C4" s="155"/>
      <c r="D4" s="155"/>
      <c r="E4" s="155"/>
      <c r="F4" s="155"/>
      <c r="G4" s="155"/>
      <c r="H4" s="155"/>
      <c r="I4" s="155"/>
      <c r="J4" s="155"/>
      <c r="K4" s="155"/>
      <c r="L4" s="156"/>
    </row>
    <row r="5" spans="1:12" ht="51" x14ac:dyDescent="0.2">
      <c r="A5" s="41" t="s">
        <v>11</v>
      </c>
      <c r="B5" s="25" t="s">
        <v>212</v>
      </c>
      <c r="C5" s="25" t="s">
        <v>651</v>
      </c>
      <c r="D5" s="25" t="s">
        <v>1717</v>
      </c>
      <c r="E5" s="25" t="s">
        <v>652</v>
      </c>
      <c r="F5" s="25" t="s">
        <v>1718</v>
      </c>
      <c r="G5" s="25" t="s">
        <v>1719</v>
      </c>
      <c r="H5" s="25" t="s">
        <v>1714</v>
      </c>
      <c r="I5" s="42" t="s">
        <v>1716</v>
      </c>
      <c r="J5" s="42" t="s">
        <v>1715</v>
      </c>
      <c r="K5" s="43" t="s">
        <v>744</v>
      </c>
      <c r="L5" s="44" t="s">
        <v>743</v>
      </c>
    </row>
    <row r="6" spans="1:12" x14ac:dyDescent="0.2">
      <c r="A6" s="3" t="s">
        <v>9</v>
      </c>
      <c r="B6" s="37" t="s">
        <v>213</v>
      </c>
      <c r="C6" s="38">
        <v>263415</v>
      </c>
      <c r="D6" s="46" t="str">
        <f>IF($B6="N/A","N/A",IF(C6&gt;10,"No",IF(C6&lt;-10,"No","Yes")))</f>
        <v>N/A</v>
      </c>
      <c r="E6" s="38">
        <v>198645</v>
      </c>
      <c r="F6" s="46" t="str">
        <f>IF($B6="N/A","N/A",IF(E6&gt;10,"No",IF(E6&lt;-10,"No","Yes")))</f>
        <v>N/A</v>
      </c>
      <c r="G6" s="38">
        <v>180592</v>
      </c>
      <c r="H6" s="46" t="str">
        <f>IF($B6="N/A","N/A",IF(G6&gt;10,"No",IF(G6&lt;-10,"No","Yes")))</f>
        <v>N/A</v>
      </c>
      <c r="I6" s="12">
        <v>-24.6</v>
      </c>
      <c r="J6" s="12">
        <v>-9.09</v>
      </c>
      <c r="K6" s="47" t="s">
        <v>739</v>
      </c>
      <c r="L6" s="9" t="str">
        <f t="shared" ref="L6:L46" si="0">IF(J6="Div by 0", "N/A", IF(K6="N/A","N/A", IF(J6&gt;VALUE(MID(K6,1,2)), "No", IF(J6&lt;-1*VALUE(MID(K6,1,2)), "No", "Yes"))))</f>
        <v>Yes</v>
      </c>
    </row>
    <row r="7" spans="1:12" x14ac:dyDescent="0.2">
      <c r="A7" s="48" t="s">
        <v>10</v>
      </c>
      <c r="B7" s="37" t="s">
        <v>213</v>
      </c>
      <c r="C7" s="38">
        <v>209167</v>
      </c>
      <c r="D7" s="46" t="str">
        <f>IF($B7="N/A","N/A",IF(C7&gt;10,"No",IF(C7&lt;-10,"No","Yes")))</f>
        <v>N/A</v>
      </c>
      <c r="E7" s="38">
        <v>122482</v>
      </c>
      <c r="F7" s="46" t="str">
        <f>IF($B7="N/A","N/A",IF(E7&gt;10,"No",IF(E7&lt;-10,"No","Yes")))</f>
        <v>N/A</v>
      </c>
      <c r="G7" s="38">
        <v>121387</v>
      </c>
      <c r="H7" s="46" t="str">
        <f>IF($B7="N/A","N/A",IF(G7&gt;10,"No",IF(G7&lt;-10,"No","Yes")))</f>
        <v>N/A</v>
      </c>
      <c r="I7" s="12">
        <v>-41.4</v>
      </c>
      <c r="J7" s="12">
        <v>-0.89400000000000002</v>
      </c>
      <c r="K7" s="47" t="s">
        <v>739</v>
      </c>
      <c r="L7" s="9" t="str">
        <f t="shared" si="0"/>
        <v>Yes</v>
      </c>
    </row>
    <row r="8" spans="1:12" x14ac:dyDescent="0.2">
      <c r="A8" s="48" t="s">
        <v>91</v>
      </c>
      <c r="B8" s="9" t="s">
        <v>297</v>
      </c>
      <c r="C8" s="8">
        <v>79.405880455000002</v>
      </c>
      <c r="D8" s="46" t="str">
        <f>IF($B8="N/A","N/A",IF(C8&gt;90,"No",IF(C8&lt;65,"No","Yes")))</f>
        <v>Yes</v>
      </c>
      <c r="E8" s="8">
        <v>61.658737950000003</v>
      </c>
      <c r="F8" s="46" t="str">
        <f>IF($B8="N/A","N/A",IF(E8&gt;90,"No",IF(E8&lt;65,"No","Yes")))</f>
        <v>No</v>
      </c>
      <c r="G8" s="8">
        <v>67.216155753999999</v>
      </c>
      <c r="H8" s="46" t="str">
        <f>IF($B8="N/A","N/A",IF(G8&gt;90,"No",IF(G8&lt;65,"No","Yes")))</f>
        <v>Yes</v>
      </c>
      <c r="I8" s="12">
        <v>-22.3</v>
      </c>
      <c r="J8" s="12">
        <v>9.0129999999999999</v>
      </c>
      <c r="K8" s="47" t="s">
        <v>739</v>
      </c>
      <c r="L8" s="9" t="str">
        <f t="shared" si="0"/>
        <v>Yes</v>
      </c>
    </row>
    <row r="9" spans="1:12" x14ac:dyDescent="0.2">
      <c r="A9" s="48" t="s">
        <v>92</v>
      </c>
      <c r="B9" s="9" t="s">
        <v>298</v>
      </c>
      <c r="C9" s="8">
        <v>90.846207290999999</v>
      </c>
      <c r="D9" s="46" t="str">
        <f>IF($B9="N/A","N/A",IF(C9&gt;100,"No",IF(C9&lt;90,"No","Yes")))</f>
        <v>Yes</v>
      </c>
      <c r="E9" s="8">
        <v>89.689255818999996</v>
      </c>
      <c r="F9" s="46" t="str">
        <f>IF($B9="N/A","N/A",IF(E9&gt;100,"No",IF(E9&lt;90,"No","Yes")))</f>
        <v>No</v>
      </c>
      <c r="G9" s="8">
        <v>91.220039236999995</v>
      </c>
      <c r="H9" s="46" t="str">
        <f>IF($B9="N/A","N/A",IF(G9&gt;100,"No",IF(G9&lt;90,"No","Yes")))</f>
        <v>Yes</v>
      </c>
      <c r="I9" s="12">
        <v>-1.27</v>
      </c>
      <c r="J9" s="12">
        <v>1.7070000000000001</v>
      </c>
      <c r="K9" s="47" t="s">
        <v>739</v>
      </c>
      <c r="L9" s="9" t="str">
        <f t="shared" si="0"/>
        <v>Yes</v>
      </c>
    </row>
    <row r="10" spans="1:12" x14ac:dyDescent="0.2">
      <c r="A10" s="48" t="s">
        <v>93</v>
      </c>
      <c r="B10" s="9" t="s">
        <v>299</v>
      </c>
      <c r="C10" s="8">
        <v>89.148122533999995</v>
      </c>
      <c r="D10" s="46" t="str">
        <f>IF($B10="N/A","N/A",IF(C10&gt;100,"No",IF(C10&lt;85,"No","Yes")))</f>
        <v>Yes</v>
      </c>
      <c r="E10" s="8">
        <v>80.568241240999996</v>
      </c>
      <c r="F10" s="46" t="str">
        <f>IF($B10="N/A","N/A",IF(E10&gt;100,"No",IF(E10&lt;85,"No","Yes")))</f>
        <v>No</v>
      </c>
      <c r="G10" s="8">
        <v>80.853386491999998</v>
      </c>
      <c r="H10" s="46" t="str">
        <f>IF($B10="N/A","N/A",IF(G10&gt;100,"No",IF(G10&lt;85,"No","Yes")))</f>
        <v>No</v>
      </c>
      <c r="I10" s="12">
        <v>-9.6199999999999992</v>
      </c>
      <c r="J10" s="12">
        <v>0.35389999999999999</v>
      </c>
      <c r="K10" s="47" t="s">
        <v>739</v>
      </c>
      <c r="L10" s="9" t="str">
        <f t="shared" si="0"/>
        <v>Yes</v>
      </c>
    </row>
    <row r="11" spans="1:12" x14ac:dyDescent="0.2">
      <c r="A11" s="48" t="s">
        <v>94</v>
      </c>
      <c r="B11" s="9" t="s">
        <v>300</v>
      </c>
      <c r="C11" s="8">
        <v>49.020863230000003</v>
      </c>
      <c r="D11" s="46" t="str">
        <f>IF($B11="N/A","N/A",IF(C11&gt;100,"No",IF(C11&lt;80,"No","Yes")))</f>
        <v>No</v>
      </c>
      <c r="E11" s="8">
        <v>46.977141007999997</v>
      </c>
      <c r="F11" s="46" t="str">
        <f>IF($B11="N/A","N/A",IF(E11&gt;100,"No",IF(E11&lt;80,"No","Yes")))</f>
        <v>No</v>
      </c>
      <c r="G11" s="8">
        <v>43.352188321</v>
      </c>
      <c r="H11" s="46" t="str">
        <f>IF($B11="N/A","N/A",IF(G11&gt;100,"No",IF(G11&lt;80,"No","Yes")))</f>
        <v>No</v>
      </c>
      <c r="I11" s="12">
        <v>-4.17</v>
      </c>
      <c r="J11" s="12">
        <v>-7.72</v>
      </c>
      <c r="K11" s="47" t="s">
        <v>739</v>
      </c>
      <c r="L11" s="9" t="str">
        <f t="shared" si="0"/>
        <v>Yes</v>
      </c>
    </row>
    <row r="12" spans="1:12" x14ac:dyDescent="0.2">
      <c r="A12" s="48" t="s">
        <v>95</v>
      </c>
      <c r="B12" s="9" t="s">
        <v>300</v>
      </c>
      <c r="C12" s="8">
        <v>47.418354315000002</v>
      </c>
      <c r="D12" s="46" t="str">
        <f>IF($B12="N/A","N/A",IF(C12&gt;100,"No",IF(C12&lt;80,"No","Yes")))</f>
        <v>No</v>
      </c>
      <c r="E12" s="8">
        <v>47.955913559000003</v>
      </c>
      <c r="F12" s="46" t="str">
        <f>IF($B12="N/A","N/A",IF(E12&gt;100,"No",IF(E12&lt;80,"No","Yes")))</f>
        <v>No</v>
      </c>
      <c r="G12" s="8">
        <v>63.900702870000003</v>
      </c>
      <c r="H12" s="46" t="str">
        <f>IF($B12="N/A","N/A",IF(G12&gt;100,"No",IF(G12&lt;80,"No","Yes")))</f>
        <v>No</v>
      </c>
      <c r="I12" s="12">
        <v>1.1339999999999999</v>
      </c>
      <c r="J12" s="12">
        <v>33.25</v>
      </c>
      <c r="K12" s="47" t="s">
        <v>739</v>
      </c>
      <c r="L12" s="9" t="str">
        <f t="shared" si="0"/>
        <v>No</v>
      </c>
    </row>
    <row r="13" spans="1:12" x14ac:dyDescent="0.2">
      <c r="A13" s="3" t="s">
        <v>96</v>
      </c>
      <c r="B13" s="37" t="s">
        <v>213</v>
      </c>
      <c r="C13" s="38">
        <v>194352.74</v>
      </c>
      <c r="D13" s="46" t="str">
        <f t="shared" ref="D13:D44" si="1">IF($B13="N/A","N/A",IF(C13&gt;10,"No",IF(C13&lt;-10,"No","Yes")))</f>
        <v>N/A</v>
      </c>
      <c r="E13" s="38">
        <v>103823.67999999999</v>
      </c>
      <c r="F13" s="46" t="str">
        <f t="shared" ref="F13:F44" si="2">IF($B13="N/A","N/A",IF(E13&gt;10,"No",IF(E13&lt;-10,"No","Yes")))</f>
        <v>N/A</v>
      </c>
      <c r="G13" s="38">
        <v>100466.4</v>
      </c>
      <c r="H13" s="46" t="str">
        <f t="shared" ref="H13:H44" si="3">IF($B13="N/A","N/A",IF(G13&gt;10,"No",IF(G13&lt;-10,"No","Yes")))</f>
        <v>N/A</v>
      </c>
      <c r="I13" s="12">
        <v>-46.6</v>
      </c>
      <c r="J13" s="12">
        <v>-3.23</v>
      </c>
      <c r="K13" s="47" t="s">
        <v>739</v>
      </c>
      <c r="L13" s="9" t="str">
        <f t="shared" si="0"/>
        <v>Yes</v>
      </c>
    </row>
    <row r="14" spans="1:12" x14ac:dyDescent="0.2">
      <c r="A14" s="3" t="s">
        <v>100</v>
      </c>
      <c r="B14" s="37" t="s">
        <v>213</v>
      </c>
      <c r="C14" s="38">
        <v>97872</v>
      </c>
      <c r="D14" s="46" t="str">
        <f t="shared" si="1"/>
        <v>N/A</v>
      </c>
      <c r="E14" s="38">
        <v>43605</v>
      </c>
      <c r="F14" s="46" t="str">
        <f t="shared" si="2"/>
        <v>N/A</v>
      </c>
      <c r="G14" s="38">
        <v>35171</v>
      </c>
      <c r="H14" s="46" t="str">
        <f t="shared" si="3"/>
        <v>N/A</v>
      </c>
      <c r="I14" s="12">
        <v>-55.4</v>
      </c>
      <c r="J14" s="12">
        <v>-19.3</v>
      </c>
      <c r="K14" s="47" t="s">
        <v>739</v>
      </c>
      <c r="L14" s="9" t="str">
        <f t="shared" si="0"/>
        <v>Yes</v>
      </c>
    </row>
    <row r="15" spans="1:12" x14ac:dyDescent="0.2">
      <c r="A15" s="3" t="s">
        <v>991</v>
      </c>
      <c r="B15" s="37" t="s">
        <v>213</v>
      </c>
      <c r="C15" s="38">
        <v>30026</v>
      </c>
      <c r="D15" s="46" t="str">
        <f t="shared" si="1"/>
        <v>N/A</v>
      </c>
      <c r="E15" s="38">
        <v>4534</v>
      </c>
      <c r="F15" s="46" t="str">
        <f t="shared" si="2"/>
        <v>N/A</v>
      </c>
      <c r="G15" s="38">
        <v>1850</v>
      </c>
      <c r="H15" s="46" t="str">
        <f t="shared" si="3"/>
        <v>N/A</v>
      </c>
      <c r="I15" s="12">
        <v>-84.9</v>
      </c>
      <c r="J15" s="12">
        <v>-59.2</v>
      </c>
      <c r="K15" s="47" t="s">
        <v>739</v>
      </c>
      <c r="L15" s="9" t="str">
        <f t="shared" si="0"/>
        <v>No</v>
      </c>
    </row>
    <row r="16" spans="1:12" x14ac:dyDescent="0.2">
      <c r="A16" s="3" t="s">
        <v>992</v>
      </c>
      <c r="B16" s="37" t="s">
        <v>213</v>
      </c>
      <c r="C16" s="38">
        <v>4971</v>
      </c>
      <c r="D16" s="46" t="str">
        <f t="shared" si="1"/>
        <v>N/A</v>
      </c>
      <c r="E16" s="38">
        <v>5066</v>
      </c>
      <c r="F16" s="46" t="str">
        <f t="shared" si="2"/>
        <v>N/A</v>
      </c>
      <c r="G16" s="38">
        <v>5040</v>
      </c>
      <c r="H16" s="46" t="str">
        <f t="shared" si="3"/>
        <v>N/A</v>
      </c>
      <c r="I16" s="12">
        <v>1.911</v>
      </c>
      <c r="J16" s="12">
        <v>-0.51300000000000001</v>
      </c>
      <c r="K16" s="47" t="s">
        <v>739</v>
      </c>
      <c r="L16" s="9" t="str">
        <f t="shared" si="0"/>
        <v>Yes</v>
      </c>
    </row>
    <row r="17" spans="1:12" x14ac:dyDescent="0.2">
      <c r="A17" s="3" t="s">
        <v>993</v>
      </c>
      <c r="B17" s="37" t="s">
        <v>213</v>
      </c>
      <c r="C17" s="38">
        <v>21727</v>
      </c>
      <c r="D17" s="46" t="str">
        <f t="shared" si="1"/>
        <v>N/A</v>
      </c>
      <c r="E17" s="38">
        <v>4861</v>
      </c>
      <c r="F17" s="46" t="str">
        <f t="shared" si="2"/>
        <v>N/A</v>
      </c>
      <c r="G17" s="38">
        <v>2484</v>
      </c>
      <c r="H17" s="46" t="str">
        <f t="shared" si="3"/>
        <v>N/A</v>
      </c>
      <c r="I17" s="12">
        <v>-77.599999999999994</v>
      </c>
      <c r="J17" s="12">
        <v>-48.9</v>
      </c>
      <c r="K17" s="47" t="s">
        <v>739</v>
      </c>
      <c r="L17" s="9" t="str">
        <f t="shared" si="0"/>
        <v>No</v>
      </c>
    </row>
    <row r="18" spans="1:12" x14ac:dyDescent="0.2">
      <c r="A18" s="3" t="s">
        <v>994</v>
      </c>
      <c r="B18" s="37" t="s">
        <v>213</v>
      </c>
      <c r="C18" s="38">
        <v>41148</v>
      </c>
      <c r="D18" s="46" t="str">
        <f t="shared" si="1"/>
        <v>N/A</v>
      </c>
      <c r="E18" s="38">
        <v>29144</v>
      </c>
      <c r="F18" s="46" t="str">
        <f t="shared" si="2"/>
        <v>N/A</v>
      </c>
      <c r="G18" s="38">
        <v>25797</v>
      </c>
      <c r="H18" s="46" t="str">
        <f t="shared" si="3"/>
        <v>N/A</v>
      </c>
      <c r="I18" s="12">
        <v>-29.2</v>
      </c>
      <c r="J18" s="12">
        <v>-11.5</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98324</v>
      </c>
      <c r="D20" s="46" t="str">
        <f t="shared" si="1"/>
        <v>N/A</v>
      </c>
      <c r="E20" s="38">
        <v>28685</v>
      </c>
      <c r="F20" s="46" t="str">
        <f t="shared" si="2"/>
        <v>N/A</v>
      </c>
      <c r="G20" s="38">
        <v>21069</v>
      </c>
      <c r="H20" s="46" t="str">
        <f t="shared" si="3"/>
        <v>N/A</v>
      </c>
      <c r="I20" s="12">
        <v>-70.8</v>
      </c>
      <c r="J20" s="12">
        <v>-26.6</v>
      </c>
      <c r="K20" s="47" t="s">
        <v>739</v>
      </c>
      <c r="L20" s="9" t="str">
        <f t="shared" si="0"/>
        <v>Yes</v>
      </c>
    </row>
    <row r="21" spans="1:12" x14ac:dyDescent="0.2">
      <c r="A21" s="3" t="s">
        <v>996</v>
      </c>
      <c r="B21" s="37" t="s">
        <v>213</v>
      </c>
      <c r="C21" s="38">
        <v>59210</v>
      </c>
      <c r="D21" s="46" t="str">
        <f t="shared" si="1"/>
        <v>N/A</v>
      </c>
      <c r="E21" s="38">
        <v>15190</v>
      </c>
      <c r="F21" s="46" t="str">
        <f t="shared" si="2"/>
        <v>N/A</v>
      </c>
      <c r="G21" s="38">
        <v>10579</v>
      </c>
      <c r="H21" s="46" t="str">
        <f t="shared" si="3"/>
        <v>N/A</v>
      </c>
      <c r="I21" s="12">
        <v>-74.3</v>
      </c>
      <c r="J21" s="12">
        <v>-30.4</v>
      </c>
      <c r="K21" s="47" t="s">
        <v>739</v>
      </c>
      <c r="L21" s="9" t="str">
        <f t="shared" si="0"/>
        <v>No</v>
      </c>
    </row>
    <row r="22" spans="1:12" x14ac:dyDescent="0.2">
      <c r="A22" s="3" t="s">
        <v>997</v>
      </c>
      <c r="B22" s="37" t="s">
        <v>213</v>
      </c>
      <c r="C22" s="38">
        <v>1495</v>
      </c>
      <c r="D22" s="46" t="str">
        <f t="shared" si="1"/>
        <v>N/A</v>
      </c>
      <c r="E22" s="38">
        <v>1529</v>
      </c>
      <c r="F22" s="46" t="str">
        <f t="shared" si="2"/>
        <v>N/A</v>
      </c>
      <c r="G22" s="38">
        <v>1476</v>
      </c>
      <c r="H22" s="46" t="str">
        <f t="shared" si="3"/>
        <v>N/A</v>
      </c>
      <c r="I22" s="12">
        <v>2.274</v>
      </c>
      <c r="J22" s="12">
        <v>-3.47</v>
      </c>
      <c r="K22" s="47" t="s">
        <v>739</v>
      </c>
      <c r="L22" s="9" t="str">
        <f t="shared" si="0"/>
        <v>Yes</v>
      </c>
    </row>
    <row r="23" spans="1:12" x14ac:dyDescent="0.2">
      <c r="A23" s="3" t="s">
        <v>998</v>
      </c>
      <c r="B23" s="37" t="s">
        <v>213</v>
      </c>
      <c r="C23" s="38">
        <v>15595</v>
      </c>
      <c r="D23" s="46" t="str">
        <f t="shared" si="1"/>
        <v>N/A</v>
      </c>
      <c r="E23" s="38">
        <v>3250</v>
      </c>
      <c r="F23" s="46" t="str">
        <f t="shared" si="2"/>
        <v>N/A</v>
      </c>
      <c r="G23" s="38">
        <v>1750</v>
      </c>
      <c r="H23" s="46" t="str">
        <f t="shared" si="3"/>
        <v>N/A</v>
      </c>
      <c r="I23" s="12">
        <v>-79.2</v>
      </c>
      <c r="J23" s="12">
        <v>-46.2</v>
      </c>
      <c r="K23" s="47" t="s">
        <v>739</v>
      </c>
      <c r="L23" s="9" t="str">
        <f t="shared" si="0"/>
        <v>No</v>
      </c>
    </row>
    <row r="24" spans="1:12" x14ac:dyDescent="0.2">
      <c r="A24" s="3" t="s">
        <v>999</v>
      </c>
      <c r="B24" s="37" t="s">
        <v>213</v>
      </c>
      <c r="C24" s="38">
        <v>22024</v>
      </c>
      <c r="D24" s="46" t="str">
        <f t="shared" si="1"/>
        <v>N/A</v>
      </c>
      <c r="E24" s="38">
        <v>8716</v>
      </c>
      <c r="F24" s="46" t="str">
        <f t="shared" si="2"/>
        <v>N/A</v>
      </c>
      <c r="G24" s="38">
        <v>7264</v>
      </c>
      <c r="H24" s="46" t="str">
        <f t="shared" si="3"/>
        <v>N/A</v>
      </c>
      <c r="I24" s="12">
        <v>-60.4</v>
      </c>
      <c r="J24" s="12">
        <v>-16.7</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45295</v>
      </c>
      <c r="D26" s="46" t="str">
        <f t="shared" si="1"/>
        <v>N/A</v>
      </c>
      <c r="E26" s="38">
        <v>33991</v>
      </c>
      <c r="F26" s="46" t="str">
        <f t="shared" si="2"/>
        <v>N/A</v>
      </c>
      <c r="G26" s="38">
        <v>35004</v>
      </c>
      <c r="H26" s="46" t="str">
        <f t="shared" si="3"/>
        <v>N/A</v>
      </c>
      <c r="I26" s="12">
        <v>-25</v>
      </c>
      <c r="J26" s="12">
        <v>2.98</v>
      </c>
      <c r="K26" s="47" t="s">
        <v>739</v>
      </c>
      <c r="L26" s="9" t="str">
        <f t="shared" si="0"/>
        <v>Yes</v>
      </c>
    </row>
    <row r="27" spans="1:12" x14ac:dyDescent="0.2">
      <c r="A27" s="3" t="s">
        <v>1001</v>
      </c>
      <c r="B27" s="37" t="s">
        <v>213</v>
      </c>
      <c r="C27" s="38">
        <v>5886</v>
      </c>
      <c r="D27" s="46" t="str">
        <f t="shared" si="1"/>
        <v>N/A</v>
      </c>
      <c r="E27" s="38">
        <v>5202</v>
      </c>
      <c r="F27" s="46" t="str">
        <f t="shared" si="2"/>
        <v>N/A</v>
      </c>
      <c r="G27" s="38">
        <v>4549</v>
      </c>
      <c r="H27" s="46" t="str">
        <f t="shared" si="3"/>
        <v>N/A</v>
      </c>
      <c r="I27" s="12">
        <v>-11.6</v>
      </c>
      <c r="J27" s="12">
        <v>-12.6</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23</v>
      </c>
      <c r="D29" s="46" t="str">
        <f t="shared" si="1"/>
        <v>N/A</v>
      </c>
      <c r="E29" s="38">
        <v>15</v>
      </c>
      <c r="F29" s="46" t="str">
        <f t="shared" si="2"/>
        <v>N/A</v>
      </c>
      <c r="G29" s="126">
        <v>11</v>
      </c>
      <c r="H29" s="46" t="str">
        <f t="shared" si="3"/>
        <v>N/A</v>
      </c>
      <c r="I29" s="12">
        <v>-34.799999999999997</v>
      </c>
      <c r="J29" s="12">
        <v>-26.7</v>
      </c>
      <c r="K29" s="47" t="s">
        <v>739</v>
      </c>
      <c r="L29" s="9" t="str">
        <f t="shared" si="0"/>
        <v>Yes</v>
      </c>
    </row>
    <row r="30" spans="1:12" x14ac:dyDescent="0.2">
      <c r="A30" s="3" t="s">
        <v>1004</v>
      </c>
      <c r="B30" s="37" t="s">
        <v>213</v>
      </c>
      <c r="C30" s="38">
        <v>30051</v>
      </c>
      <c r="D30" s="46" t="str">
        <f t="shared" si="1"/>
        <v>N/A</v>
      </c>
      <c r="E30" s="38">
        <v>25264</v>
      </c>
      <c r="F30" s="46" t="str">
        <f t="shared" si="2"/>
        <v>N/A</v>
      </c>
      <c r="G30" s="38">
        <v>24582</v>
      </c>
      <c r="H30" s="46" t="str">
        <f t="shared" si="3"/>
        <v>N/A</v>
      </c>
      <c r="I30" s="12">
        <v>-15.9</v>
      </c>
      <c r="J30" s="12">
        <v>-2.7</v>
      </c>
      <c r="K30" s="47" t="s">
        <v>739</v>
      </c>
      <c r="L30" s="9" t="str">
        <f t="shared" si="0"/>
        <v>Yes</v>
      </c>
    </row>
    <row r="31" spans="1:12" x14ac:dyDescent="0.2">
      <c r="A31" s="3" t="s">
        <v>1005</v>
      </c>
      <c r="B31" s="37" t="s">
        <v>213</v>
      </c>
      <c r="C31" s="38">
        <v>548</v>
      </c>
      <c r="D31" s="46" t="str">
        <f t="shared" si="1"/>
        <v>N/A</v>
      </c>
      <c r="E31" s="38">
        <v>402</v>
      </c>
      <c r="F31" s="46" t="str">
        <f t="shared" si="2"/>
        <v>N/A</v>
      </c>
      <c r="G31" s="38">
        <v>207</v>
      </c>
      <c r="H31" s="46" t="str">
        <f t="shared" si="3"/>
        <v>N/A</v>
      </c>
      <c r="I31" s="12">
        <v>-26.6</v>
      </c>
      <c r="J31" s="12">
        <v>-48.5</v>
      </c>
      <c r="K31" s="47" t="s">
        <v>739</v>
      </c>
      <c r="L31" s="9" t="str">
        <f t="shared" si="0"/>
        <v>No</v>
      </c>
    </row>
    <row r="32" spans="1:12" x14ac:dyDescent="0.2">
      <c r="A32" s="3" t="s">
        <v>1006</v>
      </c>
      <c r="B32" s="37" t="s">
        <v>213</v>
      </c>
      <c r="C32" s="38">
        <v>8756</v>
      </c>
      <c r="D32" s="46" t="str">
        <f t="shared" si="1"/>
        <v>N/A</v>
      </c>
      <c r="E32" s="38">
        <v>3085</v>
      </c>
      <c r="F32" s="46" t="str">
        <f t="shared" si="2"/>
        <v>N/A</v>
      </c>
      <c r="G32" s="38">
        <v>2553</v>
      </c>
      <c r="H32" s="46" t="str">
        <f t="shared" si="3"/>
        <v>N/A</v>
      </c>
      <c r="I32" s="12">
        <v>-64.8</v>
      </c>
      <c r="J32" s="12">
        <v>-17.2</v>
      </c>
      <c r="K32" s="47" t="s">
        <v>739</v>
      </c>
      <c r="L32" s="9" t="str">
        <f t="shared" si="0"/>
        <v>Yes</v>
      </c>
    </row>
    <row r="33" spans="1:12" x14ac:dyDescent="0.2">
      <c r="A33" s="3" t="s">
        <v>1007</v>
      </c>
      <c r="B33" s="37" t="s">
        <v>213</v>
      </c>
      <c r="C33" s="38">
        <v>31</v>
      </c>
      <c r="D33" s="46" t="str">
        <f t="shared" si="1"/>
        <v>N/A</v>
      </c>
      <c r="E33" s="38">
        <v>23</v>
      </c>
      <c r="F33" s="46" t="str">
        <f t="shared" si="2"/>
        <v>N/A</v>
      </c>
      <c r="G33" s="38">
        <v>3102</v>
      </c>
      <c r="H33" s="46" t="str">
        <f t="shared" si="3"/>
        <v>N/A</v>
      </c>
      <c r="I33" s="12">
        <v>-25.8</v>
      </c>
      <c r="J33" s="12">
        <v>13387</v>
      </c>
      <c r="K33" s="47" t="s">
        <v>739</v>
      </c>
      <c r="L33" s="9" t="str">
        <f t="shared" si="0"/>
        <v>No</v>
      </c>
    </row>
    <row r="34" spans="1:12" x14ac:dyDescent="0.2">
      <c r="A34" s="3" t="s">
        <v>105</v>
      </c>
      <c r="B34" s="37" t="s">
        <v>213</v>
      </c>
      <c r="C34" s="38">
        <v>21924</v>
      </c>
      <c r="D34" s="46" t="str">
        <f t="shared" si="1"/>
        <v>N/A</v>
      </c>
      <c r="E34" s="38">
        <v>92364</v>
      </c>
      <c r="F34" s="46" t="str">
        <f t="shared" si="2"/>
        <v>N/A</v>
      </c>
      <c r="G34" s="38">
        <v>89348</v>
      </c>
      <c r="H34" s="46" t="str">
        <f t="shared" si="3"/>
        <v>N/A</v>
      </c>
      <c r="I34" s="12">
        <v>321.3</v>
      </c>
      <c r="J34" s="12">
        <v>-3.27</v>
      </c>
      <c r="K34" s="47" t="s">
        <v>739</v>
      </c>
      <c r="L34" s="9" t="str">
        <f t="shared" si="0"/>
        <v>Yes</v>
      </c>
    </row>
    <row r="35" spans="1:12" x14ac:dyDescent="0.2">
      <c r="A35" s="3" t="s">
        <v>1008</v>
      </c>
      <c r="B35" s="37" t="s">
        <v>213</v>
      </c>
      <c r="C35" s="38">
        <v>6134</v>
      </c>
      <c r="D35" s="46" t="str">
        <f t="shared" si="1"/>
        <v>N/A</v>
      </c>
      <c r="E35" s="38">
        <v>5139</v>
      </c>
      <c r="F35" s="46" t="str">
        <f t="shared" si="2"/>
        <v>N/A</v>
      </c>
      <c r="G35" s="38">
        <v>4406</v>
      </c>
      <c r="H35" s="46" t="str">
        <f t="shared" si="3"/>
        <v>N/A</v>
      </c>
      <c r="I35" s="12">
        <v>-16.2</v>
      </c>
      <c r="J35" s="12">
        <v>-14.3</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0</v>
      </c>
      <c r="D37" s="46" t="str">
        <f t="shared" si="1"/>
        <v>N/A</v>
      </c>
      <c r="E37" s="38">
        <v>0</v>
      </c>
      <c r="F37" s="46" t="str">
        <f t="shared" si="2"/>
        <v>N/A</v>
      </c>
      <c r="G37" s="38">
        <v>11</v>
      </c>
      <c r="H37" s="46" t="str">
        <f t="shared" si="3"/>
        <v>N/A</v>
      </c>
      <c r="I37" s="12" t="s">
        <v>1747</v>
      </c>
      <c r="J37" s="12" t="s">
        <v>1747</v>
      </c>
      <c r="K37" s="47" t="s">
        <v>739</v>
      </c>
      <c r="L37" s="9" t="str">
        <f t="shared" si="0"/>
        <v>N/A</v>
      </c>
    </row>
    <row r="38" spans="1:12" x14ac:dyDescent="0.2">
      <c r="A38" s="3" t="s">
        <v>1011</v>
      </c>
      <c r="B38" s="37" t="s">
        <v>213</v>
      </c>
      <c r="C38" s="38">
        <v>6143</v>
      </c>
      <c r="D38" s="46" t="str">
        <f t="shared" si="1"/>
        <v>N/A</v>
      </c>
      <c r="E38" s="38">
        <v>5309</v>
      </c>
      <c r="F38" s="46" t="str">
        <f t="shared" si="2"/>
        <v>N/A</v>
      </c>
      <c r="G38" s="38">
        <v>4915</v>
      </c>
      <c r="H38" s="46" t="str">
        <f t="shared" si="3"/>
        <v>N/A</v>
      </c>
      <c r="I38" s="12">
        <v>-13.6</v>
      </c>
      <c r="J38" s="12">
        <v>-7.42</v>
      </c>
      <c r="K38" s="47" t="s">
        <v>739</v>
      </c>
      <c r="L38" s="9" t="str">
        <f t="shared" si="0"/>
        <v>Yes</v>
      </c>
    </row>
    <row r="39" spans="1:12" x14ac:dyDescent="0.2">
      <c r="A39" s="3" t="s">
        <v>1012</v>
      </c>
      <c r="B39" s="37" t="s">
        <v>213</v>
      </c>
      <c r="C39" s="38">
        <v>4306</v>
      </c>
      <c r="D39" s="46" t="str">
        <f t="shared" si="1"/>
        <v>N/A</v>
      </c>
      <c r="E39" s="38">
        <v>3430</v>
      </c>
      <c r="F39" s="46" t="str">
        <f t="shared" si="2"/>
        <v>N/A</v>
      </c>
      <c r="G39" s="38">
        <v>3479</v>
      </c>
      <c r="H39" s="46" t="str">
        <f t="shared" si="3"/>
        <v>N/A</v>
      </c>
      <c r="I39" s="12">
        <v>-20.3</v>
      </c>
      <c r="J39" s="12">
        <v>1.429</v>
      </c>
      <c r="K39" s="47" t="s">
        <v>739</v>
      </c>
      <c r="L39" s="9" t="str">
        <f t="shared" si="0"/>
        <v>Yes</v>
      </c>
    </row>
    <row r="40" spans="1:12" x14ac:dyDescent="0.2">
      <c r="A40" s="3" t="s">
        <v>1013</v>
      </c>
      <c r="B40" s="37" t="s">
        <v>213</v>
      </c>
      <c r="C40" s="38">
        <v>5341</v>
      </c>
      <c r="D40" s="46" t="str">
        <f t="shared" si="1"/>
        <v>N/A</v>
      </c>
      <c r="E40" s="38">
        <v>78486</v>
      </c>
      <c r="F40" s="46" t="str">
        <f t="shared" si="2"/>
        <v>N/A</v>
      </c>
      <c r="G40" s="38">
        <v>76547</v>
      </c>
      <c r="H40" s="46" t="str">
        <f t="shared" si="3"/>
        <v>N/A</v>
      </c>
      <c r="I40" s="12">
        <v>1370</v>
      </c>
      <c r="J40" s="12">
        <v>-2.4700000000000002</v>
      </c>
      <c r="K40" s="47" t="s">
        <v>739</v>
      </c>
      <c r="L40" s="9" t="str">
        <f t="shared" si="0"/>
        <v>Yes</v>
      </c>
    </row>
    <row r="41" spans="1:12" x14ac:dyDescent="0.2">
      <c r="A41" s="48" t="s">
        <v>84</v>
      </c>
      <c r="B41" s="37" t="s">
        <v>213</v>
      </c>
      <c r="C41" s="49">
        <v>4512474755</v>
      </c>
      <c r="D41" s="46" t="str">
        <f t="shared" si="1"/>
        <v>N/A</v>
      </c>
      <c r="E41" s="49">
        <v>2957491856</v>
      </c>
      <c r="F41" s="46" t="str">
        <f t="shared" si="2"/>
        <v>N/A</v>
      </c>
      <c r="G41" s="49">
        <v>2829416095</v>
      </c>
      <c r="H41" s="46" t="str">
        <f t="shared" si="3"/>
        <v>N/A</v>
      </c>
      <c r="I41" s="12">
        <v>-34.5</v>
      </c>
      <c r="J41" s="12">
        <v>-4.33</v>
      </c>
      <c r="K41" s="47" t="s">
        <v>739</v>
      </c>
      <c r="L41" s="9" t="str">
        <f t="shared" si="0"/>
        <v>Yes</v>
      </c>
    </row>
    <row r="42" spans="1:12" x14ac:dyDescent="0.2">
      <c r="A42" s="48" t="s">
        <v>1501</v>
      </c>
      <c r="B42" s="37" t="s">
        <v>213</v>
      </c>
      <c r="C42" s="49">
        <v>17130.667407000001</v>
      </c>
      <c r="D42" s="46" t="str">
        <f t="shared" si="1"/>
        <v>N/A</v>
      </c>
      <c r="E42" s="49">
        <v>14888.3277</v>
      </c>
      <c r="F42" s="46" t="str">
        <f t="shared" si="2"/>
        <v>N/A</v>
      </c>
      <c r="G42" s="49">
        <v>15667.449804</v>
      </c>
      <c r="H42" s="46" t="str">
        <f t="shared" si="3"/>
        <v>N/A</v>
      </c>
      <c r="I42" s="12">
        <v>-13.1</v>
      </c>
      <c r="J42" s="12">
        <v>5.2329999999999997</v>
      </c>
      <c r="K42" s="47" t="s">
        <v>739</v>
      </c>
      <c r="L42" s="9" t="str">
        <f t="shared" si="0"/>
        <v>Yes</v>
      </c>
    </row>
    <row r="43" spans="1:12" x14ac:dyDescent="0.2">
      <c r="A43" s="48" t="s">
        <v>1502</v>
      </c>
      <c r="B43" s="37" t="s">
        <v>213</v>
      </c>
      <c r="C43" s="49">
        <v>21573.550105999999</v>
      </c>
      <c r="D43" s="46" t="str">
        <f t="shared" si="1"/>
        <v>N/A</v>
      </c>
      <c r="E43" s="49">
        <v>24146.338694999999</v>
      </c>
      <c r="F43" s="46" t="str">
        <f t="shared" si="2"/>
        <v>N/A</v>
      </c>
      <c r="G43" s="49">
        <v>23309.053647000001</v>
      </c>
      <c r="H43" s="46" t="str">
        <f t="shared" si="3"/>
        <v>N/A</v>
      </c>
      <c r="I43" s="12">
        <v>11.93</v>
      </c>
      <c r="J43" s="12">
        <v>-3.47</v>
      </c>
      <c r="K43" s="47" t="s">
        <v>739</v>
      </c>
      <c r="L43" s="9" t="str">
        <f t="shared" si="0"/>
        <v>Yes</v>
      </c>
    </row>
    <row r="44" spans="1:12" x14ac:dyDescent="0.2">
      <c r="A44" s="4" t="s">
        <v>107</v>
      </c>
      <c r="B44" s="37" t="s">
        <v>213</v>
      </c>
      <c r="C44" s="49">
        <v>51372821</v>
      </c>
      <c r="D44" s="46" t="str">
        <f t="shared" si="1"/>
        <v>N/A</v>
      </c>
      <c r="E44" s="49">
        <v>16636168</v>
      </c>
      <c r="F44" s="46" t="str">
        <f t="shared" si="2"/>
        <v>N/A</v>
      </c>
      <c r="G44" s="49">
        <v>9322521</v>
      </c>
      <c r="H44" s="46" t="str">
        <f t="shared" si="3"/>
        <v>N/A</v>
      </c>
      <c r="I44" s="12">
        <v>-67.599999999999994</v>
      </c>
      <c r="J44" s="12">
        <v>-44</v>
      </c>
      <c r="K44" s="47" t="s">
        <v>739</v>
      </c>
      <c r="L44" s="9" t="str">
        <f t="shared" si="0"/>
        <v>No</v>
      </c>
    </row>
    <row r="45" spans="1:12" x14ac:dyDescent="0.2">
      <c r="A45" s="48" t="s">
        <v>158</v>
      </c>
      <c r="B45" s="50" t="s">
        <v>217</v>
      </c>
      <c r="C45" s="1">
        <v>504</v>
      </c>
      <c r="D45" s="46" t="str">
        <f>IF($B45="N/A","N/A",IF(C45&gt;0,"No",IF(C45&lt;0,"No","Yes")))</f>
        <v>No</v>
      </c>
      <c r="E45" s="1">
        <v>4182</v>
      </c>
      <c r="F45" s="46" t="str">
        <f>IF($B45="N/A","N/A",IF(E45&gt;0,"No",IF(E45&lt;0,"No","Yes")))</f>
        <v>No</v>
      </c>
      <c r="G45" s="1">
        <v>743</v>
      </c>
      <c r="H45" s="46" t="str">
        <f>IF($B45="N/A","N/A",IF(G45&gt;0,"No",IF(G45&lt;0,"No","Yes")))</f>
        <v>No</v>
      </c>
      <c r="I45" s="12">
        <v>729.8</v>
      </c>
      <c r="J45" s="12">
        <v>-82.2</v>
      </c>
      <c r="K45" s="47" t="s">
        <v>739</v>
      </c>
      <c r="L45" s="9" t="str">
        <f t="shared" si="0"/>
        <v>No</v>
      </c>
    </row>
    <row r="46" spans="1:12" x14ac:dyDescent="0.2">
      <c r="A46" s="48" t="s">
        <v>156</v>
      </c>
      <c r="B46" s="37" t="s">
        <v>213</v>
      </c>
      <c r="C46" s="49">
        <v>1019275</v>
      </c>
      <c r="D46" s="46" t="str">
        <f t="shared" ref="D46:D47" si="4">IF($B46="N/A","N/A",IF(C46&gt;10,"No",IF(C46&lt;-10,"No","Yes")))</f>
        <v>N/A</v>
      </c>
      <c r="E46" s="49">
        <v>5443122</v>
      </c>
      <c r="F46" s="46" t="str">
        <f t="shared" ref="F46:F47" si="5">IF($B46="N/A","N/A",IF(E46&gt;10,"No",IF(E46&lt;-10,"No","Yes")))</f>
        <v>N/A</v>
      </c>
      <c r="G46" s="49">
        <v>1219290</v>
      </c>
      <c r="H46" s="46" t="str">
        <f t="shared" ref="H46:H47" si="6">IF($B46="N/A","N/A",IF(G46&gt;10,"No",IF(G46&lt;-10,"No","Yes")))</f>
        <v>N/A</v>
      </c>
      <c r="I46" s="12">
        <v>434</v>
      </c>
      <c r="J46" s="12">
        <v>-77.599999999999994</v>
      </c>
      <c r="K46" s="47" t="s">
        <v>739</v>
      </c>
      <c r="L46" s="9" t="str">
        <f t="shared" si="0"/>
        <v>No</v>
      </c>
    </row>
    <row r="47" spans="1:12" x14ac:dyDescent="0.2">
      <c r="A47" s="48" t="s">
        <v>1304</v>
      </c>
      <c r="B47" s="37" t="s">
        <v>213</v>
      </c>
      <c r="C47" s="49">
        <v>2022.3710317</v>
      </c>
      <c r="D47" s="46" t="str">
        <f t="shared" si="4"/>
        <v>N/A</v>
      </c>
      <c r="E47" s="49">
        <v>1301.5595409</v>
      </c>
      <c r="F47" s="46" t="str">
        <f t="shared" si="5"/>
        <v>N/A</v>
      </c>
      <c r="G47" s="49">
        <v>1641.0363391999999</v>
      </c>
      <c r="H47" s="46" t="str">
        <f t="shared" si="6"/>
        <v>N/A</v>
      </c>
      <c r="I47" s="12">
        <v>-35.6</v>
      </c>
      <c r="J47" s="12">
        <v>26.08</v>
      </c>
      <c r="K47" s="47" t="s">
        <v>739</v>
      </c>
      <c r="L47" s="9" t="str">
        <f>IF(J47="Div by 0", "N/A", IF(OR(J47="N/A",K47="N/A"),"N/A", IF(J47&gt;VALUE(MID(K47,1,2)), "No", IF(J47&lt;-1*VALUE(MID(K47,1,2)), "No", "Yes"))))</f>
        <v>Yes</v>
      </c>
    </row>
    <row r="48" spans="1:12" x14ac:dyDescent="0.2">
      <c r="A48" s="48" t="s">
        <v>1503</v>
      </c>
      <c r="B48" s="37" t="s">
        <v>213</v>
      </c>
      <c r="C48" s="49">
        <v>21137.714096</v>
      </c>
      <c r="D48" s="46" t="str">
        <f t="shared" ref="D48:D74" si="7">IF($B48="N/A","N/A",IF(C48&gt;10,"No",IF(C48&lt;-10,"No","Yes")))</f>
        <v>N/A</v>
      </c>
      <c r="E48" s="49">
        <v>35761.612314999998</v>
      </c>
      <c r="F48" s="46" t="str">
        <f t="shared" ref="F48:F74" si="8">IF($B48="N/A","N/A",IF(E48&gt;10,"No",IF(E48&lt;-10,"No","Yes")))</f>
        <v>N/A</v>
      </c>
      <c r="G48" s="49">
        <v>41126.861790000003</v>
      </c>
      <c r="H48" s="46" t="str">
        <f t="shared" ref="H48:H74" si="9">IF($B48="N/A","N/A",IF(G48&gt;10,"No",IF(G48&lt;-10,"No","Yes")))</f>
        <v>N/A</v>
      </c>
      <c r="I48" s="12">
        <v>69.180000000000007</v>
      </c>
      <c r="J48" s="12">
        <v>15</v>
      </c>
      <c r="K48" s="47" t="s">
        <v>739</v>
      </c>
      <c r="L48" s="9" t="str">
        <f t="shared" ref="L48:L74" si="10">IF(J48="Div by 0", "N/A", IF(K48="N/A","N/A", IF(J48&gt;VALUE(MID(K48,1,2)), "No", IF(J48&lt;-1*VALUE(MID(K48,1,2)), "No", "Yes"))))</f>
        <v>Yes</v>
      </c>
    </row>
    <row r="49" spans="1:12" x14ac:dyDescent="0.2">
      <c r="A49" s="48" t="s">
        <v>1504</v>
      </c>
      <c r="B49" s="37" t="s">
        <v>213</v>
      </c>
      <c r="C49" s="49">
        <v>8748.5484579999993</v>
      </c>
      <c r="D49" s="46" t="str">
        <f t="shared" si="7"/>
        <v>N/A</v>
      </c>
      <c r="E49" s="49">
        <v>19907.830393</v>
      </c>
      <c r="F49" s="46" t="str">
        <f t="shared" si="8"/>
        <v>N/A</v>
      </c>
      <c r="G49" s="49">
        <v>36708.294053999998</v>
      </c>
      <c r="H49" s="46" t="str">
        <f t="shared" si="9"/>
        <v>N/A</v>
      </c>
      <c r="I49" s="12">
        <v>127.6</v>
      </c>
      <c r="J49" s="12">
        <v>84.39</v>
      </c>
      <c r="K49" s="47" t="s">
        <v>739</v>
      </c>
      <c r="L49" s="9" t="str">
        <f t="shared" si="10"/>
        <v>No</v>
      </c>
    </row>
    <row r="50" spans="1:12" x14ac:dyDescent="0.2">
      <c r="A50" s="48" t="s">
        <v>1505</v>
      </c>
      <c r="B50" s="37" t="s">
        <v>213</v>
      </c>
      <c r="C50" s="49">
        <v>30158.606114999999</v>
      </c>
      <c r="D50" s="46" t="str">
        <f t="shared" si="7"/>
        <v>N/A</v>
      </c>
      <c r="E50" s="49">
        <v>28751.473153999999</v>
      </c>
      <c r="F50" s="46" t="str">
        <f t="shared" si="8"/>
        <v>N/A</v>
      </c>
      <c r="G50" s="49">
        <v>28339.324603000001</v>
      </c>
      <c r="H50" s="46" t="str">
        <f t="shared" si="9"/>
        <v>N/A</v>
      </c>
      <c r="I50" s="12">
        <v>-4.67</v>
      </c>
      <c r="J50" s="12">
        <v>-1.43</v>
      </c>
      <c r="K50" s="47" t="s">
        <v>739</v>
      </c>
      <c r="L50" s="9" t="str">
        <f t="shared" si="10"/>
        <v>Yes</v>
      </c>
    </row>
    <row r="51" spans="1:12" x14ac:dyDescent="0.2">
      <c r="A51" s="48" t="s">
        <v>1506</v>
      </c>
      <c r="B51" s="37" t="s">
        <v>213</v>
      </c>
      <c r="C51" s="49">
        <v>6394.6254429999999</v>
      </c>
      <c r="D51" s="46" t="str">
        <f t="shared" si="7"/>
        <v>N/A</v>
      </c>
      <c r="E51" s="49">
        <v>13050.386135000001</v>
      </c>
      <c r="F51" s="46" t="str">
        <f t="shared" si="8"/>
        <v>N/A</v>
      </c>
      <c r="G51" s="49">
        <v>19665.036634</v>
      </c>
      <c r="H51" s="46" t="str">
        <f t="shared" si="9"/>
        <v>N/A</v>
      </c>
      <c r="I51" s="12">
        <v>104.1</v>
      </c>
      <c r="J51" s="12">
        <v>50.69</v>
      </c>
      <c r="K51" s="47" t="s">
        <v>739</v>
      </c>
      <c r="L51" s="9" t="str">
        <f t="shared" si="10"/>
        <v>No</v>
      </c>
    </row>
    <row r="52" spans="1:12" x14ac:dyDescent="0.2">
      <c r="A52" s="48" t="s">
        <v>1507</v>
      </c>
      <c r="B52" s="37" t="s">
        <v>213</v>
      </c>
      <c r="C52" s="49">
        <v>36873.043161000001</v>
      </c>
      <c r="D52" s="46" t="str">
        <f t="shared" si="7"/>
        <v>N/A</v>
      </c>
      <c r="E52" s="49">
        <v>43234.631896999999</v>
      </c>
      <c r="F52" s="46" t="str">
        <f t="shared" si="8"/>
        <v>N/A</v>
      </c>
      <c r="G52" s="49">
        <v>46008.619801000001</v>
      </c>
      <c r="H52" s="46" t="str">
        <f t="shared" si="9"/>
        <v>N/A</v>
      </c>
      <c r="I52" s="12">
        <v>17.25</v>
      </c>
      <c r="J52" s="12">
        <v>6.4160000000000004</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23373.042044999998</v>
      </c>
      <c r="D54" s="46" t="str">
        <f t="shared" si="7"/>
        <v>N/A</v>
      </c>
      <c r="E54" s="49">
        <v>44623.040021000001</v>
      </c>
      <c r="F54" s="46" t="str">
        <f t="shared" si="8"/>
        <v>N/A</v>
      </c>
      <c r="G54" s="49">
        <v>56984.320422999997</v>
      </c>
      <c r="H54" s="46" t="str">
        <f t="shared" si="9"/>
        <v>N/A</v>
      </c>
      <c r="I54" s="12">
        <v>90.92</v>
      </c>
      <c r="J54" s="12">
        <v>27.7</v>
      </c>
      <c r="K54" s="47" t="s">
        <v>739</v>
      </c>
      <c r="L54" s="9" t="str">
        <f t="shared" si="10"/>
        <v>Yes</v>
      </c>
    </row>
    <row r="55" spans="1:12" x14ac:dyDescent="0.2">
      <c r="A55" s="48" t="s">
        <v>1510</v>
      </c>
      <c r="B55" s="37" t="s">
        <v>213</v>
      </c>
      <c r="C55" s="49">
        <v>16204.669515</v>
      </c>
      <c r="D55" s="46" t="str">
        <f t="shared" si="7"/>
        <v>N/A</v>
      </c>
      <c r="E55" s="49">
        <v>30776.286636000001</v>
      </c>
      <c r="F55" s="46" t="str">
        <f t="shared" si="8"/>
        <v>N/A</v>
      </c>
      <c r="G55" s="49">
        <v>39308.554684000002</v>
      </c>
      <c r="H55" s="46" t="str">
        <f t="shared" si="9"/>
        <v>N/A</v>
      </c>
      <c r="I55" s="12">
        <v>89.92</v>
      </c>
      <c r="J55" s="12">
        <v>27.72</v>
      </c>
      <c r="K55" s="47" t="s">
        <v>739</v>
      </c>
      <c r="L55" s="9" t="str">
        <f t="shared" si="10"/>
        <v>Yes</v>
      </c>
    </row>
    <row r="56" spans="1:12" ht="25.5" x14ac:dyDescent="0.2">
      <c r="A56" s="48" t="s">
        <v>1511</v>
      </c>
      <c r="B56" s="37" t="s">
        <v>213</v>
      </c>
      <c r="C56" s="49">
        <v>15655.565886</v>
      </c>
      <c r="D56" s="46" t="str">
        <f t="shared" si="7"/>
        <v>N/A</v>
      </c>
      <c r="E56" s="49">
        <v>16283.196207000001</v>
      </c>
      <c r="F56" s="46" t="str">
        <f t="shared" si="8"/>
        <v>N/A</v>
      </c>
      <c r="G56" s="49">
        <v>16207.285908</v>
      </c>
      <c r="H56" s="46" t="str">
        <f t="shared" si="9"/>
        <v>N/A</v>
      </c>
      <c r="I56" s="12">
        <v>4.0090000000000003</v>
      </c>
      <c r="J56" s="12">
        <v>-0.46600000000000003</v>
      </c>
      <c r="K56" s="47" t="s">
        <v>739</v>
      </c>
      <c r="L56" s="9" t="str">
        <f t="shared" si="10"/>
        <v>Yes</v>
      </c>
    </row>
    <row r="57" spans="1:12" x14ac:dyDescent="0.2">
      <c r="A57" s="48" t="s">
        <v>1512</v>
      </c>
      <c r="B57" s="37" t="s">
        <v>213</v>
      </c>
      <c r="C57" s="49">
        <v>7694.9193330999997</v>
      </c>
      <c r="D57" s="46" t="str">
        <f t="shared" si="7"/>
        <v>N/A</v>
      </c>
      <c r="E57" s="49">
        <v>13337.187692</v>
      </c>
      <c r="F57" s="46" t="str">
        <f t="shared" si="8"/>
        <v>N/A</v>
      </c>
      <c r="G57" s="49">
        <v>21412.547999999999</v>
      </c>
      <c r="H57" s="46" t="str">
        <f t="shared" si="9"/>
        <v>N/A</v>
      </c>
      <c r="I57" s="12">
        <v>73.319999999999993</v>
      </c>
      <c r="J57" s="12">
        <v>60.55</v>
      </c>
      <c r="K57" s="47" t="s">
        <v>739</v>
      </c>
      <c r="L57" s="9" t="str">
        <f t="shared" si="10"/>
        <v>No</v>
      </c>
    </row>
    <row r="58" spans="1:12" x14ac:dyDescent="0.2">
      <c r="A58" s="48" t="s">
        <v>1513</v>
      </c>
      <c r="B58" s="37" t="s">
        <v>213</v>
      </c>
      <c r="C58" s="49">
        <v>54270.121958000003</v>
      </c>
      <c r="D58" s="46" t="str">
        <f t="shared" si="7"/>
        <v>N/A</v>
      </c>
      <c r="E58" s="49">
        <v>85392.065396999998</v>
      </c>
      <c r="F58" s="46" t="str">
        <f t="shared" si="8"/>
        <v>N/A</v>
      </c>
      <c r="G58" s="49">
        <v>99581.984305999998</v>
      </c>
      <c r="H58" s="46" t="str">
        <f t="shared" si="9"/>
        <v>N/A</v>
      </c>
      <c r="I58" s="12">
        <v>57.35</v>
      </c>
      <c r="J58" s="12">
        <v>16.62</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2630.4588586</v>
      </c>
      <c r="D60" s="46" t="str">
        <f t="shared" si="7"/>
        <v>N/A</v>
      </c>
      <c r="E60" s="49">
        <v>1354.0147979999999</v>
      </c>
      <c r="F60" s="46" t="str">
        <f t="shared" si="8"/>
        <v>N/A</v>
      </c>
      <c r="G60" s="49">
        <v>1041.206205</v>
      </c>
      <c r="H60" s="46" t="str">
        <f t="shared" si="9"/>
        <v>N/A</v>
      </c>
      <c r="I60" s="12">
        <v>-48.5</v>
      </c>
      <c r="J60" s="12">
        <v>-23.1</v>
      </c>
      <c r="K60" s="47" t="s">
        <v>739</v>
      </c>
      <c r="L60" s="9" t="str">
        <f t="shared" si="10"/>
        <v>Yes</v>
      </c>
    </row>
    <row r="61" spans="1:12" x14ac:dyDescent="0.2">
      <c r="A61" s="48" t="s">
        <v>1516</v>
      </c>
      <c r="B61" s="37" t="s">
        <v>213</v>
      </c>
      <c r="C61" s="49">
        <v>1062.8160041000001</v>
      </c>
      <c r="D61" s="46" t="str">
        <f t="shared" si="7"/>
        <v>N/A</v>
      </c>
      <c r="E61" s="49">
        <v>703.35659362000001</v>
      </c>
      <c r="F61" s="46" t="str">
        <f t="shared" si="8"/>
        <v>N/A</v>
      </c>
      <c r="G61" s="49">
        <v>848.85908990999997</v>
      </c>
      <c r="H61" s="46" t="str">
        <f t="shared" si="9"/>
        <v>N/A</v>
      </c>
      <c r="I61" s="12">
        <v>-33.799999999999997</v>
      </c>
      <c r="J61" s="12">
        <v>20.69</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891.82608696</v>
      </c>
      <c r="D63" s="46" t="str">
        <f t="shared" si="7"/>
        <v>N/A</v>
      </c>
      <c r="E63" s="49">
        <v>1241.5999999999999</v>
      </c>
      <c r="F63" s="46" t="str">
        <f t="shared" si="8"/>
        <v>N/A</v>
      </c>
      <c r="G63" s="49">
        <v>376.36363635999999</v>
      </c>
      <c r="H63" s="46" t="str">
        <f t="shared" si="9"/>
        <v>N/A</v>
      </c>
      <c r="I63" s="12">
        <v>39.22</v>
      </c>
      <c r="J63" s="12">
        <v>-69.7</v>
      </c>
      <c r="K63" s="47" t="s">
        <v>739</v>
      </c>
      <c r="L63" s="9" t="str">
        <f t="shared" si="10"/>
        <v>No</v>
      </c>
    </row>
    <row r="64" spans="1:12" x14ac:dyDescent="0.2">
      <c r="A64" s="48" t="s">
        <v>1519</v>
      </c>
      <c r="B64" s="37" t="s">
        <v>213</v>
      </c>
      <c r="C64" s="49">
        <v>985.11962996</v>
      </c>
      <c r="D64" s="46" t="str">
        <f t="shared" si="7"/>
        <v>N/A</v>
      </c>
      <c r="E64" s="49">
        <v>969.81732900999998</v>
      </c>
      <c r="F64" s="46" t="str">
        <f t="shared" si="8"/>
        <v>N/A</v>
      </c>
      <c r="G64" s="49">
        <v>919.31209827999999</v>
      </c>
      <c r="H64" s="46" t="str">
        <f t="shared" si="9"/>
        <v>N/A</v>
      </c>
      <c r="I64" s="12">
        <v>-1.55</v>
      </c>
      <c r="J64" s="12">
        <v>-5.21</v>
      </c>
      <c r="K64" s="47" t="s">
        <v>739</v>
      </c>
      <c r="L64" s="9" t="str">
        <f t="shared" si="10"/>
        <v>Yes</v>
      </c>
    </row>
    <row r="65" spans="1:12" x14ac:dyDescent="0.2">
      <c r="A65" s="48" t="s">
        <v>1520</v>
      </c>
      <c r="B65" s="37" t="s">
        <v>213</v>
      </c>
      <c r="C65" s="49">
        <v>10722.808394</v>
      </c>
      <c r="D65" s="46" t="str">
        <f t="shared" si="7"/>
        <v>N/A</v>
      </c>
      <c r="E65" s="49">
        <v>17139.883085000001</v>
      </c>
      <c r="F65" s="46" t="str">
        <f t="shared" si="8"/>
        <v>N/A</v>
      </c>
      <c r="G65" s="49">
        <v>5563.0241545999997</v>
      </c>
      <c r="H65" s="46" t="str">
        <f t="shared" si="9"/>
        <v>N/A</v>
      </c>
      <c r="I65" s="12">
        <v>59.85</v>
      </c>
      <c r="J65" s="12">
        <v>-67.5</v>
      </c>
      <c r="K65" s="47" t="s">
        <v>739</v>
      </c>
      <c r="L65" s="9" t="str">
        <f t="shared" si="10"/>
        <v>No</v>
      </c>
    </row>
    <row r="66" spans="1:12" x14ac:dyDescent="0.2">
      <c r="A66" s="48" t="s">
        <v>1521</v>
      </c>
      <c r="B66" s="37" t="s">
        <v>213</v>
      </c>
      <c r="C66" s="49">
        <v>8836.8044769000007</v>
      </c>
      <c r="D66" s="46" t="str">
        <f t="shared" si="7"/>
        <v>N/A</v>
      </c>
      <c r="E66" s="49">
        <v>3547.7403565999998</v>
      </c>
      <c r="F66" s="46" t="str">
        <f t="shared" si="8"/>
        <v>N/A</v>
      </c>
      <c r="G66" s="49">
        <v>3049.6282805000001</v>
      </c>
      <c r="H66" s="46" t="str">
        <f t="shared" si="9"/>
        <v>N/A</v>
      </c>
      <c r="I66" s="12">
        <v>-59.9</v>
      </c>
      <c r="J66" s="12">
        <v>-14</v>
      </c>
      <c r="K66" s="47" t="s">
        <v>739</v>
      </c>
      <c r="L66" s="9" t="str">
        <f t="shared" si="10"/>
        <v>Yes</v>
      </c>
    </row>
    <row r="67" spans="1:12" x14ac:dyDescent="0.2">
      <c r="A67" s="48" t="s">
        <v>1522</v>
      </c>
      <c r="B67" s="37" t="s">
        <v>213</v>
      </c>
      <c r="C67" s="49">
        <v>496.70967741999999</v>
      </c>
      <c r="D67" s="46" t="str">
        <f t="shared" si="7"/>
        <v>N/A</v>
      </c>
      <c r="E67" s="49">
        <v>450.21739129999997</v>
      </c>
      <c r="F67" s="46" t="str">
        <f t="shared" si="8"/>
        <v>N/A</v>
      </c>
      <c r="G67" s="49">
        <v>336.88104449000002</v>
      </c>
      <c r="H67" s="46" t="str">
        <f t="shared" si="9"/>
        <v>N/A</v>
      </c>
      <c r="I67" s="12">
        <v>-9.36</v>
      </c>
      <c r="J67" s="12">
        <v>-25.2</v>
      </c>
      <c r="K67" s="47" t="s">
        <v>739</v>
      </c>
      <c r="L67" s="9" t="str">
        <f t="shared" si="10"/>
        <v>Yes</v>
      </c>
    </row>
    <row r="68" spans="1:12" x14ac:dyDescent="0.2">
      <c r="A68" s="48" t="s">
        <v>1523</v>
      </c>
      <c r="B68" s="37" t="s">
        <v>213</v>
      </c>
      <c r="C68" s="49">
        <v>1204.4691206</v>
      </c>
      <c r="D68" s="46" t="str">
        <f t="shared" si="7"/>
        <v>N/A</v>
      </c>
      <c r="E68" s="49">
        <v>780.28811009000003</v>
      </c>
      <c r="F68" s="46" t="str">
        <f t="shared" si="8"/>
        <v>N/A</v>
      </c>
      <c r="G68" s="49">
        <v>1632.8760577</v>
      </c>
      <c r="H68" s="46" t="str">
        <f t="shared" si="9"/>
        <v>N/A</v>
      </c>
      <c r="I68" s="12">
        <v>-35.200000000000003</v>
      </c>
      <c r="J68" s="12">
        <v>109.3</v>
      </c>
      <c r="K68" s="47" t="s">
        <v>739</v>
      </c>
      <c r="L68" s="9" t="str">
        <f t="shared" si="10"/>
        <v>No</v>
      </c>
    </row>
    <row r="69" spans="1:12" x14ac:dyDescent="0.2">
      <c r="A69" s="48" t="s">
        <v>1524</v>
      </c>
      <c r="B69" s="37" t="s">
        <v>213</v>
      </c>
      <c r="C69" s="49">
        <v>578.58461036999995</v>
      </c>
      <c r="D69" s="46" t="str">
        <f t="shared" si="7"/>
        <v>N/A</v>
      </c>
      <c r="E69" s="49">
        <v>437.79762599999998</v>
      </c>
      <c r="F69" s="46" t="str">
        <f t="shared" si="8"/>
        <v>N/A</v>
      </c>
      <c r="G69" s="49">
        <v>516.25896505000003</v>
      </c>
      <c r="H69" s="46" t="str">
        <f t="shared" si="9"/>
        <v>N/A</v>
      </c>
      <c r="I69" s="12">
        <v>-24.3</v>
      </c>
      <c r="J69" s="12">
        <v>17.920000000000002</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t="s">
        <v>1747</v>
      </c>
      <c r="D71" s="46" t="str">
        <f t="shared" si="7"/>
        <v>N/A</v>
      </c>
      <c r="E71" s="49" t="s">
        <v>1747</v>
      </c>
      <c r="F71" s="46" t="str">
        <f t="shared" si="8"/>
        <v>N/A</v>
      </c>
      <c r="G71" s="49">
        <v>0</v>
      </c>
      <c r="H71" s="46" t="str">
        <f t="shared" si="9"/>
        <v>N/A</v>
      </c>
      <c r="I71" s="12" t="s">
        <v>1747</v>
      </c>
      <c r="J71" s="12" t="s">
        <v>1747</v>
      </c>
      <c r="K71" s="47" t="s">
        <v>739</v>
      </c>
      <c r="L71" s="9" t="str">
        <f t="shared" si="10"/>
        <v>N/A</v>
      </c>
    </row>
    <row r="72" spans="1:12" x14ac:dyDescent="0.2">
      <c r="A72" s="48" t="s">
        <v>1527</v>
      </c>
      <c r="B72" s="37" t="s">
        <v>213</v>
      </c>
      <c r="C72" s="49">
        <v>2093.9129090000001</v>
      </c>
      <c r="D72" s="46" t="str">
        <f t="shared" si="7"/>
        <v>N/A</v>
      </c>
      <c r="E72" s="49">
        <v>2057.1363722000001</v>
      </c>
      <c r="F72" s="46" t="str">
        <f t="shared" si="8"/>
        <v>N/A</v>
      </c>
      <c r="G72" s="49">
        <v>2359.8931840999999</v>
      </c>
      <c r="H72" s="46" t="str">
        <f t="shared" si="9"/>
        <v>N/A</v>
      </c>
      <c r="I72" s="12">
        <v>-1.76</v>
      </c>
      <c r="J72" s="12">
        <v>14.72</v>
      </c>
      <c r="K72" s="47" t="s">
        <v>739</v>
      </c>
      <c r="L72" s="9" t="str">
        <f t="shared" si="10"/>
        <v>Yes</v>
      </c>
    </row>
    <row r="73" spans="1:12" x14ac:dyDescent="0.2">
      <c r="A73" s="48" t="s">
        <v>1528</v>
      </c>
      <c r="B73" s="37" t="s">
        <v>213</v>
      </c>
      <c r="C73" s="49">
        <v>1650.7789131</v>
      </c>
      <c r="D73" s="46" t="str">
        <f t="shared" si="7"/>
        <v>N/A</v>
      </c>
      <c r="E73" s="49">
        <v>1792.6020407999999</v>
      </c>
      <c r="F73" s="46" t="str">
        <f t="shared" si="8"/>
        <v>N/A</v>
      </c>
      <c r="G73" s="49">
        <v>1779.1241735999999</v>
      </c>
      <c r="H73" s="46" t="str">
        <f t="shared" si="9"/>
        <v>N/A</v>
      </c>
      <c r="I73" s="12">
        <v>8.5909999999999993</v>
      </c>
      <c r="J73" s="12">
        <v>-0.752</v>
      </c>
      <c r="K73" s="47" t="s">
        <v>739</v>
      </c>
      <c r="L73" s="9" t="str">
        <f t="shared" si="10"/>
        <v>Yes</v>
      </c>
    </row>
    <row r="74" spans="1:12" x14ac:dyDescent="0.2">
      <c r="A74" s="48" t="s">
        <v>1529</v>
      </c>
      <c r="B74" s="37" t="s">
        <v>213</v>
      </c>
      <c r="C74" s="49">
        <v>540.45721775000004</v>
      </c>
      <c r="D74" s="46" t="str">
        <f t="shared" si="7"/>
        <v>N/A</v>
      </c>
      <c r="E74" s="49">
        <v>672.10364905999995</v>
      </c>
      <c r="F74" s="46" t="str">
        <f t="shared" si="8"/>
        <v>N/A</v>
      </c>
      <c r="G74" s="49">
        <v>1643.8413654000001</v>
      </c>
      <c r="H74" s="46" t="str">
        <f t="shared" si="9"/>
        <v>N/A</v>
      </c>
      <c r="I74" s="12">
        <v>24.36</v>
      </c>
      <c r="J74" s="12">
        <v>144.6</v>
      </c>
      <c r="K74" s="47" t="s">
        <v>739</v>
      </c>
      <c r="L74" s="9" t="str">
        <f t="shared" si="10"/>
        <v>No</v>
      </c>
    </row>
    <row r="75" spans="1:12" x14ac:dyDescent="0.2">
      <c r="A75" s="48" t="s">
        <v>1611</v>
      </c>
      <c r="B75" s="37" t="s">
        <v>213</v>
      </c>
      <c r="C75" s="49">
        <v>292733181</v>
      </c>
      <c r="D75" s="46" t="str">
        <f t="shared" ref="D75:D144" si="11">IF($B75="N/A","N/A",IF(C75&gt;10,"No",IF(C75&lt;-10,"No","Yes")))</f>
        <v>N/A</v>
      </c>
      <c r="E75" s="49">
        <v>190520652</v>
      </c>
      <c r="F75" s="46" t="str">
        <f t="shared" ref="F75:F144" si="12">IF($B75="N/A","N/A",IF(E75&gt;10,"No",IF(E75&lt;-10,"No","Yes")))</f>
        <v>N/A</v>
      </c>
      <c r="G75" s="49">
        <v>153774440</v>
      </c>
      <c r="H75" s="46" t="str">
        <f t="shared" ref="H75:H144" si="13">IF($B75="N/A","N/A",IF(G75&gt;10,"No",IF(G75&lt;-10,"No","Yes")))</f>
        <v>N/A</v>
      </c>
      <c r="I75" s="12">
        <v>-34.9</v>
      </c>
      <c r="J75" s="12">
        <v>-19.3</v>
      </c>
      <c r="K75" s="47" t="s">
        <v>739</v>
      </c>
      <c r="L75" s="9" t="str">
        <f t="shared" ref="L75:L135" si="14">IF(J75="Div by 0", "N/A", IF(K75="N/A","N/A", IF(J75&gt;VALUE(MID(K75,1,2)), "No", IF(J75&lt;-1*VALUE(MID(K75,1,2)), "No", "Yes"))))</f>
        <v>Yes</v>
      </c>
    </row>
    <row r="76" spans="1:12" x14ac:dyDescent="0.2">
      <c r="A76" s="48" t="s">
        <v>598</v>
      </c>
      <c r="B76" s="37" t="s">
        <v>213</v>
      </c>
      <c r="C76" s="38">
        <v>32016</v>
      </c>
      <c r="D76" s="46" t="str">
        <f t="shared" si="11"/>
        <v>N/A</v>
      </c>
      <c r="E76" s="38">
        <v>17407</v>
      </c>
      <c r="F76" s="46" t="str">
        <f t="shared" si="12"/>
        <v>N/A</v>
      </c>
      <c r="G76" s="38">
        <v>14416</v>
      </c>
      <c r="H76" s="46" t="str">
        <f t="shared" si="13"/>
        <v>N/A</v>
      </c>
      <c r="I76" s="12">
        <v>-45.6</v>
      </c>
      <c r="J76" s="12">
        <v>-17.2</v>
      </c>
      <c r="K76" s="47" t="s">
        <v>739</v>
      </c>
      <c r="L76" s="9" t="str">
        <f t="shared" si="14"/>
        <v>Yes</v>
      </c>
    </row>
    <row r="77" spans="1:12" x14ac:dyDescent="0.2">
      <c r="A77" s="48" t="s">
        <v>1438</v>
      </c>
      <c r="B77" s="37" t="s">
        <v>213</v>
      </c>
      <c r="C77" s="49">
        <v>9143.3402361000008</v>
      </c>
      <c r="D77" s="46" t="str">
        <f t="shared" si="11"/>
        <v>N/A</v>
      </c>
      <c r="E77" s="49">
        <v>10945.059574000001</v>
      </c>
      <c r="F77" s="46" t="str">
        <f t="shared" si="12"/>
        <v>N/A</v>
      </c>
      <c r="G77" s="49">
        <v>10666.928413</v>
      </c>
      <c r="H77" s="46" t="str">
        <f t="shared" si="13"/>
        <v>N/A</v>
      </c>
      <c r="I77" s="12">
        <v>19.71</v>
      </c>
      <c r="J77" s="12">
        <v>-2.54</v>
      </c>
      <c r="K77" s="47" t="s">
        <v>739</v>
      </c>
      <c r="L77" s="9" t="str">
        <f t="shared" si="14"/>
        <v>Yes</v>
      </c>
    </row>
    <row r="78" spans="1:12" x14ac:dyDescent="0.2">
      <c r="A78" s="48" t="s">
        <v>1439</v>
      </c>
      <c r="B78" s="37" t="s">
        <v>213</v>
      </c>
      <c r="C78" s="38">
        <v>7.3733758120999999</v>
      </c>
      <c r="D78" s="46" t="str">
        <f t="shared" si="11"/>
        <v>N/A</v>
      </c>
      <c r="E78" s="38">
        <v>8.7212041133000007</v>
      </c>
      <c r="F78" s="46" t="str">
        <f t="shared" si="12"/>
        <v>N/A</v>
      </c>
      <c r="G78" s="38">
        <v>8.4482519423000006</v>
      </c>
      <c r="H78" s="46" t="str">
        <f t="shared" si="13"/>
        <v>N/A</v>
      </c>
      <c r="I78" s="12">
        <v>18.28</v>
      </c>
      <c r="J78" s="12">
        <v>-3.13</v>
      </c>
      <c r="K78" s="47" t="s">
        <v>739</v>
      </c>
      <c r="L78" s="9" t="str">
        <f t="shared" si="14"/>
        <v>Yes</v>
      </c>
    </row>
    <row r="79" spans="1:12" ht="25.5" x14ac:dyDescent="0.2">
      <c r="A79" s="48" t="s">
        <v>599</v>
      </c>
      <c r="B79" s="37" t="s">
        <v>213</v>
      </c>
      <c r="C79" s="49">
        <v>26610581</v>
      </c>
      <c r="D79" s="46" t="str">
        <f t="shared" si="11"/>
        <v>N/A</v>
      </c>
      <c r="E79" s="49">
        <v>22665061</v>
      </c>
      <c r="F79" s="46" t="str">
        <f t="shared" si="12"/>
        <v>N/A</v>
      </c>
      <c r="G79" s="49">
        <v>12004767</v>
      </c>
      <c r="H79" s="46" t="str">
        <f t="shared" si="13"/>
        <v>N/A</v>
      </c>
      <c r="I79" s="12">
        <v>-14.8</v>
      </c>
      <c r="J79" s="12">
        <v>-47</v>
      </c>
      <c r="K79" s="47" t="s">
        <v>739</v>
      </c>
      <c r="L79" s="9" t="str">
        <f t="shared" si="14"/>
        <v>No</v>
      </c>
    </row>
    <row r="80" spans="1:12" x14ac:dyDescent="0.2">
      <c r="A80" s="48" t="s">
        <v>600</v>
      </c>
      <c r="B80" s="37" t="s">
        <v>213</v>
      </c>
      <c r="C80" s="38">
        <v>276</v>
      </c>
      <c r="D80" s="46" t="str">
        <f t="shared" si="11"/>
        <v>N/A</v>
      </c>
      <c r="E80" s="38">
        <v>258</v>
      </c>
      <c r="F80" s="46" t="str">
        <f t="shared" si="12"/>
        <v>N/A</v>
      </c>
      <c r="G80" s="38">
        <v>177</v>
      </c>
      <c r="H80" s="46" t="str">
        <f t="shared" si="13"/>
        <v>N/A</v>
      </c>
      <c r="I80" s="12">
        <v>-6.52</v>
      </c>
      <c r="J80" s="12">
        <v>-31.4</v>
      </c>
      <c r="K80" s="47" t="s">
        <v>739</v>
      </c>
      <c r="L80" s="9" t="str">
        <f t="shared" si="14"/>
        <v>No</v>
      </c>
    </row>
    <row r="81" spans="1:12" x14ac:dyDescent="0.2">
      <c r="A81" s="48" t="s">
        <v>1440</v>
      </c>
      <c r="B81" s="37" t="s">
        <v>213</v>
      </c>
      <c r="C81" s="49">
        <v>96415.148551000006</v>
      </c>
      <c r="D81" s="46" t="str">
        <f t="shared" si="11"/>
        <v>N/A</v>
      </c>
      <c r="E81" s="49">
        <v>87849.073642999996</v>
      </c>
      <c r="F81" s="46" t="str">
        <f t="shared" si="12"/>
        <v>N/A</v>
      </c>
      <c r="G81" s="49">
        <v>67823.542373000004</v>
      </c>
      <c r="H81" s="46" t="str">
        <f t="shared" si="13"/>
        <v>N/A</v>
      </c>
      <c r="I81" s="12">
        <v>-8.8800000000000008</v>
      </c>
      <c r="J81" s="12">
        <v>-22.8</v>
      </c>
      <c r="K81" s="47" t="s">
        <v>739</v>
      </c>
      <c r="L81" s="9" t="str">
        <f t="shared" si="14"/>
        <v>Yes</v>
      </c>
    </row>
    <row r="82" spans="1:12" ht="25.5" x14ac:dyDescent="0.2">
      <c r="A82" s="48" t="s">
        <v>601</v>
      </c>
      <c r="B82" s="37" t="s">
        <v>213</v>
      </c>
      <c r="C82" s="49">
        <v>38403950</v>
      </c>
      <c r="D82" s="46" t="str">
        <f t="shared" si="11"/>
        <v>N/A</v>
      </c>
      <c r="E82" s="49">
        <v>17033225</v>
      </c>
      <c r="F82" s="46" t="str">
        <f t="shared" si="12"/>
        <v>N/A</v>
      </c>
      <c r="G82" s="49">
        <v>5799154</v>
      </c>
      <c r="H82" s="46" t="str">
        <f t="shared" si="13"/>
        <v>N/A</v>
      </c>
      <c r="I82" s="12">
        <v>-55.6</v>
      </c>
      <c r="J82" s="12">
        <v>-66</v>
      </c>
      <c r="K82" s="47" t="s">
        <v>739</v>
      </c>
      <c r="L82" s="9" t="str">
        <f t="shared" si="14"/>
        <v>No</v>
      </c>
    </row>
    <row r="83" spans="1:12" x14ac:dyDescent="0.2">
      <c r="A83" s="48" t="s">
        <v>602</v>
      </c>
      <c r="B83" s="37" t="s">
        <v>213</v>
      </c>
      <c r="C83" s="38">
        <v>514</v>
      </c>
      <c r="D83" s="46" t="str">
        <f t="shared" si="11"/>
        <v>N/A</v>
      </c>
      <c r="E83" s="38">
        <v>268</v>
      </c>
      <c r="F83" s="46" t="str">
        <f t="shared" si="12"/>
        <v>N/A</v>
      </c>
      <c r="G83" s="38">
        <v>119</v>
      </c>
      <c r="H83" s="46" t="str">
        <f t="shared" si="13"/>
        <v>N/A</v>
      </c>
      <c r="I83" s="12">
        <v>-47.9</v>
      </c>
      <c r="J83" s="12">
        <v>-55.6</v>
      </c>
      <c r="K83" s="47" t="s">
        <v>739</v>
      </c>
      <c r="L83" s="9" t="str">
        <f t="shared" si="14"/>
        <v>No</v>
      </c>
    </row>
    <row r="84" spans="1:12" ht="25.5" x14ac:dyDescent="0.2">
      <c r="A84" s="4" t="s">
        <v>1441</v>
      </c>
      <c r="B84" s="37" t="s">
        <v>213</v>
      </c>
      <c r="C84" s="49">
        <v>74715.856031000003</v>
      </c>
      <c r="D84" s="46" t="str">
        <f t="shared" si="11"/>
        <v>N/A</v>
      </c>
      <c r="E84" s="49">
        <v>63556.809700999998</v>
      </c>
      <c r="F84" s="46" t="str">
        <f t="shared" si="12"/>
        <v>N/A</v>
      </c>
      <c r="G84" s="49">
        <v>48732.386554999997</v>
      </c>
      <c r="H84" s="46" t="str">
        <f t="shared" si="13"/>
        <v>N/A</v>
      </c>
      <c r="I84" s="12">
        <v>-14.9</v>
      </c>
      <c r="J84" s="12">
        <v>-23.3</v>
      </c>
      <c r="K84" s="47" t="s">
        <v>739</v>
      </c>
      <c r="L84" s="9" t="str">
        <f t="shared" si="14"/>
        <v>Yes</v>
      </c>
    </row>
    <row r="85" spans="1:12" x14ac:dyDescent="0.2">
      <c r="A85" s="4" t="s">
        <v>603</v>
      </c>
      <c r="B85" s="37" t="s">
        <v>213</v>
      </c>
      <c r="C85" s="49">
        <v>626132719</v>
      </c>
      <c r="D85" s="46" t="str">
        <f t="shared" si="11"/>
        <v>N/A</v>
      </c>
      <c r="E85" s="49">
        <v>629427295</v>
      </c>
      <c r="F85" s="46" t="str">
        <f t="shared" si="12"/>
        <v>N/A</v>
      </c>
      <c r="G85" s="49">
        <v>661749527</v>
      </c>
      <c r="H85" s="46" t="str">
        <f t="shared" si="13"/>
        <v>N/A</v>
      </c>
      <c r="I85" s="12">
        <v>0.5262</v>
      </c>
      <c r="J85" s="12">
        <v>5.1349999999999998</v>
      </c>
      <c r="K85" s="47" t="s">
        <v>739</v>
      </c>
      <c r="L85" s="9" t="str">
        <f t="shared" si="14"/>
        <v>Yes</v>
      </c>
    </row>
    <row r="86" spans="1:12" x14ac:dyDescent="0.2">
      <c r="A86" s="4" t="s">
        <v>604</v>
      </c>
      <c r="B86" s="37" t="s">
        <v>213</v>
      </c>
      <c r="C86" s="38">
        <v>2677</v>
      </c>
      <c r="D86" s="46" t="str">
        <f t="shared" si="11"/>
        <v>N/A</v>
      </c>
      <c r="E86" s="38">
        <v>2559</v>
      </c>
      <c r="F86" s="46" t="str">
        <f t="shared" si="12"/>
        <v>N/A</v>
      </c>
      <c r="G86" s="38">
        <v>2444</v>
      </c>
      <c r="H86" s="46" t="str">
        <f t="shared" si="13"/>
        <v>N/A</v>
      </c>
      <c r="I86" s="12">
        <v>-4.41</v>
      </c>
      <c r="J86" s="12">
        <v>-4.49</v>
      </c>
      <c r="K86" s="47" t="s">
        <v>739</v>
      </c>
      <c r="L86" s="9" t="str">
        <f t="shared" si="14"/>
        <v>Yes</v>
      </c>
    </row>
    <row r="87" spans="1:12" x14ac:dyDescent="0.2">
      <c r="A87" s="4" t="s">
        <v>1442</v>
      </c>
      <c r="B87" s="37" t="s">
        <v>213</v>
      </c>
      <c r="C87" s="49">
        <v>233893.43257</v>
      </c>
      <c r="D87" s="46" t="str">
        <f t="shared" si="11"/>
        <v>N/A</v>
      </c>
      <c r="E87" s="49">
        <v>245966.11762</v>
      </c>
      <c r="F87" s="46" t="str">
        <f t="shared" si="12"/>
        <v>N/A</v>
      </c>
      <c r="G87" s="49">
        <v>270764.94558</v>
      </c>
      <c r="H87" s="46" t="str">
        <f t="shared" si="13"/>
        <v>N/A</v>
      </c>
      <c r="I87" s="12">
        <v>5.1619999999999999</v>
      </c>
      <c r="J87" s="12">
        <v>10.08</v>
      </c>
      <c r="K87" s="47" t="s">
        <v>739</v>
      </c>
      <c r="L87" s="9" t="str">
        <f t="shared" si="14"/>
        <v>Yes</v>
      </c>
    </row>
    <row r="88" spans="1:12" x14ac:dyDescent="0.2">
      <c r="A88" s="48" t="s">
        <v>605</v>
      </c>
      <c r="B88" s="37" t="s">
        <v>213</v>
      </c>
      <c r="C88" s="49">
        <v>1815343061</v>
      </c>
      <c r="D88" s="46" t="str">
        <f t="shared" si="11"/>
        <v>N/A</v>
      </c>
      <c r="E88" s="49">
        <v>1732867204</v>
      </c>
      <c r="F88" s="46" t="str">
        <f t="shared" si="12"/>
        <v>N/A</v>
      </c>
      <c r="G88" s="49">
        <v>1658732262</v>
      </c>
      <c r="H88" s="46" t="str">
        <f t="shared" si="13"/>
        <v>N/A</v>
      </c>
      <c r="I88" s="12">
        <v>-4.54</v>
      </c>
      <c r="J88" s="12">
        <v>-4.28</v>
      </c>
      <c r="K88" s="47" t="s">
        <v>739</v>
      </c>
      <c r="L88" s="9" t="str">
        <f t="shared" si="14"/>
        <v>Yes</v>
      </c>
    </row>
    <row r="89" spans="1:12" x14ac:dyDescent="0.2">
      <c r="A89" s="51" t="s">
        <v>606</v>
      </c>
      <c r="B89" s="38" t="s">
        <v>213</v>
      </c>
      <c r="C89" s="38">
        <v>39516</v>
      </c>
      <c r="D89" s="46" t="str">
        <f t="shared" si="11"/>
        <v>N/A</v>
      </c>
      <c r="E89" s="38">
        <v>37821</v>
      </c>
      <c r="F89" s="46" t="str">
        <f t="shared" si="12"/>
        <v>N/A</v>
      </c>
      <c r="G89" s="38">
        <v>35286</v>
      </c>
      <c r="H89" s="46" t="str">
        <f t="shared" si="13"/>
        <v>N/A</v>
      </c>
      <c r="I89" s="12">
        <v>-4.29</v>
      </c>
      <c r="J89" s="12">
        <v>-6.7</v>
      </c>
      <c r="K89" s="52" t="s">
        <v>739</v>
      </c>
      <c r="L89" s="9" t="str">
        <f t="shared" si="14"/>
        <v>Yes</v>
      </c>
    </row>
    <row r="90" spans="1:12" x14ac:dyDescent="0.2">
      <c r="A90" s="48" t="s">
        <v>1443</v>
      </c>
      <c r="B90" s="37" t="s">
        <v>213</v>
      </c>
      <c r="C90" s="49">
        <v>45939.443794999999</v>
      </c>
      <c r="D90" s="46" t="str">
        <f t="shared" si="11"/>
        <v>N/A</v>
      </c>
      <c r="E90" s="49">
        <v>45817.593505999997</v>
      </c>
      <c r="F90" s="46" t="str">
        <f t="shared" si="12"/>
        <v>N/A</v>
      </c>
      <c r="G90" s="49">
        <v>47008.225982000004</v>
      </c>
      <c r="H90" s="46" t="str">
        <f t="shared" si="13"/>
        <v>N/A</v>
      </c>
      <c r="I90" s="12">
        <v>-0.26500000000000001</v>
      </c>
      <c r="J90" s="12">
        <v>2.5990000000000002</v>
      </c>
      <c r="K90" s="47" t="s">
        <v>739</v>
      </c>
      <c r="L90" s="9" t="str">
        <f t="shared" si="14"/>
        <v>Yes</v>
      </c>
    </row>
    <row r="91" spans="1:12" ht="25.5" x14ac:dyDescent="0.2">
      <c r="A91" s="48" t="s">
        <v>607</v>
      </c>
      <c r="B91" s="37" t="s">
        <v>213</v>
      </c>
      <c r="C91" s="49">
        <v>36253737</v>
      </c>
      <c r="D91" s="46" t="str">
        <f t="shared" si="11"/>
        <v>N/A</v>
      </c>
      <c r="E91" s="49">
        <v>17567532</v>
      </c>
      <c r="F91" s="46" t="str">
        <f t="shared" si="12"/>
        <v>N/A</v>
      </c>
      <c r="G91" s="49">
        <v>21447328</v>
      </c>
      <c r="H91" s="46" t="str">
        <f t="shared" si="13"/>
        <v>N/A</v>
      </c>
      <c r="I91" s="12">
        <v>-51.5</v>
      </c>
      <c r="J91" s="12">
        <v>22.09</v>
      </c>
      <c r="K91" s="47" t="s">
        <v>739</v>
      </c>
      <c r="L91" s="9" t="str">
        <f t="shared" si="14"/>
        <v>Yes</v>
      </c>
    </row>
    <row r="92" spans="1:12" x14ac:dyDescent="0.2">
      <c r="A92" s="48" t="s">
        <v>608</v>
      </c>
      <c r="B92" s="37" t="s">
        <v>213</v>
      </c>
      <c r="C92" s="38">
        <v>119133</v>
      </c>
      <c r="D92" s="46" t="str">
        <f t="shared" si="11"/>
        <v>N/A</v>
      </c>
      <c r="E92" s="38">
        <v>58695</v>
      </c>
      <c r="F92" s="46" t="str">
        <f t="shared" si="12"/>
        <v>N/A</v>
      </c>
      <c r="G92" s="38">
        <v>60284</v>
      </c>
      <c r="H92" s="46" t="str">
        <f t="shared" si="13"/>
        <v>N/A</v>
      </c>
      <c r="I92" s="12">
        <v>-50.7</v>
      </c>
      <c r="J92" s="12">
        <v>2.7069999999999999</v>
      </c>
      <c r="K92" s="47" t="s">
        <v>739</v>
      </c>
      <c r="L92" s="9" t="str">
        <f t="shared" si="14"/>
        <v>Yes</v>
      </c>
    </row>
    <row r="93" spans="1:12" x14ac:dyDescent="0.2">
      <c r="A93" s="48" t="s">
        <v>1444</v>
      </c>
      <c r="B93" s="37" t="s">
        <v>213</v>
      </c>
      <c r="C93" s="49">
        <v>304.31313741999998</v>
      </c>
      <c r="D93" s="46" t="str">
        <f t="shared" si="11"/>
        <v>N/A</v>
      </c>
      <c r="E93" s="49">
        <v>299.30201891000002</v>
      </c>
      <c r="F93" s="46" t="str">
        <f t="shared" si="12"/>
        <v>N/A</v>
      </c>
      <c r="G93" s="49">
        <v>355.77148165</v>
      </c>
      <c r="H93" s="46" t="str">
        <f t="shared" si="13"/>
        <v>N/A</v>
      </c>
      <c r="I93" s="12">
        <v>-1.65</v>
      </c>
      <c r="J93" s="12">
        <v>18.87</v>
      </c>
      <c r="K93" s="47" t="s">
        <v>739</v>
      </c>
      <c r="L93" s="9" t="str">
        <f t="shared" si="14"/>
        <v>Yes</v>
      </c>
    </row>
    <row r="94" spans="1:12" x14ac:dyDescent="0.2">
      <c r="A94" s="48" t="s">
        <v>609</v>
      </c>
      <c r="B94" s="37" t="s">
        <v>213</v>
      </c>
      <c r="C94" s="49">
        <v>17908446</v>
      </c>
      <c r="D94" s="46" t="str">
        <f t="shared" si="11"/>
        <v>N/A</v>
      </c>
      <c r="E94" s="49">
        <v>6715805</v>
      </c>
      <c r="F94" s="46" t="str">
        <f t="shared" si="12"/>
        <v>N/A</v>
      </c>
      <c r="G94" s="49">
        <v>9400938</v>
      </c>
      <c r="H94" s="46" t="str">
        <f t="shared" si="13"/>
        <v>N/A</v>
      </c>
      <c r="I94" s="12">
        <v>-62.5</v>
      </c>
      <c r="J94" s="12">
        <v>39.979999999999997</v>
      </c>
      <c r="K94" s="47" t="s">
        <v>739</v>
      </c>
      <c r="L94" s="9" t="str">
        <f t="shared" si="14"/>
        <v>No</v>
      </c>
    </row>
    <row r="95" spans="1:12" x14ac:dyDescent="0.2">
      <c r="A95" s="48" t="s">
        <v>610</v>
      </c>
      <c r="B95" s="37" t="s">
        <v>213</v>
      </c>
      <c r="C95" s="38">
        <v>55320</v>
      </c>
      <c r="D95" s="46" t="str">
        <f t="shared" si="11"/>
        <v>N/A</v>
      </c>
      <c r="E95" s="38">
        <v>28975</v>
      </c>
      <c r="F95" s="46" t="str">
        <f t="shared" si="12"/>
        <v>N/A</v>
      </c>
      <c r="G95" s="38">
        <v>30926</v>
      </c>
      <c r="H95" s="46" t="str">
        <f t="shared" si="13"/>
        <v>N/A</v>
      </c>
      <c r="I95" s="12">
        <v>-47.6</v>
      </c>
      <c r="J95" s="12">
        <v>6.7329999999999997</v>
      </c>
      <c r="K95" s="47" t="s">
        <v>739</v>
      </c>
      <c r="L95" s="9" t="str">
        <f t="shared" si="14"/>
        <v>Yes</v>
      </c>
    </row>
    <row r="96" spans="1:12" x14ac:dyDescent="0.2">
      <c r="A96" s="48" t="s">
        <v>1445</v>
      </c>
      <c r="B96" s="37" t="s">
        <v>213</v>
      </c>
      <c r="C96" s="49">
        <v>323.72462038999998</v>
      </c>
      <c r="D96" s="46" t="str">
        <f t="shared" si="11"/>
        <v>N/A</v>
      </c>
      <c r="E96" s="49">
        <v>231.77929248999999</v>
      </c>
      <c r="F96" s="46" t="str">
        <f t="shared" si="12"/>
        <v>N/A</v>
      </c>
      <c r="G96" s="49">
        <v>303.98169825000002</v>
      </c>
      <c r="H96" s="46" t="str">
        <f t="shared" si="13"/>
        <v>N/A</v>
      </c>
      <c r="I96" s="12">
        <v>-28.4</v>
      </c>
      <c r="J96" s="12">
        <v>31.15</v>
      </c>
      <c r="K96" s="47" t="s">
        <v>739</v>
      </c>
      <c r="L96" s="9" t="str">
        <f t="shared" si="14"/>
        <v>No</v>
      </c>
    </row>
    <row r="97" spans="1:12" ht="25.5" x14ac:dyDescent="0.2">
      <c r="A97" s="48" t="s">
        <v>611</v>
      </c>
      <c r="B97" s="37" t="s">
        <v>213</v>
      </c>
      <c r="C97" s="49">
        <v>2121542</v>
      </c>
      <c r="D97" s="46" t="str">
        <f t="shared" si="11"/>
        <v>N/A</v>
      </c>
      <c r="E97" s="49">
        <v>776483</v>
      </c>
      <c r="F97" s="46" t="str">
        <f t="shared" si="12"/>
        <v>N/A</v>
      </c>
      <c r="G97" s="49">
        <v>1042765</v>
      </c>
      <c r="H97" s="46" t="str">
        <f t="shared" si="13"/>
        <v>N/A</v>
      </c>
      <c r="I97" s="12">
        <v>-63.4</v>
      </c>
      <c r="J97" s="12">
        <v>34.29</v>
      </c>
      <c r="K97" s="47" t="s">
        <v>739</v>
      </c>
      <c r="L97" s="9" t="str">
        <f t="shared" si="14"/>
        <v>No</v>
      </c>
    </row>
    <row r="98" spans="1:12" x14ac:dyDescent="0.2">
      <c r="A98" s="48" t="s">
        <v>612</v>
      </c>
      <c r="B98" s="37" t="s">
        <v>213</v>
      </c>
      <c r="C98" s="38">
        <v>24914</v>
      </c>
      <c r="D98" s="46" t="str">
        <f t="shared" si="11"/>
        <v>N/A</v>
      </c>
      <c r="E98" s="38">
        <v>11520</v>
      </c>
      <c r="F98" s="46" t="str">
        <f t="shared" si="12"/>
        <v>N/A</v>
      </c>
      <c r="G98" s="38">
        <v>15106</v>
      </c>
      <c r="H98" s="46" t="str">
        <f t="shared" si="13"/>
        <v>N/A</v>
      </c>
      <c r="I98" s="12">
        <v>-53.8</v>
      </c>
      <c r="J98" s="12">
        <v>31.13</v>
      </c>
      <c r="K98" s="47" t="s">
        <v>739</v>
      </c>
      <c r="L98" s="9" t="str">
        <f t="shared" si="14"/>
        <v>No</v>
      </c>
    </row>
    <row r="99" spans="1:12" ht="25.5" x14ac:dyDescent="0.2">
      <c r="A99" s="48" t="s">
        <v>1446</v>
      </c>
      <c r="B99" s="37" t="s">
        <v>213</v>
      </c>
      <c r="C99" s="49">
        <v>85.154611865000007</v>
      </c>
      <c r="D99" s="46" t="str">
        <f t="shared" si="11"/>
        <v>N/A</v>
      </c>
      <c r="E99" s="49">
        <v>67.403038194000004</v>
      </c>
      <c r="F99" s="46" t="str">
        <f t="shared" si="12"/>
        <v>N/A</v>
      </c>
      <c r="G99" s="49">
        <v>69.029855686000005</v>
      </c>
      <c r="H99" s="46" t="str">
        <f t="shared" si="13"/>
        <v>N/A</v>
      </c>
      <c r="I99" s="12">
        <v>-20.8</v>
      </c>
      <c r="J99" s="12">
        <v>2.4140000000000001</v>
      </c>
      <c r="K99" s="47" t="s">
        <v>739</v>
      </c>
      <c r="L99" s="9" t="str">
        <f t="shared" si="14"/>
        <v>Yes</v>
      </c>
    </row>
    <row r="100" spans="1:12" ht="25.5" x14ac:dyDescent="0.2">
      <c r="A100" s="48" t="s">
        <v>613</v>
      </c>
      <c r="B100" s="37" t="s">
        <v>213</v>
      </c>
      <c r="C100" s="49">
        <v>85865743</v>
      </c>
      <c r="D100" s="46" t="str">
        <f t="shared" si="11"/>
        <v>N/A</v>
      </c>
      <c r="E100" s="49">
        <v>27668552</v>
      </c>
      <c r="F100" s="46" t="str">
        <f t="shared" si="12"/>
        <v>N/A</v>
      </c>
      <c r="G100" s="49">
        <v>23902801</v>
      </c>
      <c r="H100" s="46" t="str">
        <f t="shared" si="13"/>
        <v>N/A</v>
      </c>
      <c r="I100" s="12">
        <v>-67.8</v>
      </c>
      <c r="J100" s="12">
        <v>-13.6</v>
      </c>
      <c r="K100" s="47" t="s">
        <v>739</v>
      </c>
      <c r="L100" s="9" t="str">
        <f t="shared" si="14"/>
        <v>Yes</v>
      </c>
    </row>
    <row r="101" spans="1:12" x14ac:dyDescent="0.2">
      <c r="A101" s="48" t="s">
        <v>614</v>
      </c>
      <c r="B101" s="37" t="s">
        <v>213</v>
      </c>
      <c r="C101" s="38">
        <v>83088</v>
      </c>
      <c r="D101" s="46" t="str">
        <f t="shared" si="11"/>
        <v>N/A</v>
      </c>
      <c r="E101" s="38">
        <v>30674</v>
      </c>
      <c r="F101" s="46" t="str">
        <f t="shared" si="12"/>
        <v>N/A</v>
      </c>
      <c r="G101" s="38">
        <v>24421</v>
      </c>
      <c r="H101" s="46" t="str">
        <f t="shared" si="13"/>
        <v>N/A</v>
      </c>
      <c r="I101" s="12">
        <v>-63.1</v>
      </c>
      <c r="J101" s="12">
        <v>-20.399999999999999</v>
      </c>
      <c r="K101" s="47" t="s">
        <v>739</v>
      </c>
      <c r="L101" s="9" t="str">
        <f t="shared" si="14"/>
        <v>Yes</v>
      </c>
    </row>
    <row r="102" spans="1:12" x14ac:dyDescent="0.2">
      <c r="A102" s="48" t="s">
        <v>1447</v>
      </c>
      <c r="B102" s="37" t="s">
        <v>213</v>
      </c>
      <c r="C102" s="49">
        <v>1033.4313379</v>
      </c>
      <c r="D102" s="46" t="str">
        <f t="shared" si="11"/>
        <v>N/A</v>
      </c>
      <c r="E102" s="49">
        <v>902.01969094000003</v>
      </c>
      <c r="F102" s="46" t="str">
        <f t="shared" si="12"/>
        <v>N/A</v>
      </c>
      <c r="G102" s="49">
        <v>978.78059867000002</v>
      </c>
      <c r="H102" s="46" t="str">
        <f t="shared" si="13"/>
        <v>N/A</v>
      </c>
      <c r="I102" s="12">
        <v>-12.7</v>
      </c>
      <c r="J102" s="12">
        <v>8.51</v>
      </c>
      <c r="K102" s="47" t="s">
        <v>739</v>
      </c>
      <c r="L102" s="9" t="str">
        <f t="shared" si="14"/>
        <v>Yes</v>
      </c>
    </row>
    <row r="103" spans="1:12" x14ac:dyDescent="0.2">
      <c r="A103" s="48" t="s">
        <v>615</v>
      </c>
      <c r="B103" s="37" t="s">
        <v>213</v>
      </c>
      <c r="C103" s="49">
        <v>18141953</v>
      </c>
      <c r="D103" s="46" t="str">
        <f t="shared" si="11"/>
        <v>N/A</v>
      </c>
      <c r="E103" s="49">
        <v>8624461</v>
      </c>
      <c r="F103" s="46" t="str">
        <f t="shared" si="12"/>
        <v>N/A</v>
      </c>
      <c r="G103" s="49">
        <v>13614125</v>
      </c>
      <c r="H103" s="46" t="str">
        <f t="shared" si="13"/>
        <v>N/A</v>
      </c>
      <c r="I103" s="12">
        <v>-52.5</v>
      </c>
      <c r="J103" s="12">
        <v>57.85</v>
      </c>
      <c r="K103" s="47" t="s">
        <v>739</v>
      </c>
      <c r="L103" s="9" t="str">
        <f t="shared" si="14"/>
        <v>No</v>
      </c>
    </row>
    <row r="104" spans="1:12" x14ac:dyDescent="0.2">
      <c r="A104" s="48" t="s">
        <v>616</v>
      </c>
      <c r="B104" s="37" t="s">
        <v>213</v>
      </c>
      <c r="C104" s="38">
        <v>33930</v>
      </c>
      <c r="D104" s="46" t="str">
        <f t="shared" si="11"/>
        <v>N/A</v>
      </c>
      <c r="E104" s="38">
        <v>24925</v>
      </c>
      <c r="F104" s="46" t="str">
        <f t="shared" si="12"/>
        <v>N/A</v>
      </c>
      <c r="G104" s="38">
        <v>30481</v>
      </c>
      <c r="H104" s="46" t="str">
        <f t="shared" si="13"/>
        <v>N/A</v>
      </c>
      <c r="I104" s="12">
        <v>-26.5</v>
      </c>
      <c r="J104" s="12">
        <v>22.29</v>
      </c>
      <c r="K104" s="47" t="s">
        <v>739</v>
      </c>
      <c r="L104" s="9" t="str">
        <f t="shared" si="14"/>
        <v>Yes</v>
      </c>
    </row>
    <row r="105" spans="1:12" x14ac:dyDescent="0.2">
      <c r="A105" s="48" t="s">
        <v>1448</v>
      </c>
      <c r="B105" s="37" t="s">
        <v>213</v>
      </c>
      <c r="C105" s="49">
        <v>534.68768051999996</v>
      </c>
      <c r="D105" s="46" t="str">
        <f t="shared" si="11"/>
        <v>N/A</v>
      </c>
      <c r="E105" s="49">
        <v>346.01648947000001</v>
      </c>
      <c r="F105" s="46" t="str">
        <f t="shared" si="12"/>
        <v>N/A</v>
      </c>
      <c r="G105" s="49">
        <v>446.64299072</v>
      </c>
      <c r="H105" s="46" t="str">
        <f t="shared" si="13"/>
        <v>N/A</v>
      </c>
      <c r="I105" s="12">
        <v>-35.299999999999997</v>
      </c>
      <c r="J105" s="12">
        <v>29.08</v>
      </c>
      <c r="K105" s="47" t="s">
        <v>739</v>
      </c>
      <c r="L105" s="9" t="str">
        <f t="shared" si="14"/>
        <v>Yes</v>
      </c>
    </row>
    <row r="106" spans="1:12" ht="25.5" x14ac:dyDescent="0.2">
      <c r="A106" s="48" t="s">
        <v>617</v>
      </c>
      <c r="B106" s="37" t="s">
        <v>213</v>
      </c>
      <c r="C106" s="49">
        <v>120628731</v>
      </c>
      <c r="D106" s="46" t="str">
        <f t="shared" si="11"/>
        <v>N/A</v>
      </c>
      <c r="E106" s="49">
        <v>13426690</v>
      </c>
      <c r="F106" s="46" t="str">
        <f t="shared" si="12"/>
        <v>N/A</v>
      </c>
      <c r="G106" s="49">
        <v>3108738</v>
      </c>
      <c r="H106" s="46" t="str">
        <f t="shared" si="13"/>
        <v>N/A</v>
      </c>
      <c r="I106" s="12">
        <v>-88.9</v>
      </c>
      <c r="J106" s="12">
        <v>-76.8</v>
      </c>
      <c r="K106" s="47" t="s">
        <v>739</v>
      </c>
      <c r="L106" s="9" t="str">
        <f t="shared" si="14"/>
        <v>No</v>
      </c>
    </row>
    <row r="107" spans="1:12" x14ac:dyDescent="0.2">
      <c r="A107" s="48" t="s">
        <v>618</v>
      </c>
      <c r="B107" s="37" t="s">
        <v>213</v>
      </c>
      <c r="C107" s="38">
        <v>14250</v>
      </c>
      <c r="D107" s="46" t="str">
        <f t="shared" si="11"/>
        <v>N/A</v>
      </c>
      <c r="E107" s="38">
        <v>3414</v>
      </c>
      <c r="F107" s="46" t="str">
        <f t="shared" si="12"/>
        <v>N/A</v>
      </c>
      <c r="G107" s="38">
        <v>1422</v>
      </c>
      <c r="H107" s="46" t="str">
        <f t="shared" si="13"/>
        <v>N/A</v>
      </c>
      <c r="I107" s="12">
        <v>-76</v>
      </c>
      <c r="J107" s="12">
        <v>-58.3</v>
      </c>
      <c r="K107" s="47" t="s">
        <v>739</v>
      </c>
      <c r="L107" s="9" t="str">
        <f t="shared" si="14"/>
        <v>No</v>
      </c>
    </row>
    <row r="108" spans="1:12" ht="25.5" x14ac:dyDescent="0.2">
      <c r="A108" s="48" t="s">
        <v>1449</v>
      </c>
      <c r="B108" s="37" t="s">
        <v>213</v>
      </c>
      <c r="C108" s="49">
        <v>8465.1741053000005</v>
      </c>
      <c r="D108" s="46" t="str">
        <f t="shared" si="11"/>
        <v>N/A</v>
      </c>
      <c r="E108" s="49">
        <v>3932.8324545999999</v>
      </c>
      <c r="F108" s="46" t="str">
        <f t="shared" si="12"/>
        <v>N/A</v>
      </c>
      <c r="G108" s="49">
        <v>2186.1729958000001</v>
      </c>
      <c r="H108" s="46" t="str">
        <f t="shared" si="13"/>
        <v>N/A</v>
      </c>
      <c r="I108" s="12">
        <v>-53.5</v>
      </c>
      <c r="J108" s="12">
        <v>-44.4</v>
      </c>
      <c r="K108" s="47" t="s">
        <v>739</v>
      </c>
      <c r="L108" s="9" t="str">
        <f t="shared" si="14"/>
        <v>No</v>
      </c>
    </row>
    <row r="109" spans="1:12" ht="25.5" x14ac:dyDescent="0.2">
      <c r="A109" s="48" t="s">
        <v>619</v>
      </c>
      <c r="B109" s="37" t="s">
        <v>213</v>
      </c>
      <c r="C109" s="49">
        <v>48847131</v>
      </c>
      <c r="D109" s="46" t="str">
        <f t="shared" si="11"/>
        <v>N/A</v>
      </c>
      <c r="E109" s="49">
        <v>19398195</v>
      </c>
      <c r="F109" s="46" t="str">
        <f t="shared" si="12"/>
        <v>N/A</v>
      </c>
      <c r="G109" s="49">
        <v>21721820</v>
      </c>
      <c r="H109" s="46" t="str">
        <f t="shared" si="13"/>
        <v>N/A</v>
      </c>
      <c r="I109" s="12">
        <v>-60.3</v>
      </c>
      <c r="J109" s="12">
        <v>11.98</v>
      </c>
      <c r="K109" s="47" t="s">
        <v>739</v>
      </c>
      <c r="L109" s="9" t="str">
        <f t="shared" si="14"/>
        <v>Yes</v>
      </c>
    </row>
    <row r="110" spans="1:12" x14ac:dyDescent="0.2">
      <c r="A110" s="48" t="s">
        <v>620</v>
      </c>
      <c r="B110" s="37" t="s">
        <v>213</v>
      </c>
      <c r="C110" s="38">
        <v>98459</v>
      </c>
      <c r="D110" s="46" t="str">
        <f t="shared" si="11"/>
        <v>N/A</v>
      </c>
      <c r="E110" s="38">
        <v>49503</v>
      </c>
      <c r="F110" s="46" t="str">
        <f t="shared" si="12"/>
        <v>N/A</v>
      </c>
      <c r="G110" s="38">
        <v>54033</v>
      </c>
      <c r="H110" s="46" t="str">
        <f t="shared" si="13"/>
        <v>N/A</v>
      </c>
      <c r="I110" s="12">
        <v>-49.7</v>
      </c>
      <c r="J110" s="12">
        <v>9.1509999999999998</v>
      </c>
      <c r="K110" s="47" t="s">
        <v>739</v>
      </c>
      <c r="L110" s="9" t="str">
        <f t="shared" si="14"/>
        <v>Yes</v>
      </c>
    </row>
    <row r="111" spans="1:12" x14ac:dyDescent="0.2">
      <c r="A111" s="48" t="s">
        <v>1450</v>
      </c>
      <c r="B111" s="37" t="s">
        <v>213</v>
      </c>
      <c r="C111" s="49">
        <v>496.11646472000001</v>
      </c>
      <c r="D111" s="46" t="str">
        <f t="shared" si="11"/>
        <v>N/A</v>
      </c>
      <c r="E111" s="49">
        <v>391.85897824</v>
      </c>
      <c r="F111" s="46" t="str">
        <f t="shared" si="12"/>
        <v>N/A</v>
      </c>
      <c r="G111" s="49">
        <v>402.01025299000003</v>
      </c>
      <c r="H111" s="46" t="str">
        <f t="shared" si="13"/>
        <v>N/A</v>
      </c>
      <c r="I111" s="12">
        <v>-21</v>
      </c>
      <c r="J111" s="12">
        <v>2.5910000000000002</v>
      </c>
      <c r="K111" s="47" t="s">
        <v>739</v>
      </c>
      <c r="L111" s="9" t="str">
        <f t="shared" si="14"/>
        <v>Yes</v>
      </c>
    </row>
    <row r="112" spans="1:12" x14ac:dyDescent="0.2">
      <c r="A112" s="48" t="s">
        <v>621</v>
      </c>
      <c r="B112" s="37" t="s">
        <v>213</v>
      </c>
      <c r="C112" s="49">
        <v>200318143</v>
      </c>
      <c r="D112" s="46" t="str">
        <f t="shared" si="11"/>
        <v>N/A</v>
      </c>
      <c r="E112" s="49">
        <v>73294299</v>
      </c>
      <c r="F112" s="46" t="str">
        <f t="shared" si="12"/>
        <v>N/A</v>
      </c>
      <c r="G112" s="49">
        <v>105941800</v>
      </c>
      <c r="H112" s="46" t="str">
        <f t="shared" si="13"/>
        <v>N/A</v>
      </c>
      <c r="I112" s="12">
        <v>-63.4</v>
      </c>
      <c r="J112" s="12">
        <v>44.54</v>
      </c>
      <c r="K112" s="47" t="s">
        <v>739</v>
      </c>
      <c r="L112" s="9" t="str">
        <f t="shared" si="14"/>
        <v>No</v>
      </c>
    </row>
    <row r="113" spans="1:12" x14ac:dyDescent="0.2">
      <c r="A113" s="48" t="s">
        <v>622</v>
      </c>
      <c r="B113" s="37" t="s">
        <v>213</v>
      </c>
      <c r="C113" s="38">
        <v>120398</v>
      </c>
      <c r="D113" s="46" t="str">
        <f t="shared" si="11"/>
        <v>N/A</v>
      </c>
      <c r="E113" s="38">
        <v>66879</v>
      </c>
      <c r="F113" s="46" t="str">
        <f t="shared" si="12"/>
        <v>N/A</v>
      </c>
      <c r="G113" s="38">
        <v>70033</v>
      </c>
      <c r="H113" s="46" t="str">
        <f t="shared" si="13"/>
        <v>N/A</v>
      </c>
      <c r="I113" s="12">
        <v>-44.5</v>
      </c>
      <c r="J113" s="12">
        <v>4.7160000000000002</v>
      </c>
      <c r="K113" s="47" t="s">
        <v>739</v>
      </c>
      <c r="L113" s="9" t="str">
        <f t="shared" si="14"/>
        <v>Yes</v>
      </c>
    </row>
    <row r="114" spans="1:12" x14ac:dyDescent="0.2">
      <c r="A114" s="48" t="s">
        <v>1451</v>
      </c>
      <c r="B114" s="37" t="s">
        <v>213</v>
      </c>
      <c r="C114" s="49">
        <v>1663.7995897000001</v>
      </c>
      <c r="D114" s="46" t="str">
        <f t="shared" si="11"/>
        <v>N/A</v>
      </c>
      <c r="E114" s="49">
        <v>1095.9239672000001</v>
      </c>
      <c r="F114" s="46" t="str">
        <f t="shared" si="12"/>
        <v>N/A</v>
      </c>
      <c r="G114" s="49">
        <v>1512.7411363000001</v>
      </c>
      <c r="H114" s="46" t="str">
        <f t="shared" si="13"/>
        <v>N/A</v>
      </c>
      <c r="I114" s="12">
        <v>-34.1</v>
      </c>
      <c r="J114" s="12">
        <v>38.03</v>
      </c>
      <c r="K114" s="47" t="s">
        <v>739</v>
      </c>
      <c r="L114" s="9" t="str">
        <f t="shared" si="14"/>
        <v>No</v>
      </c>
    </row>
    <row r="115" spans="1:12" ht="25.5" x14ac:dyDescent="0.2">
      <c r="A115" s="48" t="s">
        <v>623</v>
      </c>
      <c r="B115" s="37" t="s">
        <v>213</v>
      </c>
      <c r="C115" s="49">
        <v>146222674</v>
      </c>
      <c r="D115" s="46" t="str">
        <f t="shared" si="11"/>
        <v>N/A</v>
      </c>
      <c r="E115" s="49">
        <v>16571797</v>
      </c>
      <c r="F115" s="46" t="str">
        <f t="shared" si="12"/>
        <v>N/A</v>
      </c>
      <c r="G115" s="49">
        <v>3946632</v>
      </c>
      <c r="H115" s="46" t="str">
        <f t="shared" si="13"/>
        <v>N/A</v>
      </c>
      <c r="I115" s="12">
        <v>-88.7</v>
      </c>
      <c r="J115" s="12">
        <v>-76.2</v>
      </c>
      <c r="K115" s="47" t="s">
        <v>739</v>
      </c>
      <c r="L115" s="9" t="str">
        <f t="shared" si="14"/>
        <v>No</v>
      </c>
    </row>
    <row r="116" spans="1:12" x14ac:dyDescent="0.2">
      <c r="A116" s="51" t="s">
        <v>624</v>
      </c>
      <c r="B116" s="38" t="s">
        <v>213</v>
      </c>
      <c r="C116" s="38">
        <v>47070</v>
      </c>
      <c r="D116" s="46" t="str">
        <f t="shared" si="11"/>
        <v>N/A</v>
      </c>
      <c r="E116" s="38">
        <v>9135</v>
      </c>
      <c r="F116" s="46" t="str">
        <f t="shared" si="12"/>
        <v>N/A</v>
      </c>
      <c r="G116" s="38">
        <v>5602</v>
      </c>
      <c r="H116" s="46" t="str">
        <f t="shared" si="13"/>
        <v>N/A</v>
      </c>
      <c r="I116" s="12">
        <v>-80.599999999999994</v>
      </c>
      <c r="J116" s="12">
        <v>-38.700000000000003</v>
      </c>
      <c r="K116" s="52" t="s">
        <v>739</v>
      </c>
      <c r="L116" s="9" t="str">
        <f t="shared" si="14"/>
        <v>No</v>
      </c>
    </row>
    <row r="117" spans="1:12" ht="25.5" x14ac:dyDescent="0.2">
      <c r="A117" s="48" t="s">
        <v>1452</v>
      </c>
      <c r="B117" s="37" t="s">
        <v>213</v>
      </c>
      <c r="C117" s="49">
        <v>3106.4940302</v>
      </c>
      <c r="D117" s="46" t="str">
        <f t="shared" si="11"/>
        <v>N/A</v>
      </c>
      <c r="E117" s="49">
        <v>1814.0992885000001</v>
      </c>
      <c r="F117" s="46" t="str">
        <f t="shared" si="12"/>
        <v>N/A</v>
      </c>
      <c r="G117" s="49">
        <v>704.50410567999995</v>
      </c>
      <c r="H117" s="46" t="str">
        <f t="shared" si="13"/>
        <v>N/A</v>
      </c>
      <c r="I117" s="12">
        <v>-41.6</v>
      </c>
      <c r="J117" s="12">
        <v>-61.2</v>
      </c>
      <c r="K117" s="47" t="s">
        <v>739</v>
      </c>
      <c r="L117" s="9" t="str">
        <f t="shared" si="14"/>
        <v>No</v>
      </c>
    </row>
    <row r="118" spans="1:12" ht="25.5" x14ac:dyDescent="0.2">
      <c r="A118" s="48" t="s">
        <v>625</v>
      </c>
      <c r="B118" s="37" t="s">
        <v>213</v>
      </c>
      <c r="C118" s="49">
        <v>9549387</v>
      </c>
      <c r="D118" s="46" t="str">
        <f t="shared" si="11"/>
        <v>N/A</v>
      </c>
      <c r="E118" s="49">
        <v>1524167</v>
      </c>
      <c r="F118" s="46" t="str">
        <f t="shared" si="12"/>
        <v>N/A</v>
      </c>
      <c r="G118" s="49">
        <v>1460782</v>
      </c>
      <c r="H118" s="46" t="str">
        <f t="shared" si="13"/>
        <v>N/A</v>
      </c>
      <c r="I118" s="12">
        <v>-84</v>
      </c>
      <c r="J118" s="12">
        <v>-4.16</v>
      </c>
      <c r="K118" s="47" t="s">
        <v>739</v>
      </c>
      <c r="L118" s="9" t="str">
        <f t="shared" si="14"/>
        <v>Yes</v>
      </c>
    </row>
    <row r="119" spans="1:12" x14ac:dyDescent="0.2">
      <c r="A119" s="48" t="s">
        <v>626</v>
      </c>
      <c r="B119" s="37" t="s">
        <v>213</v>
      </c>
      <c r="C119" s="38">
        <v>28131</v>
      </c>
      <c r="D119" s="46" t="str">
        <f t="shared" si="11"/>
        <v>N/A</v>
      </c>
      <c r="E119" s="38">
        <v>6426</v>
      </c>
      <c r="F119" s="46" t="str">
        <f t="shared" si="12"/>
        <v>N/A</v>
      </c>
      <c r="G119" s="38">
        <v>8103</v>
      </c>
      <c r="H119" s="46" t="str">
        <f t="shared" si="13"/>
        <v>N/A</v>
      </c>
      <c r="I119" s="12">
        <v>-77.2</v>
      </c>
      <c r="J119" s="12">
        <v>26.1</v>
      </c>
      <c r="K119" s="47" t="s">
        <v>739</v>
      </c>
      <c r="L119" s="9" t="str">
        <f t="shared" si="14"/>
        <v>Yes</v>
      </c>
    </row>
    <row r="120" spans="1:12" ht="25.5" x14ac:dyDescent="0.2">
      <c r="A120" s="48" t="s">
        <v>1453</v>
      </c>
      <c r="B120" s="37" t="s">
        <v>213</v>
      </c>
      <c r="C120" s="49">
        <v>339.46134158000001</v>
      </c>
      <c r="D120" s="46" t="str">
        <f t="shared" si="11"/>
        <v>N/A</v>
      </c>
      <c r="E120" s="49">
        <v>237.18751945</v>
      </c>
      <c r="F120" s="46" t="str">
        <f t="shared" si="12"/>
        <v>N/A</v>
      </c>
      <c r="G120" s="49">
        <v>180.27668765000001</v>
      </c>
      <c r="H120" s="46" t="str">
        <f t="shared" si="13"/>
        <v>N/A</v>
      </c>
      <c r="I120" s="12">
        <v>-30.1</v>
      </c>
      <c r="J120" s="12">
        <v>-24</v>
      </c>
      <c r="K120" s="47" t="s">
        <v>739</v>
      </c>
      <c r="L120" s="9" t="str">
        <f t="shared" si="14"/>
        <v>Yes</v>
      </c>
    </row>
    <row r="121" spans="1:12" ht="25.5" x14ac:dyDescent="0.2">
      <c r="A121" s="48" t="s">
        <v>627</v>
      </c>
      <c r="B121" s="37" t="s">
        <v>213</v>
      </c>
      <c r="C121" s="49">
        <v>226220662</v>
      </c>
      <c r="D121" s="46" t="str">
        <f t="shared" si="11"/>
        <v>N/A</v>
      </c>
      <c r="E121" s="49">
        <v>15318840</v>
      </c>
      <c r="F121" s="46" t="str">
        <f t="shared" si="12"/>
        <v>N/A</v>
      </c>
      <c r="G121" s="49">
        <v>3049224</v>
      </c>
      <c r="H121" s="46" t="str">
        <f t="shared" si="13"/>
        <v>N/A</v>
      </c>
      <c r="I121" s="12">
        <v>-93.2</v>
      </c>
      <c r="J121" s="12">
        <v>-80.099999999999994</v>
      </c>
      <c r="K121" s="47" t="s">
        <v>739</v>
      </c>
      <c r="L121" s="9" t="str">
        <f t="shared" si="14"/>
        <v>No</v>
      </c>
    </row>
    <row r="122" spans="1:12" x14ac:dyDescent="0.2">
      <c r="A122" s="48" t="s">
        <v>628</v>
      </c>
      <c r="B122" s="37" t="s">
        <v>213</v>
      </c>
      <c r="C122" s="38">
        <v>24152</v>
      </c>
      <c r="D122" s="46" t="str">
        <f t="shared" si="11"/>
        <v>N/A</v>
      </c>
      <c r="E122" s="38">
        <v>2800</v>
      </c>
      <c r="F122" s="46" t="str">
        <f t="shared" si="12"/>
        <v>N/A</v>
      </c>
      <c r="G122" s="38">
        <v>474</v>
      </c>
      <c r="H122" s="46" t="str">
        <f t="shared" si="13"/>
        <v>N/A</v>
      </c>
      <c r="I122" s="12">
        <v>-88.4</v>
      </c>
      <c r="J122" s="12">
        <v>-83.1</v>
      </c>
      <c r="K122" s="47" t="s">
        <v>739</v>
      </c>
      <c r="L122" s="9" t="str">
        <f t="shared" si="14"/>
        <v>No</v>
      </c>
    </row>
    <row r="123" spans="1:12" ht="25.5" x14ac:dyDescent="0.2">
      <c r="A123" s="48" t="s">
        <v>1454</v>
      </c>
      <c r="B123" s="37" t="s">
        <v>213</v>
      </c>
      <c r="C123" s="49">
        <v>9366.5394997999992</v>
      </c>
      <c r="D123" s="46" t="str">
        <f t="shared" si="11"/>
        <v>N/A</v>
      </c>
      <c r="E123" s="49">
        <v>5471.0142857000001</v>
      </c>
      <c r="F123" s="46" t="str">
        <f t="shared" si="12"/>
        <v>N/A</v>
      </c>
      <c r="G123" s="49">
        <v>6432.9620253000003</v>
      </c>
      <c r="H123" s="46" t="str">
        <f t="shared" si="13"/>
        <v>N/A</v>
      </c>
      <c r="I123" s="12">
        <v>-41.6</v>
      </c>
      <c r="J123" s="12">
        <v>17.579999999999998</v>
      </c>
      <c r="K123" s="47" t="s">
        <v>739</v>
      </c>
      <c r="L123" s="9" t="str">
        <f t="shared" si="14"/>
        <v>Yes</v>
      </c>
    </row>
    <row r="124" spans="1:12" ht="25.5" x14ac:dyDescent="0.2">
      <c r="A124" s="48" t="s">
        <v>629</v>
      </c>
      <c r="B124" s="37" t="s">
        <v>213</v>
      </c>
      <c r="C124" s="49">
        <v>1290413</v>
      </c>
      <c r="D124" s="46" t="str">
        <f t="shared" si="11"/>
        <v>N/A</v>
      </c>
      <c r="E124" s="49">
        <v>288141</v>
      </c>
      <c r="F124" s="46" t="str">
        <f t="shared" si="12"/>
        <v>N/A</v>
      </c>
      <c r="G124" s="49">
        <v>71582</v>
      </c>
      <c r="H124" s="46" t="str">
        <f t="shared" si="13"/>
        <v>N/A</v>
      </c>
      <c r="I124" s="12">
        <v>-77.7</v>
      </c>
      <c r="J124" s="12">
        <v>-75.2</v>
      </c>
      <c r="K124" s="47" t="s">
        <v>739</v>
      </c>
      <c r="L124" s="9" t="str">
        <f t="shared" si="14"/>
        <v>No</v>
      </c>
    </row>
    <row r="125" spans="1:12" ht="25.5" x14ac:dyDescent="0.2">
      <c r="A125" s="48" t="s">
        <v>630</v>
      </c>
      <c r="B125" s="37" t="s">
        <v>213</v>
      </c>
      <c r="C125" s="38">
        <v>882</v>
      </c>
      <c r="D125" s="46" t="str">
        <f t="shared" si="11"/>
        <v>N/A</v>
      </c>
      <c r="E125" s="38">
        <v>299</v>
      </c>
      <c r="F125" s="46" t="str">
        <f t="shared" si="12"/>
        <v>N/A</v>
      </c>
      <c r="G125" s="38">
        <v>158</v>
      </c>
      <c r="H125" s="46" t="str">
        <f t="shared" si="13"/>
        <v>N/A</v>
      </c>
      <c r="I125" s="12">
        <v>-66.099999999999994</v>
      </c>
      <c r="J125" s="12">
        <v>-47.2</v>
      </c>
      <c r="K125" s="47" t="s">
        <v>739</v>
      </c>
      <c r="L125" s="9" t="str">
        <f t="shared" si="14"/>
        <v>No</v>
      </c>
    </row>
    <row r="126" spans="1:12" ht="25.5" x14ac:dyDescent="0.2">
      <c r="A126" s="48" t="s">
        <v>1455</v>
      </c>
      <c r="B126" s="37" t="s">
        <v>213</v>
      </c>
      <c r="C126" s="49">
        <v>1463.0532880000001</v>
      </c>
      <c r="D126" s="46" t="str">
        <f t="shared" si="11"/>
        <v>N/A</v>
      </c>
      <c r="E126" s="49">
        <v>963.68227424999998</v>
      </c>
      <c r="F126" s="46" t="str">
        <f t="shared" si="12"/>
        <v>N/A</v>
      </c>
      <c r="G126" s="49">
        <v>453.05063290999999</v>
      </c>
      <c r="H126" s="46" t="str">
        <f t="shared" si="13"/>
        <v>N/A</v>
      </c>
      <c r="I126" s="12">
        <v>-34.1</v>
      </c>
      <c r="J126" s="12">
        <v>-53</v>
      </c>
      <c r="K126" s="47" t="s">
        <v>739</v>
      </c>
      <c r="L126" s="9" t="str">
        <f t="shared" si="14"/>
        <v>No</v>
      </c>
    </row>
    <row r="127" spans="1:12" ht="25.5" x14ac:dyDescent="0.2">
      <c r="A127" s="48" t="s">
        <v>631</v>
      </c>
      <c r="B127" s="37" t="s">
        <v>213</v>
      </c>
      <c r="C127" s="49">
        <v>23246000</v>
      </c>
      <c r="D127" s="46" t="str">
        <f t="shared" si="11"/>
        <v>N/A</v>
      </c>
      <c r="E127" s="49">
        <v>4690666</v>
      </c>
      <c r="F127" s="46" t="str">
        <f t="shared" si="12"/>
        <v>N/A</v>
      </c>
      <c r="G127" s="49">
        <v>2552957</v>
      </c>
      <c r="H127" s="46" t="str">
        <f t="shared" si="13"/>
        <v>N/A</v>
      </c>
      <c r="I127" s="12">
        <v>-79.8</v>
      </c>
      <c r="J127" s="12">
        <v>-45.6</v>
      </c>
      <c r="K127" s="47" t="s">
        <v>739</v>
      </c>
      <c r="L127" s="9" t="str">
        <f t="shared" si="14"/>
        <v>No</v>
      </c>
    </row>
    <row r="128" spans="1:12" x14ac:dyDescent="0.2">
      <c r="A128" s="48" t="s">
        <v>632</v>
      </c>
      <c r="B128" s="37" t="s">
        <v>213</v>
      </c>
      <c r="C128" s="38">
        <v>5059</v>
      </c>
      <c r="D128" s="46" t="str">
        <f t="shared" si="11"/>
        <v>N/A</v>
      </c>
      <c r="E128" s="38">
        <v>1347</v>
      </c>
      <c r="F128" s="46" t="str">
        <f t="shared" si="12"/>
        <v>N/A</v>
      </c>
      <c r="G128" s="38">
        <v>1049</v>
      </c>
      <c r="H128" s="46" t="str">
        <f t="shared" si="13"/>
        <v>N/A</v>
      </c>
      <c r="I128" s="12">
        <v>-73.400000000000006</v>
      </c>
      <c r="J128" s="12">
        <v>-22.1</v>
      </c>
      <c r="K128" s="47" t="s">
        <v>739</v>
      </c>
      <c r="L128" s="9" t="str">
        <f t="shared" si="14"/>
        <v>Yes</v>
      </c>
    </row>
    <row r="129" spans="1:12" ht="25.5" x14ac:dyDescent="0.2">
      <c r="A129" s="48" t="s">
        <v>1456</v>
      </c>
      <c r="B129" s="37" t="s">
        <v>213</v>
      </c>
      <c r="C129" s="49">
        <v>4594.9792448999997</v>
      </c>
      <c r="D129" s="46" t="str">
        <f t="shared" si="11"/>
        <v>N/A</v>
      </c>
      <c r="E129" s="49">
        <v>3482.3058649</v>
      </c>
      <c r="F129" s="46" t="str">
        <f t="shared" si="12"/>
        <v>N/A</v>
      </c>
      <c r="G129" s="49">
        <v>2433.7054337</v>
      </c>
      <c r="H129" s="46" t="str">
        <f t="shared" si="13"/>
        <v>N/A</v>
      </c>
      <c r="I129" s="12">
        <v>-24.2</v>
      </c>
      <c r="J129" s="12">
        <v>-30.1</v>
      </c>
      <c r="K129" s="47" t="s">
        <v>739</v>
      </c>
      <c r="L129" s="9" t="str">
        <f t="shared" si="14"/>
        <v>No</v>
      </c>
    </row>
    <row r="130" spans="1:12" ht="25.5" x14ac:dyDescent="0.2">
      <c r="A130" s="48" t="s">
        <v>633</v>
      </c>
      <c r="B130" s="37" t="s">
        <v>213</v>
      </c>
      <c r="C130" s="49">
        <v>0</v>
      </c>
      <c r="D130" s="46" t="str">
        <f t="shared" si="11"/>
        <v>N/A</v>
      </c>
      <c r="E130" s="49">
        <v>0</v>
      </c>
      <c r="F130" s="46" t="str">
        <f t="shared" si="12"/>
        <v>N/A</v>
      </c>
      <c r="G130" s="49">
        <v>0</v>
      </c>
      <c r="H130" s="46" t="str">
        <f t="shared" si="13"/>
        <v>N/A</v>
      </c>
      <c r="I130" s="12" t="s">
        <v>1747</v>
      </c>
      <c r="J130" s="12" t="s">
        <v>1747</v>
      </c>
      <c r="K130" s="47" t="s">
        <v>739</v>
      </c>
      <c r="L130" s="9" t="str">
        <f t="shared" si="14"/>
        <v>N/A</v>
      </c>
    </row>
    <row r="131" spans="1:12" x14ac:dyDescent="0.2">
      <c r="A131" s="48" t="s">
        <v>634</v>
      </c>
      <c r="B131" s="37" t="s">
        <v>213</v>
      </c>
      <c r="C131" s="38">
        <v>0</v>
      </c>
      <c r="D131" s="46" t="str">
        <f t="shared" si="11"/>
        <v>N/A</v>
      </c>
      <c r="E131" s="38">
        <v>0</v>
      </c>
      <c r="F131" s="46" t="str">
        <f t="shared" si="12"/>
        <v>N/A</v>
      </c>
      <c r="G131" s="38">
        <v>0</v>
      </c>
      <c r="H131" s="46" t="str">
        <f t="shared" si="13"/>
        <v>N/A</v>
      </c>
      <c r="I131" s="12" t="s">
        <v>1747</v>
      </c>
      <c r="J131" s="12" t="s">
        <v>1747</v>
      </c>
      <c r="K131" s="47" t="s">
        <v>739</v>
      </c>
      <c r="L131" s="9" t="str">
        <f t="shared" si="14"/>
        <v>N/A</v>
      </c>
    </row>
    <row r="132" spans="1:12" ht="25.5" x14ac:dyDescent="0.2">
      <c r="A132" s="48" t="s">
        <v>1457</v>
      </c>
      <c r="B132" s="37" t="s">
        <v>213</v>
      </c>
      <c r="C132" s="49" t="s">
        <v>1747</v>
      </c>
      <c r="D132" s="46" t="str">
        <f t="shared" si="11"/>
        <v>N/A</v>
      </c>
      <c r="E132" s="49" t="s">
        <v>1747</v>
      </c>
      <c r="F132" s="46" t="str">
        <f t="shared" si="12"/>
        <v>N/A</v>
      </c>
      <c r="G132" s="49" t="s">
        <v>1747</v>
      </c>
      <c r="H132" s="46" t="str">
        <f t="shared" si="13"/>
        <v>N/A</v>
      </c>
      <c r="I132" s="12" t="s">
        <v>1747</v>
      </c>
      <c r="J132" s="12" t="s">
        <v>1747</v>
      </c>
      <c r="K132" s="47" t="s">
        <v>739</v>
      </c>
      <c r="L132" s="9" t="str">
        <f t="shared" si="14"/>
        <v>N/A</v>
      </c>
    </row>
    <row r="133" spans="1:12" ht="25.5" x14ac:dyDescent="0.2">
      <c r="A133" s="48" t="s">
        <v>635</v>
      </c>
      <c r="B133" s="37" t="s">
        <v>213</v>
      </c>
      <c r="C133" s="49">
        <v>81185725</v>
      </c>
      <c r="D133" s="46" t="str">
        <f t="shared" si="11"/>
        <v>N/A</v>
      </c>
      <c r="E133" s="49">
        <v>83714211</v>
      </c>
      <c r="F133" s="46" t="str">
        <f t="shared" si="12"/>
        <v>N/A</v>
      </c>
      <c r="G133" s="49">
        <v>66924009</v>
      </c>
      <c r="H133" s="46" t="str">
        <f t="shared" si="13"/>
        <v>N/A</v>
      </c>
      <c r="I133" s="12">
        <v>3.1139999999999999</v>
      </c>
      <c r="J133" s="12">
        <v>-20.100000000000001</v>
      </c>
      <c r="K133" s="47" t="s">
        <v>739</v>
      </c>
      <c r="L133" s="9" t="str">
        <f t="shared" si="14"/>
        <v>Yes</v>
      </c>
    </row>
    <row r="134" spans="1:12" x14ac:dyDescent="0.2">
      <c r="A134" s="48" t="s">
        <v>636</v>
      </c>
      <c r="B134" s="37" t="s">
        <v>213</v>
      </c>
      <c r="C134" s="38">
        <v>5187</v>
      </c>
      <c r="D134" s="46" t="str">
        <f t="shared" si="11"/>
        <v>N/A</v>
      </c>
      <c r="E134" s="38">
        <v>5078</v>
      </c>
      <c r="F134" s="46" t="str">
        <f t="shared" si="12"/>
        <v>N/A</v>
      </c>
      <c r="G134" s="38">
        <v>4465</v>
      </c>
      <c r="H134" s="46" t="str">
        <f t="shared" si="13"/>
        <v>N/A</v>
      </c>
      <c r="I134" s="12">
        <v>-2.1</v>
      </c>
      <c r="J134" s="12">
        <v>-12.1</v>
      </c>
      <c r="K134" s="47" t="s">
        <v>739</v>
      </c>
      <c r="L134" s="9" t="str">
        <f t="shared" si="14"/>
        <v>Yes</v>
      </c>
    </row>
    <row r="135" spans="1:12" x14ac:dyDescent="0.2">
      <c r="A135" s="48" t="s">
        <v>1458</v>
      </c>
      <c r="B135" s="37" t="s">
        <v>213</v>
      </c>
      <c r="C135" s="49">
        <v>15651.768845000001</v>
      </c>
      <c r="D135" s="46" t="str">
        <f t="shared" si="11"/>
        <v>N/A</v>
      </c>
      <c r="E135" s="49">
        <v>16485.665813</v>
      </c>
      <c r="F135" s="46" t="str">
        <f t="shared" si="12"/>
        <v>N/A</v>
      </c>
      <c r="G135" s="49">
        <v>14988.579843</v>
      </c>
      <c r="H135" s="46" t="str">
        <f t="shared" si="13"/>
        <v>N/A</v>
      </c>
      <c r="I135" s="12">
        <v>5.3280000000000003</v>
      </c>
      <c r="J135" s="12">
        <v>-9.08</v>
      </c>
      <c r="K135" s="47" t="s">
        <v>739</v>
      </c>
      <c r="L135" s="9" t="str">
        <f t="shared" si="14"/>
        <v>Yes</v>
      </c>
    </row>
    <row r="136" spans="1:12" ht="25.5" x14ac:dyDescent="0.2">
      <c r="A136" s="48" t="s">
        <v>637</v>
      </c>
      <c r="B136" s="37" t="s">
        <v>213</v>
      </c>
      <c r="C136" s="49">
        <v>265867</v>
      </c>
      <c r="D136" s="46" t="str">
        <f t="shared" si="11"/>
        <v>N/A</v>
      </c>
      <c r="E136" s="49">
        <v>232595</v>
      </c>
      <c r="F136" s="46" t="str">
        <f t="shared" si="12"/>
        <v>N/A</v>
      </c>
      <c r="G136" s="49">
        <v>358221</v>
      </c>
      <c r="H136" s="46" t="str">
        <f t="shared" si="13"/>
        <v>N/A</v>
      </c>
      <c r="I136" s="12">
        <v>-12.5</v>
      </c>
      <c r="J136" s="12">
        <v>54.01</v>
      </c>
      <c r="K136" s="47" t="s">
        <v>739</v>
      </c>
      <c r="L136" s="9" t="str">
        <f>IF(J136="Div by 0", "N/A", IF(OR(J136="N/A",K136="N/A"),"N/A", IF(J136&gt;VALUE(MID(K136,1,2)), "No", IF(J136&lt;-1*VALUE(MID(K136,1,2)), "No", "Yes"))))</f>
        <v>No</v>
      </c>
    </row>
    <row r="137" spans="1:12" x14ac:dyDescent="0.2">
      <c r="A137" s="48" t="s">
        <v>638</v>
      </c>
      <c r="B137" s="37" t="s">
        <v>213</v>
      </c>
      <c r="C137" s="38">
        <v>4366</v>
      </c>
      <c r="D137" s="46" t="str">
        <f t="shared" si="11"/>
        <v>N/A</v>
      </c>
      <c r="E137" s="38">
        <v>3202</v>
      </c>
      <c r="F137" s="46" t="str">
        <f t="shared" si="12"/>
        <v>N/A</v>
      </c>
      <c r="G137" s="38">
        <v>3036</v>
      </c>
      <c r="H137" s="46" t="str">
        <f t="shared" si="13"/>
        <v>N/A</v>
      </c>
      <c r="I137" s="12">
        <v>-26.7</v>
      </c>
      <c r="J137" s="12">
        <v>-5.18</v>
      </c>
      <c r="K137" s="47" t="s">
        <v>739</v>
      </c>
      <c r="L137" s="9" t="str">
        <f t="shared" ref="L137:L141" si="15">IF(J137="Div by 0", "N/A", IF(OR(J137="N/A",K137="N/A"),"N/A", IF(J137&gt;VALUE(MID(K137,1,2)), "No", IF(J137&lt;-1*VALUE(MID(K137,1,2)), "No", "Yes"))))</f>
        <v>Yes</v>
      </c>
    </row>
    <row r="138" spans="1:12" ht="25.5" x14ac:dyDescent="0.2">
      <c r="A138" s="48" t="s">
        <v>1459</v>
      </c>
      <c r="B138" s="37" t="s">
        <v>213</v>
      </c>
      <c r="C138" s="49">
        <v>60.894869446000001</v>
      </c>
      <c r="D138" s="46" t="str">
        <f t="shared" si="11"/>
        <v>N/A</v>
      </c>
      <c r="E138" s="49">
        <v>72.640537163999994</v>
      </c>
      <c r="F138" s="46" t="str">
        <f t="shared" si="12"/>
        <v>N/A</v>
      </c>
      <c r="G138" s="49">
        <v>117.99110672</v>
      </c>
      <c r="H138" s="46" t="str">
        <f t="shared" si="13"/>
        <v>N/A</v>
      </c>
      <c r="I138" s="12">
        <v>19.29</v>
      </c>
      <c r="J138" s="12">
        <v>62.43</v>
      </c>
      <c r="K138" s="47" t="s">
        <v>739</v>
      </c>
      <c r="L138" s="9" t="str">
        <f t="shared" si="15"/>
        <v>No</v>
      </c>
    </row>
    <row r="139" spans="1:12" ht="25.5" x14ac:dyDescent="0.2">
      <c r="A139" s="48" t="s">
        <v>639</v>
      </c>
      <c r="B139" s="37" t="s">
        <v>213</v>
      </c>
      <c r="C139" s="49">
        <v>40595758</v>
      </c>
      <c r="D139" s="46" t="str">
        <f t="shared" si="11"/>
        <v>N/A</v>
      </c>
      <c r="E139" s="49">
        <v>543658</v>
      </c>
      <c r="F139" s="46" t="str">
        <f t="shared" si="12"/>
        <v>N/A</v>
      </c>
      <c r="G139" s="49">
        <v>119324</v>
      </c>
      <c r="H139" s="46" t="str">
        <f t="shared" si="13"/>
        <v>N/A</v>
      </c>
      <c r="I139" s="12">
        <v>-98.7</v>
      </c>
      <c r="J139" s="12">
        <v>-78.099999999999994</v>
      </c>
      <c r="K139" s="47" t="s">
        <v>739</v>
      </c>
      <c r="L139" s="9" t="str">
        <f t="shared" si="15"/>
        <v>No</v>
      </c>
    </row>
    <row r="140" spans="1:12" x14ac:dyDescent="0.2">
      <c r="A140" s="48" t="s">
        <v>640</v>
      </c>
      <c r="B140" s="37" t="s">
        <v>213</v>
      </c>
      <c r="C140" s="38">
        <v>347</v>
      </c>
      <c r="D140" s="46" t="str">
        <f t="shared" si="11"/>
        <v>N/A</v>
      </c>
      <c r="E140" s="38">
        <v>18</v>
      </c>
      <c r="F140" s="46" t="str">
        <f t="shared" si="12"/>
        <v>N/A</v>
      </c>
      <c r="G140" s="38">
        <v>11</v>
      </c>
      <c r="H140" s="46" t="str">
        <f t="shared" si="13"/>
        <v>N/A</v>
      </c>
      <c r="I140" s="12">
        <v>-94.8</v>
      </c>
      <c r="J140" s="12">
        <v>-72.2</v>
      </c>
      <c r="K140" s="47" t="s">
        <v>739</v>
      </c>
      <c r="L140" s="9" t="str">
        <f t="shared" si="15"/>
        <v>No</v>
      </c>
    </row>
    <row r="141" spans="1:12" ht="25.5" x14ac:dyDescent="0.2">
      <c r="A141" s="48" t="s">
        <v>1460</v>
      </c>
      <c r="B141" s="37" t="s">
        <v>213</v>
      </c>
      <c r="C141" s="49">
        <v>116990.65706</v>
      </c>
      <c r="D141" s="46" t="str">
        <f t="shared" si="11"/>
        <v>N/A</v>
      </c>
      <c r="E141" s="49">
        <v>30203.222222</v>
      </c>
      <c r="F141" s="46" t="str">
        <f t="shared" si="12"/>
        <v>N/A</v>
      </c>
      <c r="G141" s="49">
        <v>23864.799999999999</v>
      </c>
      <c r="H141" s="46" t="str">
        <f t="shared" si="13"/>
        <v>N/A</v>
      </c>
      <c r="I141" s="12">
        <v>-74.2</v>
      </c>
      <c r="J141" s="12">
        <v>-21</v>
      </c>
      <c r="K141" s="47" t="s">
        <v>739</v>
      </c>
      <c r="L141" s="9" t="str">
        <f t="shared" si="15"/>
        <v>Yes</v>
      </c>
    </row>
    <row r="142" spans="1:12" ht="25.5" x14ac:dyDescent="0.2">
      <c r="A142" s="48" t="s">
        <v>641</v>
      </c>
      <c r="B142" s="37" t="s">
        <v>213</v>
      </c>
      <c r="C142" s="49">
        <v>63630310</v>
      </c>
      <c r="D142" s="46" t="str">
        <f t="shared" si="11"/>
        <v>N/A</v>
      </c>
      <c r="E142" s="49">
        <v>14589997</v>
      </c>
      <c r="F142" s="46" t="str">
        <f t="shared" si="12"/>
        <v>N/A</v>
      </c>
      <c r="G142" s="49">
        <v>11515340</v>
      </c>
      <c r="H142" s="46" t="str">
        <f t="shared" si="13"/>
        <v>N/A</v>
      </c>
      <c r="I142" s="12">
        <v>-77.099999999999994</v>
      </c>
      <c r="J142" s="12">
        <v>-21.1</v>
      </c>
      <c r="K142" s="47" t="s">
        <v>739</v>
      </c>
      <c r="L142" s="9" t="str">
        <f t="shared" ref="L142:L153" si="16">IF(J142="Div by 0", "N/A", IF(K142="N/A","N/A", IF(J142&gt;VALUE(MID(K142,1,2)), "No", IF(J142&lt;-1*VALUE(MID(K142,1,2)), "No", "Yes"))))</f>
        <v>Yes</v>
      </c>
    </row>
    <row r="143" spans="1:12" ht="25.5" x14ac:dyDescent="0.2">
      <c r="A143" s="48" t="s">
        <v>642</v>
      </c>
      <c r="B143" s="37" t="s">
        <v>213</v>
      </c>
      <c r="C143" s="38">
        <v>72960</v>
      </c>
      <c r="D143" s="46" t="str">
        <f t="shared" si="11"/>
        <v>N/A</v>
      </c>
      <c r="E143" s="38">
        <v>23997</v>
      </c>
      <c r="F143" s="46" t="str">
        <f t="shared" si="12"/>
        <v>N/A</v>
      </c>
      <c r="G143" s="38">
        <v>22776</v>
      </c>
      <c r="H143" s="46" t="str">
        <f t="shared" si="13"/>
        <v>N/A</v>
      </c>
      <c r="I143" s="12">
        <v>-67.099999999999994</v>
      </c>
      <c r="J143" s="12">
        <v>-5.09</v>
      </c>
      <c r="K143" s="47" t="s">
        <v>739</v>
      </c>
      <c r="L143" s="9" t="str">
        <f t="shared" si="16"/>
        <v>Yes</v>
      </c>
    </row>
    <row r="144" spans="1:12" ht="25.5" x14ac:dyDescent="0.2">
      <c r="A144" s="48" t="s">
        <v>1461</v>
      </c>
      <c r="B144" s="37" t="s">
        <v>213</v>
      </c>
      <c r="C144" s="49">
        <v>872.12595942999997</v>
      </c>
      <c r="D144" s="46" t="str">
        <f t="shared" si="11"/>
        <v>N/A</v>
      </c>
      <c r="E144" s="49">
        <v>607.99254072999997</v>
      </c>
      <c r="F144" s="46" t="str">
        <f t="shared" si="12"/>
        <v>N/A</v>
      </c>
      <c r="G144" s="49">
        <v>505.59097294999998</v>
      </c>
      <c r="H144" s="46" t="str">
        <f t="shared" si="13"/>
        <v>N/A</v>
      </c>
      <c r="I144" s="12">
        <v>-30.3</v>
      </c>
      <c r="J144" s="12">
        <v>-16.8</v>
      </c>
      <c r="K144" s="47" t="s">
        <v>739</v>
      </c>
      <c r="L144" s="9" t="str">
        <f t="shared" si="16"/>
        <v>Yes</v>
      </c>
    </row>
    <row r="145" spans="1:12" ht="25.5" x14ac:dyDescent="0.2">
      <c r="A145" s="48" t="s">
        <v>643</v>
      </c>
      <c r="B145" s="37" t="s">
        <v>213</v>
      </c>
      <c r="C145" s="49">
        <v>306533625</v>
      </c>
      <c r="D145" s="46" t="str">
        <f t="shared" ref="D145:D153" si="17">IF($B145="N/A","N/A",IF(C145&gt;10,"No",IF(C145&lt;-10,"No","Yes")))</f>
        <v>N/A</v>
      </c>
      <c r="E145" s="49">
        <v>22173732</v>
      </c>
      <c r="F145" s="46" t="str">
        <f t="shared" ref="F145:F153" si="18">IF($B145="N/A","N/A",IF(E145&gt;10,"No",IF(E145&lt;-10,"No","Yes")))</f>
        <v>N/A</v>
      </c>
      <c r="G145" s="49">
        <v>11852893</v>
      </c>
      <c r="H145" s="46" t="str">
        <f t="shared" ref="H145:H153" si="19">IF($B145="N/A","N/A",IF(G145&gt;10,"No",IF(G145&lt;-10,"No","Yes")))</f>
        <v>N/A</v>
      </c>
      <c r="I145" s="12">
        <v>-92.8</v>
      </c>
      <c r="J145" s="12">
        <v>-46.5</v>
      </c>
      <c r="K145" s="47" t="s">
        <v>739</v>
      </c>
      <c r="L145" s="9" t="str">
        <f t="shared" si="16"/>
        <v>No</v>
      </c>
    </row>
    <row r="146" spans="1:12" x14ac:dyDescent="0.2">
      <c r="A146" s="48" t="s">
        <v>644</v>
      </c>
      <c r="B146" s="37" t="s">
        <v>213</v>
      </c>
      <c r="C146" s="38">
        <v>7618</v>
      </c>
      <c r="D146" s="46" t="str">
        <f t="shared" si="17"/>
        <v>N/A</v>
      </c>
      <c r="E146" s="38">
        <v>1303</v>
      </c>
      <c r="F146" s="46" t="str">
        <f t="shared" si="18"/>
        <v>N/A</v>
      </c>
      <c r="G146" s="38">
        <v>600</v>
      </c>
      <c r="H146" s="46" t="str">
        <f t="shared" si="19"/>
        <v>N/A</v>
      </c>
      <c r="I146" s="12">
        <v>-82.9</v>
      </c>
      <c r="J146" s="12">
        <v>-54</v>
      </c>
      <c r="K146" s="47" t="s">
        <v>739</v>
      </c>
      <c r="L146" s="9" t="str">
        <f t="shared" si="16"/>
        <v>No</v>
      </c>
    </row>
    <row r="147" spans="1:12" ht="25.5" x14ac:dyDescent="0.2">
      <c r="A147" s="48" t="s">
        <v>1462</v>
      </c>
      <c r="B147" s="37" t="s">
        <v>213</v>
      </c>
      <c r="C147" s="49">
        <v>40238.071016000002</v>
      </c>
      <c r="D147" s="46" t="str">
        <f t="shared" si="17"/>
        <v>N/A</v>
      </c>
      <c r="E147" s="49">
        <v>17017.445894</v>
      </c>
      <c r="F147" s="46" t="str">
        <f t="shared" si="18"/>
        <v>N/A</v>
      </c>
      <c r="G147" s="49">
        <v>19754.821667</v>
      </c>
      <c r="H147" s="46" t="str">
        <f t="shared" si="19"/>
        <v>N/A</v>
      </c>
      <c r="I147" s="12">
        <v>-57.7</v>
      </c>
      <c r="J147" s="12">
        <v>16.09</v>
      </c>
      <c r="K147" s="47" t="s">
        <v>739</v>
      </c>
      <c r="L147" s="9" t="str">
        <f t="shared" si="16"/>
        <v>Yes</v>
      </c>
    </row>
    <row r="148" spans="1:12" ht="25.5" x14ac:dyDescent="0.2">
      <c r="A148" s="48" t="s">
        <v>645</v>
      </c>
      <c r="B148" s="37" t="s">
        <v>213</v>
      </c>
      <c r="C148" s="49">
        <v>135457200</v>
      </c>
      <c r="D148" s="46" t="str">
        <f t="shared" si="17"/>
        <v>N/A</v>
      </c>
      <c r="E148" s="49">
        <v>32058684</v>
      </c>
      <c r="F148" s="46" t="str">
        <f t="shared" si="18"/>
        <v>N/A</v>
      </c>
      <c r="G148" s="49">
        <v>34594074</v>
      </c>
      <c r="H148" s="46" t="str">
        <f t="shared" si="19"/>
        <v>N/A</v>
      </c>
      <c r="I148" s="12">
        <v>-76.3</v>
      </c>
      <c r="J148" s="12">
        <v>7.9089999999999998</v>
      </c>
      <c r="K148" s="47" t="s">
        <v>739</v>
      </c>
      <c r="L148" s="9" t="str">
        <f t="shared" si="16"/>
        <v>Yes</v>
      </c>
    </row>
    <row r="149" spans="1:12" x14ac:dyDescent="0.2">
      <c r="A149" s="48" t="s">
        <v>646</v>
      </c>
      <c r="B149" s="37" t="s">
        <v>213</v>
      </c>
      <c r="C149" s="38">
        <v>21822</v>
      </c>
      <c r="D149" s="46" t="str">
        <f t="shared" si="17"/>
        <v>N/A</v>
      </c>
      <c r="E149" s="38">
        <v>12434</v>
      </c>
      <c r="F149" s="46" t="str">
        <f t="shared" si="18"/>
        <v>N/A</v>
      </c>
      <c r="G149" s="38">
        <v>14700</v>
      </c>
      <c r="H149" s="46" t="str">
        <f t="shared" si="19"/>
        <v>N/A</v>
      </c>
      <c r="I149" s="12">
        <v>-43</v>
      </c>
      <c r="J149" s="12">
        <v>18.22</v>
      </c>
      <c r="K149" s="47" t="s">
        <v>739</v>
      </c>
      <c r="L149" s="9" t="str">
        <f t="shared" si="16"/>
        <v>Yes</v>
      </c>
    </row>
    <row r="150" spans="1:12" ht="25.5" x14ac:dyDescent="0.2">
      <c r="A150" s="48" t="s">
        <v>1463</v>
      </c>
      <c r="B150" s="37" t="s">
        <v>213</v>
      </c>
      <c r="C150" s="49">
        <v>6207.3687104999999</v>
      </c>
      <c r="D150" s="46" t="str">
        <f t="shared" si="17"/>
        <v>N/A</v>
      </c>
      <c r="E150" s="49">
        <v>2578.3081871999998</v>
      </c>
      <c r="F150" s="46" t="str">
        <f t="shared" si="18"/>
        <v>N/A</v>
      </c>
      <c r="G150" s="49">
        <v>2353.3383672999998</v>
      </c>
      <c r="H150" s="46" t="str">
        <f t="shared" si="19"/>
        <v>N/A</v>
      </c>
      <c r="I150" s="12">
        <v>-58.5</v>
      </c>
      <c r="J150" s="12">
        <v>-8.73</v>
      </c>
      <c r="K150" s="47" t="s">
        <v>739</v>
      </c>
      <c r="L150" s="9" t="str">
        <f t="shared" si="16"/>
        <v>Yes</v>
      </c>
    </row>
    <row r="151" spans="1:12" ht="25.5" x14ac:dyDescent="0.2">
      <c r="A151" s="48" t="s">
        <v>647</v>
      </c>
      <c r="B151" s="37" t="s">
        <v>213</v>
      </c>
      <c r="C151" s="49">
        <v>148742089</v>
      </c>
      <c r="D151" s="46" t="str">
        <f t="shared" si="17"/>
        <v>N/A</v>
      </c>
      <c r="E151" s="49">
        <v>5543130</v>
      </c>
      <c r="F151" s="46" t="str">
        <f t="shared" si="18"/>
        <v>N/A</v>
      </c>
      <c r="G151" s="49">
        <v>481383</v>
      </c>
      <c r="H151" s="46" t="str">
        <f t="shared" si="19"/>
        <v>N/A</v>
      </c>
      <c r="I151" s="12">
        <v>-96.3</v>
      </c>
      <c r="J151" s="12">
        <v>-91.3</v>
      </c>
      <c r="K151" s="47" t="s">
        <v>739</v>
      </c>
      <c r="L151" s="9" t="str">
        <f t="shared" si="16"/>
        <v>No</v>
      </c>
    </row>
    <row r="152" spans="1:12" x14ac:dyDescent="0.2">
      <c r="A152" s="48" t="s">
        <v>648</v>
      </c>
      <c r="B152" s="37" t="s">
        <v>213</v>
      </c>
      <c r="C152" s="38">
        <v>12734</v>
      </c>
      <c r="D152" s="46" t="str">
        <f t="shared" si="17"/>
        <v>N/A</v>
      </c>
      <c r="E152" s="38">
        <v>973</v>
      </c>
      <c r="F152" s="46" t="str">
        <f t="shared" si="18"/>
        <v>N/A</v>
      </c>
      <c r="G152" s="38">
        <v>73</v>
      </c>
      <c r="H152" s="46" t="str">
        <f t="shared" si="19"/>
        <v>N/A</v>
      </c>
      <c r="I152" s="12">
        <v>-92.4</v>
      </c>
      <c r="J152" s="12">
        <v>-92.5</v>
      </c>
      <c r="K152" s="47" t="s">
        <v>739</v>
      </c>
      <c r="L152" s="9" t="str">
        <f t="shared" si="16"/>
        <v>No</v>
      </c>
    </row>
    <row r="153" spans="1:12" ht="25.5" x14ac:dyDescent="0.2">
      <c r="A153" s="48" t="s">
        <v>1464</v>
      </c>
      <c r="B153" s="37" t="s">
        <v>213</v>
      </c>
      <c r="C153" s="49">
        <v>11680.704335</v>
      </c>
      <c r="D153" s="46" t="str">
        <f t="shared" si="17"/>
        <v>N/A</v>
      </c>
      <c r="E153" s="49">
        <v>5696.9475848000002</v>
      </c>
      <c r="F153" s="46" t="str">
        <f t="shared" si="18"/>
        <v>N/A</v>
      </c>
      <c r="G153" s="49">
        <v>6594.2876711999997</v>
      </c>
      <c r="H153" s="46" t="str">
        <f t="shared" si="19"/>
        <v>N/A</v>
      </c>
      <c r="I153" s="12">
        <v>-51.2</v>
      </c>
      <c r="J153" s="12">
        <v>15.75</v>
      </c>
      <c r="K153" s="47" t="s">
        <v>739</v>
      </c>
      <c r="L153" s="9" t="str">
        <f t="shared" si="16"/>
        <v>Yes</v>
      </c>
    </row>
    <row r="154" spans="1:12" x14ac:dyDescent="0.2">
      <c r="A154" s="48" t="s">
        <v>1530</v>
      </c>
      <c r="B154" s="37" t="s">
        <v>213</v>
      </c>
      <c r="C154" s="49">
        <v>1111.3003474</v>
      </c>
      <c r="D154" s="46" t="str">
        <f t="shared" ref="D154:D173" si="20">IF($B154="N/A","N/A",IF(C154&gt;10,"No",IF(C154&lt;-10,"No","Yes")))</f>
        <v>N/A</v>
      </c>
      <c r="E154" s="49">
        <v>959.10117043000002</v>
      </c>
      <c r="F154" s="46" t="str">
        <f t="shared" ref="F154:F173" si="21">IF($B154="N/A","N/A",IF(E154&gt;10,"No",IF(E154&lt;-10,"No","Yes")))</f>
        <v>N/A</v>
      </c>
      <c r="G154" s="49">
        <v>851.50194914999997</v>
      </c>
      <c r="H154" s="46" t="str">
        <f t="shared" ref="H154:H173" si="22">IF($B154="N/A","N/A",IF(G154&gt;10,"No",IF(G154&lt;-10,"No","Yes")))</f>
        <v>N/A</v>
      </c>
      <c r="I154" s="12">
        <v>-13.7</v>
      </c>
      <c r="J154" s="12">
        <v>-11.2</v>
      </c>
      <c r="K154" s="47" t="s">
        <v>739</v>
      </c>
      <c r="L154" s="9" t="str">
        <f t="shared" ref="L154:L173" si="23">IF(J154="Div by 0", "N/A", IF(K154="N/A","N/A", IF(J154&gt;VALUE(MID(K154,1,2)), "No", IF(J154&lt;-1*VALUE(MID(K154,1,2)), "No", "Yes"))))</f>
        <v>Yes</v>
      </c>
    </row>
    <row r="155" spans="1:12" x14ac:dyDescent="0.2">
      <c r="A155" s="53" t="s">
        <v>1531</v>
      </c>
      <c r="B155" s="37" t="s">
        <v>213</v>
      </c>
      <c r="C155" s="49">
        <v>497.44925003999998</v>
      </c>
      <c r="D155" s="46" t="str">
        <f t="shared" si="20"/>
        <v>N/A</v>
      </c>
      <c r="E155" s="49">
        <v>595.78653824000003</v>
      </c>
      <c r="F155" s="46" t="str">
        <f t="shared" si="21"/>
        <v>N/A</v>
      </c>
      <c r="G155" s="49">
        <v>511.15782889000002</v>
      </c>
      <c r="H155" s="46" t="str">
        <f t="shared" si="22"/>
        <v>N/A</v>
      </c>
      <c r="I155" s="12">
        <v>19.77</v>
      </c>
      <c r="J155" s="12">
        <v>-14.2</v>
      </c>
      <c r="K155" s="47" t="s">
        <v>739</v>
      </c>
      <c r="L155" s="9" t="str">
        <f t="shared" si="23"/>
        <v>Yes</v>
      </c>
    </row>
    <row r="156" spans="1:12" ht="25.5" x14ac:dyDescent="0.2">
      <c r="A156" s="53" t="s">
        <v>1532</v>
      </c>
      <c r="B156" s="37" t="s">
        <v>213</v>
      </c>
      <c r="C156" s="49">
        <v>2091.2285098000002</v>
      </c>
      <c r="D156" s="46" t="str">
        <f t="shared" si="20"/>
        <v>N/A</v>
      </c>
      <c r="E156" s="49">
        <v>4494.9436291000002</v>
      </c>
      <c r="F156" s="46" t="str">
        <f t="shared" si="21"/>
        <v>N/A</v>
      </c>
      <c r="G156" s="49">
        <v>4902.4883003000004</v>
      </c>
      <c r="H156" s="46" t="str">
        <f t="shared" si="22"/>
        <v>N/A</v>
      </c>
      <c r="I156" s="12">
        <v>114.9</v>
      </c>
      <c r="J156" s="12">
        <v>9.0670000000000002</v>
      </c>
      <c r="K156" s="47" t="s">
        <v>739</v>
      </c>
      <c r="L156" s="9" t="str">
        <f t="shared" si="23"/>
        <v>Yes</v>
      </c>
    </row>
    <row r="157" spans="1:12" x14ac:dyDescent="0.2">
      <c r="A157" s="53" t="s">
        <v>1533</v>
      </c>
      <c r="B157" s="37" t="s">
        <v>213</v>
      </c>
      <c r="C157" s="49">
        <v>561.39664421999998</v>
      </c>
      <c r="D157" s="46" t="str">
        <f t="shared" si="20"/>
        <v>N/A</v>
      </c>
      <c r="E157" s="49">
        <v>551.47212496999998</v>
      </c>
      <c r="F157" s="46" t="str">
        <f t="shared" si="21"/>
        <v>N/A</v>
      </c>
      <c r="G157" s="49">
        <v>505.08376185999998</v>
      </c>
      <c r="H157" s="46" t="str">
        <f t="shared" si="22"/>
        <v>N/A</v>
      </c>
      <c r="I157" s="12">
        <v>-1.77</v>
      </c>
      <c r="J157" s="12">
        <v>-8.41</v>
      </c>
      <c r="K157" s="47" t="s">
        <v>739</v>
      </c>
      <c r="L157" s="9" t="str">
        <f t="shared" si="23"/>
        <v>Yes</v>
      </c>
    </row>
    <row r="158" spans="1:12" x14ac:dyDescent="0.2">
      <c r="A158" s="53" t="s">
        <v>1534</v>
      </c>
      <c r="B158" s="37" t="s">
        <v>213</v>
      </c>
      <c r="C158" s="49">
        <v>592.97641854000005</v>
      </c>
      <c r="D158" s="46" t="str">
        <f t="shared" si="20"/>
        <v>N/A</v>
      </c>
      <c r="E158" s="49">
        <v>182.52601662999999</v>
      </c>
      <c r="F158" s="46" t="str">
        <f t="shared" si="21"/>
        <v>N/A</v>
      </c>
      <c r="G158" s="49">
        <v>165.93577920000001</v>
      </c>
      <c r="H158" s="46" t="str">
        <f t="shared" si="22"/>
        <v>N/A</v>
      </c>
      <c r="I158" s="12">
        <v>-69.2</v>
      </c>
      <c r="J158" s="12">
        <v>-9.09</v>
      </c>
      <c r="K158" s="47" t="s">
        <v>739</v>
      </c>
      <c r="L158" s="9" t="str">
        <f t="shared" si="23"/>
        <v>Yes</v>
      </c>
    </row>
    <row r="159" spans="1:12" x14ac:dyDescent="0.2">
      <c r="A159" s="48" t="s">
        <v>1535</v>
      </c>
      <c r="B159" s="37" t="s">
        <v>213</v>
      </c>
      <c r="C159" s="49">
        <v>9515.3666685999997</v>
      </c>
      <c r="D159" s="46" t="str">
        <f t="shared" si="20"/>
        <v>N/A</v>
      </c>
      <c r="E159" s="49">
        <v>12091.886456</v>
      </c>
      <c r="F159" s="46" t="str">
        <f t="shared" si="21"/>
        <v>N/A</v>
      </c>
      <c r="G159" s="49">
        <v>12947.891989</v>
      </c>
      <c r="H159" s="46" t="str">
        <f t="shared" si="22"/>
        <v>N/A</v>
      </c>
      <c r="I159" s="12">
        <v>27.08</v>
      </c>
      <c r="J159" s="12">
        <v>7.0789999999999997</v>
      </c>
      <c r="K159" s="47" t="s">
        <v>739</v>
      </c>
      <c r="L159" s="9" t="str">
        <f t="shared" si="23"/>
        <v>Yes</v>
      </c>
    </row>
    <row r="160" spans="1:12" x14ac:dyDescent="0.2">
      <c r="A160" s="53" t="s">
        <v>1536</v>
      </c>
      <c r="B160" s="37" t="s">
        <v>213</v>
      </c>
      <c r="C160" s="49">
        <v>15044.538315</v>
      </c>
      <c r="D160" s="46" t="str">
        <f t="shared" si="20"/>
        <v>N/A</v>
      </c>
      <c r="E160" s="49">
        <v>32209.395779999999</v>
      </c>
      <c r="F160" s="46" t="str">
        <f t="shared" si="21"/>
        <v>N/A</v>
      </c>
      <c r="G160" s="49">
        <v>38279.326546999997</v>
      </c>
      <c r="H160" s="46" t="str">
        <f t="shared" si="22"/>
        <v>N/A</v>
      </c>
      <c r="I160" s="12">
        <v>114.1</v>
      </c>
      <c r="J160" s="12">
        <v>18.850000000000001</v>
      </c>
      <c r="K160" s="47" t="s">
        <v>739</v>
      </c>
      <c r="L160" s="9" t="str">
        <f t="shared" si="23"/>
        <v>Yes</v>
      </c>
    </row>
    <row r="161" spans="1:12" ht="25.5" x14ac:dyDescent="0.2">
      <c r="A161" s="53" t="s">
        <v>1537</v>
      </c>
      <c r="B161" s="37" t="s">
        <v>213</v>
      </c>
      <c r="C161" s="49">
        <v>10203.902281999999</v>
      </c>
      <c r="D161" s="46" t="str">
        <f t="shared" si="20"/>
        <v>N/A</v>
      </c>
      <c r="E161" s="49">
        <v>34382.034895999997</v>
      </c>
      <c r="F161" s="46" t="str">
        <f t="shared" si="21"/>
        <v>N/A</v>
      </c>
      <c r="G161" s="49">
        <v>46755.238169999997</v>
      </c>
      <c r="H161" s="46" t="str">
        <f t="shared" si="22"/>
        <v>N/A</v>
      </c>
      <c r="I161" s="12">
        <v>236.9</v>
      </c>
      <c r="J161" s="12">
        <v>35.99</v>
      </c>
      <c r="K161" s="47" t="s">
        <v>739</v>
      </c>
      <c r="L161" s="9" t="str">
        <f t="shared" si="23"/>
        <v>No</v>
      </c>
    </row>
    <row r="162" spans="1:12" x14ac:dyDescent="0.2">
      <c r="A162" s="53" t="s">
        <v>1538</v>
      </c>
      <c r="B162" s="37" t="s">
        <v>213</v>
      </c>
      <c r="C162" s="49">
        <v>674.70175515999995</v>
      </c>
      <c r="D162" s="46" t="str">
        <f t="shared" si="20"/>
        <v>N/A</v>
      </c>
      <c r="E162" s="49">
        <v>307.27948574999999</v>
      </c>
      <c r="F162" s="46" t="str">
        <f t="shared" si="21"/>
        <v>N/A</v>
      </c>
      <c r="G162" s="49">
        <v>186.43223631999999</v>
      </c>
      <c r="H162" s="46" t="str">
        <f t="shared" si="22"/>
        <v>N/A</v>
      </c>
      <c r="I162" s="12">
        <v>-54.5</v>
      </c>
      <c r="J162" s="12">
        <v>-39.299999999999997</v>
      </c>
      <c r="K162" s="47" t="s">
        <v>739</v>
      </c>
      <c r="L162" s="9" t="str">
        <f t="shared" si="23"/>
        <v>No</v>
      </c>
    </row>
    <row r="163" spans="1:12" x14ac:dyDescent="0.2">
      <c r="A163" s="53" t="s">
        <v>1539</v>
      </c>
      <c r="B163" s="37" t="s">
        <v>213</v>
      </c>
      <c r="C163" s="49">
        <v>9.2206257982000004</v>
      </c>
      <c r="D163" s="46" t="str">
        <f t="shared" si="20"/>
        <v>N/A</v>
      </c>
      <c r="E163" s="49">
        <v>8.7552942705000003</v>
      </c>
      <c r="F163" s="46" t="str">
        <f t="shared" si="21"/>
        <v>N/A</v>
      </c>
      <c r="G163" s="49">
        <v>3.9343801763999999</v>
      </c>
      <c r="H163" s="46" t="str">
        <f t="shared" si="22"/>
        <v>N/A</v>
      </c>
      <c r="I163" s="12">
        <v>-5.05</v>
      </c>
      <c r="J163" s="12">
        <v>-55.1</v>
      </c>
      <c r="K163" s="47" t="s">
        <v>739</v>
      </c>
      <c r="L163" s="9" t="str">
        <f t="shared" si="23"/>
        <v>No</v>
      </c>
    </row>
    <row r="164" spans="1:12" x14ac:dyDescent="0.2">
      <c r="A164" s="48" t="s">
        <v>1540</v>
      </c>
      <c r="B164" s="37" t="s">
        <v>213</v>
      </c>
      <c r="C164" s="49">
        <v>760.46596814999998</v>
      </c>
      <c r="D164" s="46" t="str">
        <f t="shared" si="20"/>
        <v>N/A</v>
      </c>
      <c r="E164" s="49">
        <v>368.97127539000002</v>
      </c>
      <c r="F164" s="46" t="str">
        <f t="shared" si="21"/>
        <v>N/A</v>
      </c>
      <c r="G164" s="49">
        <v>586.63617436000004</v>
      </c>
      <c r="H164" s="46" t="str">
        <f t="shared" si="22"/>
        <v>N/A</v>
      </c>
      <c r="I164" s="12">
        <v>-51.5</v>
      </c>
      <c r="J164" s="12">
        <v>58.99</v>
      </c>
      <c r="K164" s="47" t="s">
        <v>739</v>
      </c>
      <c r="L164" s="9" t="str">
        <f t="shared" si="23"/>
        <v>No</v>
      </c>
    </row>
    <row r="165" spans="1:12" x14ac:dyDescent="0.2">
      <c r="A165" s="53" t="s">
        <v>1541</v>
      </c>
      <c r="B165" s="37" t="s">
        <v>213</v>
      </c>
      <c r="C165" s="49">
        <v>164.74148887999999</v>
      </c>
      <c r="D165" s="46" t="str">
        <f t="shared" si="20"/>
        <v>N/A</v>
      </c>
      <c r="E165" s="49">
        <v>142.86545121</v>
      </c>
      <c r="F165" s="46" t="str">
        <f t="shared" si="21"/>
        <v>N/A</v>
      </c>
      <c r="G165" s="49">
        <v>111.90369907</v>
      </c>
      <c r="H165" s="46" t="str">
        <f t="shared" si="22"/>
        <v>N/A</v>
      </c>
      <c r="I165" s="12">
        <v>-13.3</v>
      </c>
      <c r="J165" s="12">
        <v>-21.7</v>
      </c>
      <c r="K165" s="47" t="s">
        <v>739</v>
      </c>
      <c r="L165" s="9" t="str">
        <f t="shared" si="23"/>
        <v>Yes</v>
      </c>
    </row>
    <row r="166" spans="1:12" x14ac:dyDescent="0.2">
      <c r="A166" s="53" t="s">
        <v>1542</v>
      </c>
      <c r="B166" s="37" t="s">
        <v>213</v>
      </c>
      <c r="C166" s="49">
        <v>1768.0610838</v>
      </c>
      <c r="D166" s="46" t="str">
        <f t="shared" si="20"/>
        <v>N/A</v>
      </c>
      <c r="E166" s="49">
        <v>1494.1432107000001</v>
      </c>
      <c r="F166" s="46" t="str">
        <f t="shared" si="21"/>
        <v>N/A</v>
      </c>
      <c r="G166" s="49">
        <v>1648.9604158</v>
      </c>
      <c r="H166" s="46" t="str">
        <f t="shared" si="22"/>
        <v>N/A</v>
      </c>
      <c r="I166" s="12">
        <v>-15.5</v>
      </c>
      <c r="J166" s="12">
        <v>10.36</v>
      </c>
      <c r="K166" s="47" t="s">
        <v>739</v>
      </c>
      <c r="L166" s="9" t="str">
        <f t="shared" si="23"/>
        <v>Yes</v>
      </c>
    </row>
    <row r="167" spans="1:12" x14ac:dyDescent="0.2">
      <c r="A167" s="53" t="s">
        <v>1543</v>
      </c>
      <c r="B167" s="37" t="s">
        <v>213</v>
      </c>
      <c r="C167" s="49">
        <v>201.94827244000001</v>
      </c>
      <c r="D167" s="46" t="str">
        <f t="shared" si="20"/>
        <v>N/A</v>
      </c>
      <c r="E167" s="49">
        <v>32.482833691000003</v>
      </c>
      <c r="F167" s="46" t="str">
        <f t="shared" si="21"/>
        <v>N/A</v>
      </c>
      <c r="G167" s="49">
        <v>20.5572506</v>
      </c>
      <c r="H167" s="46" t="str">
        <f t="shared" si="22"/>
        <v>N/A</v>
      </c>
      <c r="I167" s="12">
        <v>-83.9</v>
      </c>
      <c r="J167" s="12">
        <v>-36.700000000000003</v>
      </c>
      <c r="K167" s="47" t="s">
        <v>739</v>
      </c>
      <c r="L167" s="9" t="str">
        <f t="shared" si="23"/>
        <v>No</v>
      </c>
    </row>
    <row r="168" spans="1:12" x14ac:dyDescent="0.2">
      <c r="A168" s="53" t="s">
        <v>1544</v>
      </c>
      <c r="B168" s="37" t="s">
        <v>213</v>
      </c>
      <c r="C168" s="49">
        <v>54.938834153999998</v>
      </c>
      <c r="D168" s="46" t="str">
        <f t="shared" si="20"/>
        <v>N/A</v>
      </c>
      <c r="E168" s="49">
        <v>250.10858127</v>
      </c>
      <c r="F168" s="46" t="str">
        <f t="shared" si="21"/>
        <v>N/A</v>
      </c>
      <c r="G168" s="49">
        <v>744.77886465999995</v>
      </c>
      <c r="H168" s="46" t="str">
        <f t="shared" si="22"/>
        <v>N/A</v>
      </c>
      <c r="I168" s="12">
        <v>355.2</v>
      </c>
      <c r="J168" s="12">
        <v>197.8</v>
      </c>
      <c r="K168" s="47" t="s">
        <v>739</v>
      </c>
      <c r="L168" s="9" t="str">
        <f t="shared" si="23"/>
        <v>No</v>
      </c>
    </row>
    <row r="169" spans="1:12" x14ac:dyDescent="0.2">
      <c r="A169" s="48" t="s">
        <v>1545</v>
      </c>
      <c r="B169" s="37" t="s">
        <v>213</v>
      </c>
      <c r="C169" s="49">
        <v>5743.5344229000002</v>
      </c>
      <c r="D169" s="46" t="str">
        <f t="shared" si="20"/>
        <v>N/A</v>
      </c>
      <c r="E169" s="49">
        <v>1468.3687986</v>
      </c>
      <c r="F169" s="46" t="str">
        <f t="shared" si="21"/>
        <v>N/A</v>
      </c>
      <c r="G169" s="49">
        <v>1281.4196919000001</v>
      </c>
      <c r="H169" s="46" t="str">
        <f t="shared" si="22"/>
        <v>N/A</v>
      </c>
      <c r="I169" s="12">
        <v>-74.400000000000006</v>
      </c>
      <c r="J169" s="12">
        <v>-12.7</v>
      </c>
      <c r="K169" s="47" t="s">
        <v>739</v>
      </c>
      <c r="L169" s="9" t="str">
        <f t="shared" si="23"/>
        <v>Yes</v>
      </c>
    </row>
    <row r="170" spans="1:12" x14ac:dyDescent="0.2">
      <c r="A170" s="53" t="s">
        <v>1546</v>
      </c>
      <c r="B170" s="37" t="s">
        <v>213</v>
      </c>
      <c r="C170" s="49">
        <v>5430.9850416999998</v>
      </c>
      <c r="D170" s="46" t="str">
        <f t="shared" si="20"/>
        <v>N/A</v>
      </c>
      <c r="E170" s="49">
        <v>2813.5645454</v>
      </c>
      <c r="F170" s="46" t="str">
        <f t="shared" si="21"/>
        <v>N/A</v>
      </c>
      <c r="G170" s="49">
        <v>2224.4737141000001</v>
      </c>
      <c r="H170" s="46" t="str">
        <f t="shared" si="22"/>
        <v>N/A</v>
      </c>
      <c r="I170" s="12">
        <v>-48.2</v>
      </c>
      <c r="J170" s="12">
        <v>-20.9</v>
      </c>
      <c r="K170" s="47" t="s">
        <v>739</v>
      </c>
      <c r="L170" s="9" t="str">
        <f t="shared" si="23"/>
        <v>Yes</v>
      </c>
    </row>
    <row r="171" spans="1:12" x14ac:dyDescent="0.2">
      <c r="A171" s="53" t="s">
        <v>1547</v>
      </c>
      <c r="B171" s="37" t="s">
        <v>213</v>
      </c>
      <c r="C171" s="49">
        <v>9309.8501687999997</v>
      </c>
      <c r="D171" s="46" t="str">
        <f t="shared" si="20"/>
        <v>N/A</v>
      </c>
      <c r="E171" s="49">
        <v>4251.9182848</v>
      </c>
      <c r="F171" s="46" t="str">
        <f t="shared" si="21"/>
        <v>N/A</v>
      </c>
      <c r="G171" s="49">
        <v>3677.6335374</v>
      </c>
      <c r="H171" s="46" t="str">
        <f t="shared" si="22"/>
        <v>N/A</v>
      </c>
      <c r="I171" s="12">
        <v>-54.3</v>
      </c>
      <c r="J171" s="12">
        <v>-13.5</v>
      </c>
      <c r="K171" s="47" t="s">
        <v>739</v>
      </c>
      <c r="L171" s="9" t="str">
        <f t="shared" si="23"/>
        <v>Yes</v>
      </c>
    </row>
    <row r="172" spans="1:12" x14ac:dyDescent="0.2">
      <c r="A172" s="53" t="s">
        <v>1548</v>
      </c>
      <c r="B172" s="37" t="s">
        <v>213</v>
      </c>
      <c r="C172" s="49">
        <v>1192.4121868</v>
      </c>
      <c r="D172" s="46" t="str">
        <f t="shared" si="20"/>
        <v>N/A</v>
      </c>
      <c r="E172" s="49">
        <v>462.78035362000003</v>
      </c>
      <c r="F172" s="46" t="str">
        <f t="shared" si="21"/>
        <v>N/A</v>
      </c>
      <c r="G172" s="49">
        <v>329.13295622999999</v>
      </c>
      <c r="H172" s="46" t="str">
        <f t="shared" si="22"/>
        <v>N/A</v>
      </c>
      <c r="I172" s="12">
        <v>-61.2</v>
      </c>
      <c r="J172" s="12">
        <v>-28.9</v>
      </c>
      <c r="K172" s="47" t="s">
        <v>739</v>
      </c>
      <c r="L172" s="9" t="str">
        <f t="shared" si="23"/>
        <v>Yes</v>
      </c>
    </row>
    <row r="173" spans="1:12" x14ac:dyDescent="0.2">
      <c r="A173" s="53" t="s">
        <v>1549</v>
      </c>
      <c r="B173" s="37" t="s">
        <v>213</v>
      </c>
      <c r="C173" s="49">
        <v>547.33324211000001</v>
      </c>
      <c r="D173" s="46" t="str">
        <f t="shared" si="20"/>
        <v>N/A</v>
      </c>
      <c r="E173" s="49">
        <v>338.89821791999998</v>
      </c>
      <c r="F173" s="46" t="str">
        <f t="shared" si="21"/>
        <v>N/A</v>
      </c>
      <c r="G173" s="49">
        <v>718.22703362000004</v>
      </c>
      <c r="H173" s="46" t="str">
        <f t="shared" si="22"/>
        <v>N/A</v>
      </c>
      <c r="I173" s="12">
        <v>-38.1</v>
      </c>
      <c r="J173" s="12">
        <v>111.9</v>
      </c>
      <c r="K173" s="47" t="s">
        <v>739</v>
      </c>
      <c r="L173" s="9" t="str">
        <f t="shared" si="23"/>
        <v>No</v>
      </c>
    </row>
    <row r="174" spans="1:12" x14ac:dyDescent="0.2">
      <c r="A174" s="48" t="s">
        <v>373</v>
      </c>
      <c r="B174" s="37" t="s">
        <v>213</v>
      </c>
      <c r="C174" s="8">
        <v>12.154205341000001</v>
      </c>
      <c r="D174" s="46" t="str">
        <f t="shared" ref="D174:D203" si="24">IF($B174="N/A","N/A",IF(C174&gt;10,"No",IF(C174&lt;-10,"No","Yes")))</f>
        <v>N/A</v>
      </c>
      <c r="E174" s="8">
        <v>8.7628684335999996</v>
      </c>
      <c r="F174" s="46" t="str">
        <f t="shared" ref="F174:F203" si="25">IF($B174="N/A","N/A",IF(E174&gt;10,"No",IF(E174&lt;-10,"No","Yes")))</f>
        <v>N/A</v>
      </c>
      <c r="G174" s="8">
        <v>7.9826348896999999</v>
      </c>
      <c r="H174" s="46" t="str">
        <f t="shared" ref="H174:H203" si="26">IF($B174="N/A","N/A",IF(G174&gt;10,"No",IF(G174&lt;-10,"No","Yes")))</f>
        <v>N/A</v>
      </c>
      <c r="I174" s="12">
        <v>-27.9</v>
      </c>
      <c r="J174" s="12">
        <v>-8.9</v>
      </c>
      <c r="K174" s="47" t="s">
        <v>739</v>
      </c>
      <c r="L174" s="9" t="str">
        <f t="shared" ref="L174:L203" si="27">IF(J174="Div by 0", "N/A", IF(K174="N/A","N/A", IF(J174&gt;VALUE(MID(K174,1,2)), "No", IF(J174&lt;-1*VALUE(MID(K174,1,2)), "No", "Yes"))))</f>
        <v>Yes</v>
      </c>
    </row>
    <row r="175" spans="1:12" x14ac:dyDescent="0.2">
      <c r="A175" s="53" t="s">
        <v>483</v>
      </c>
      <c r="B175" s="37" t="s">
        <v>213</v>
      </c>
      <c r="C175" s="8">
        <v>11.127799574999999</v>
      </c>
      <c r="D175" s="46" t="str">
        <f t="shared" si="24"/>
        <v>N/A</v>
      </c>
      <c r="E175" s="8">
        <v>12.326568054000001</v>
      </c>
      <c r="F175" s="46" t="str">
        <f t="shared" si="25"/>
        <v>N/A</v>
      </c>
      <c r="G175" s="8">
        <v>10.369338375</v>
      </c>
      <c r="H175" s="46" t="str">
        <f t="shared" si="26"/>
        <v>N/A</v>
      </c>
      <c r="I175" s="12">
        <v>10.77</v>
      </c>
      <c r="J175" s="12">
        <v>-15.9</v>
      </c>
      <c r="K175" s="47" t="s">
        <v>739</v>
      </c>
      <c r="L175" s="9" t="str">
        <f t="shared" si="27"/>
        <v>Yes</v>
      </c>
    </row>
    <row r="176" spans="1:12" x14ac:dyDescent="0.2">
      <c r="A176" s="53" t="s">
        <v>484</v>
      </c>
      <c r="B176" s="37" t="s">
        <v>213</v>
      </c>
      <c r="C176" s="8">
        <v>14.226435050999999</v>
      </c>
      <c r="D176" s="46" t="str">
        <f t="shared" si="24"/>
        <v>N/A</v>
      </c>
      <c r="E176" s="8">
        <v>18.713613386999999</v>
      </c>
      <c r="F176" s="46" t="str">
        <f t="shared" si="25"/>
        <v>N/A</v>
      </c>
      <c r="G176" s="8">
        <v>19.137120888999998</v>
      </c>
      <c r="H176" s="46" t="str">
        <f t="shared" si="26"/>
        <v>N/A</v>
      </c>
      <c r="I176" s="12">
        <v>31.54</v>
      </c>
      <c r="J176" s="12">
        <v>2.2629999999999999</v>
      </c>
      <c r="K176" s="47" t="s">
        <v>739</v>
      </c>
      <c r="L176" s="9" t="str">
        <f t="shared" si="27"/>
        <v>Yes</v>
      </c>
    </row>
    <row r="177" spans="1:12" x14ac:dyDescent="0.2">
      <c r="A177" s="53" t="s">
        <v>485</v>
      </c>
      <c r="B177" s="37" t="s">
        <v>213</v>
      </c>
      <c r="C177" s="8">
        <v>10.418368472999999</v>
      </c>
      <c r="D177" s="46" t="str">
        <f t="shared" si="24"/>
        <v>N/A</v>
      </c>
      <c r="E177" s="8">
        <v>12.556264894</v>
      </c>
      <c r="F177" s="46" t="str">
        <f t="shared" si="25"/>
        <v>N/A</v>
      </c>
      <c r="G177" s="8">
        <v>12.447148897</v>
      </c>
      <c r="H177" s="46" t="str">
        <f t="shared" si="26"/>
        <v>N/A</v>
      </c>
      <c r="I177" s="12">
        <v>20.52</v>
      </c>
      <c r="J177" s="12">
        <v>-0.86899999999999999</v>
      </c>
      <c r="K177" s="47" t="s">
        <v>739</v>
      </c>
      <c r="L177" s="9" t="str">
        <f t="shared" si="27"/>
        <v>Yes</v>
      </c>
    </row>
    <row r="178" spans="1:12" x14ac:dyDescent="0.2">
      <c r="A178" s="53" t="s">
        <v>486</v>
      </c>
      <c r="B178" s="37" t="s">
        <v>213</v>
      </c>
      <c r="C178" s="8">
        <v>11.029009305000001</v>
      </c>
      <c r="D178" s="46" t="str">
        <f t="shared" si="24"/>
        <v>N/A</v>
      </c>
      <c r="E178" s="8">
        <v>2.5940842753000002</v>
      </c>
      <c r="F178" s="46" t="str">
        <f t="shared" si="25"/>
        <v>N/A</v>
      </c>
      <c r="G178" s="8">
        <v>2.6637417737</v>
      </c>
      <c r="H178" s="46" t="str">
        <f t="shared" si="26"/>
        <v>N/A</v>
      </c>
      <c r="I178" s="12">
        <v>-76.5</v>
      </c>
      <c r="J178" s="12">
        <v>2.6850000000000001</v>
      </c>
      <c r="K178" s="47" t="s">
        <v>739</v>
      </c>
      <c r="L178" s="9" t="str">
        <f t="shared" si="27"/>
        <v>Yes</v>
      </c>
    </row>
    <row r="179" spans="1:12" x14ac:dyDescent="0.2">
      <c r="A179" s="48" t="s">
        <v>1550</v>
      </c>
      <c r="B179" s="37" t="s">
        <v>213</v>
      </c>
      <c r="C179" s="8">
        <v>16.275079248000001</v>
      </c>
      <c r="D179" s="46" t="str">
        <f t="shared" si="24"/>
        <v>N/A</v>
      </c>
      <c r="E179" s="8">
        <v>20.531601600999998</v>
      </c>
      <c r="F179" s="46" t="str">
        <f t="shared" si="25"/>
        <v>N/A</v>
      </c>
      <c r="G179" s="8">
        <v>21.002037742999999</v>
      </c>
      <c r="H179" s="46" t="str">
        <f t="shared" si="26"/>
        <v>N/A</v>
      </c>
      <c r="I179" s="12">
        <v>26.15</v>
      </c>
      <c r="J179" s="12">
        <v>2.2909999999999999</v>
      </c>
      <c r="K179" s="47" t="s">
        <v>739</v>
      </c>
      <c r="L179" s="9" t="str">
        <f t="shared" si="27"/>
        <v>Yes</v>
      </c>
    </row>
    <row r="180" spans="1:12" x14ac:dyDescent="0.2">
      <c r="A180" s="53" t="s">
        <v>1551</v>
      </c>
      <c r="B180" s="37" t="s">
        <v>213</v>
      </c>
      <c r="C180" s="8">
        <v>32.829614190000001</v>
      </c>
      <c r="D180" s="46" t="str">
        <f t="shared" si="24"/>
        <v>N/A</v>
      </c>
      <c r="E180" s="8">
        <v>70.792340327999995</v>
      </c>
      <c r="F180" s="46" t="str">
        <f t="shared" si="25"/>
        <v>N/A</v>
      </c>
      <c r="G180" s="8">
        <v>81.771914361</v>
      </c>
      <c r="H180" s="46" t="str">
        <f t="shared" si="26"/>
        <v>N/A</v>
      </c>
      <c r="I180" s="12">
        <v>115.6</v>
      </c>
      <c r="J180" s="12">
        <v>15.51</v>
      </c>
      <c r="K180" s="47" t="s">
        <v>739</v>
      </c>
      <c r="L180" s="9" t="str">
        <f t="shared" si="27"/>
        <v>Yes</v>
      </c>
    </row>
    <row r="181" spans="1:12" x14ac:dyDescent="0.2">
      <c r="A181" s="53" t="s">
        <v>1552</v>
      </c>
      <c r="B181" s="37" t="s">
        <v>213</v>
      </c>
      <c r="C181" s="8">
        <v>10.559985355</v>
      </c>
      <c r="D181" s="46" t="str">
        <f t="shared" si="24"/>
        <v>N/A</v>
      </c>
      <c r="E181" s="8">
        <v>34.014293185</v>
      </c>
      <c r="F181" s="46" t="str">
        <f t="shared" si="25"/>
        <v>N/A</v>
      </c>
      <c r="G181" s="8">
        <v>43.072760928000001</v>
      </c>
      <c r="H181" s="46" t="str">
        <f t="shared" si="26"/>
        <v>N/A</v>
      </c>
      <c r="I181" s="12">
        <v>222.1</v>
      </c>
      <c r="J181" s="12">
        <v>26.63</v>
      </c>
      <c r="K181" s="47" t="s">
        <v>739</v>
      </c>
      <c r="L181" s="9" t="str">
        <f t="shared" si="27"/>
        <v>Yes</v>
      </c>
    </row>
    <row r="182" spans="1:12" x14ac:dyDescent="0.2">
      <c r="A182" s="53" t="s">
        <v>1553</v>
      </c>
      <c r="B182" s="37" t="s">
        <v>213</v>
      </c>
      <c r="C182" s="8">
        <v>0.77933546750000005</v>
      </c>
      <c r="D182" s="46" t="str">
        <f t="shared" si="24"/>
        <v>N/A</v>
      </c>
      <c r="E182" s="8">
        <v>0.38539613430000003</v>
      </c>
      <c r="F182" s="46" t="str">
        <f t="shared" si="25"/>
        <v>N/A</v>
      </c>
      <c r="G182" s="8">
        <v>0.20569077820000001</v>
      </c>
      <c r="H182" s="46" t="str">
        <f t="shared" si="26"/>
        <v>N/A</v>
      </c>
      <c r="I182" s="12">
        <v>-50.5</v>
      </c>
      <c r="J182" s="12">
        <v>-46.6</v>
      </c>
      <c r="K182" s="47" t="s">
        <v>739</v>
      </c>
      <c r="L182" s="9" t="str">
        <f t="shared" si="27"/>
        <v>No</v>
      </c>
    </row>
    <row r="183" spans="1:12" x14ac:dyDescent="0.2">
      <c r="A183" s="53" t="s">
        <v>1554</v>
      </c>
      <c r="B183" s="37" t="s">
        <v>213</v>
      </c>
      <c r="C183" s="8">
        <v>1.8244845799999999E-2</v>
      </c>
      <c r="D183" s="46" t="str">
        <f t="shared" si="24"/>
        <v>N/A</v>
      </c>
      <c r="E183" s="8">
        <v>3.0314841299999999E-2</v>
      </c>
      <c r="F183" s="46" t="str">
        <f t="shared" si="25"/>
        <v>N/A</v>
      </c>
      <c r="G183" s="8">
        <v>2.35036039E-2</v>
      </c>
      <c r="H183" s="46" t="str">
        <f t="shared" si="26"/>
        <v>N/A</v>
      </c>
      <c r="I183" s="12">
        <v>66.16</v>
      </c>
      <c r="J183" s="12">
        <v>-22.5</v>
      </c>
      <c r="K183" s="47" t="s">
        <v>739</v>
      </c>
      <c r="L183" s="9" t="str">
        <f t="shared" si="27"/>
        <v>Yes</v>
      </c>
    </row>
    <row r="184" spans="1:12" x14ac:dyDescent="0.2">
      <c r="A184" s="48" t="s">
        <v>97</v>
      </c>
      <c r="B184" s="37" t="s">
        <v>213</v>
      </c>
      <c r="C184" s="8">
        <v>45.706584667000001</v>
      </c>
      <c r="D184" s="46" t="str">
        <f t="shared" si="24"/>
        <v>N/A</v>
      </c>
      <c r="E184" s="8">
        <v>33.667597976000003</v>
      </c>
      <c r="F184" s="46" t="str">
        <f t="shared" si="25"/>
        <v>N/A</v>
      </c>
      <c r="G184" s="8">
        <v>38.779680163000002</v>
      </c>
      <c r="H184" s="46" t="str">
        <f t="shared" si="26"/>
        <v>N/A</v>
      </c>
      <c r="I184" s="12">
        <v>-26.3</v>
      </c>
      <c r="J184" s="12">
        <v>15.18</v>
      </c>
      <c r="K184" s="47" t="s">
        <v>739</v>
      </c>
      <c r="L184" s="9" t="str">
        <f t="shared" si="27"/>
        <v>Yes</v>
      </c>
    </row>
    <row r="185" spans="1:12" x14ac:dyDescent="0.2">
      <c r="A185" s="53" t="s">
        <v>487</v>
      </c>
      <c r="B185" s="37" t="s">
        <v>213</v>
      </c>
      <c r="C185" s="8">
        <v>50.445479810000002</v>
      </c>
      <c r="D185" s="46" t="str">
        <f t="shared" si="24"/>
        <v>N/A</v>
      </c>
      <c r="E185" s="8">
        <v>45.325077399000001</v>
      </c>
      <c r="F185" s="46" t="str">
        <f t="shared" si="25"/>
        <v>N/A</v>
      </c>
      <c r="G185" s="8">
        <v>42.540729577999997</v>
      </c>
      <c r="H185" s="46" t="str">
        <f t="shared" si="26"/>
        <v>N/A</v>
      </c>
      <c r="I185" s="12">
        <v>-10.199999999999999</v>
      </c>
      <c r="J185" s="12">
        <v>-6.14</v>
      </c>
      <c r="K185" s="47" t="s">
        <v>739</v>
      </c>
      <c r="L185" s="9" t="str">
        <f t="shared" si="27"/>
        <v>Yes</v>
      </c>
    </row>
    <row r="186" spans="1:12" x14ac:dyDescent="0.2">
      <c r="A186" s="53" t="s">
        <v>488</v>
      </c>
      <c r="B186" s="37" t="s">
        <v>213</v>
      </c>
      <c r="C186" s="8">
        <v>61.814002684999998</v>
      </c>
      <c r="D186" s="46" t="str">
        <f t="shared" si="24"/>
        <v>N/A</v>
      </c>
      <c r="E186" s="8">
        <v>52.504793446000001</v>
      </c>
      <c r="F186" s="46" t="str">
        <f t="shared" si="25"/>
        <v>N/A</v>
      </c>
      <c r="G186" s="8">
        <v>51.506953344000003</v>
      </c>
      <c r="H186" s="46" t="str">
        <f t="shared" si="26"/>
        <v>N/A</v>
      </c>
      <c r="I186" s="12">
        <v>-15.1</v>
      </c>
      <c r="J186" s="12">
        <v>-1.9</v>
      </c>
      <c r="K186" s="47" t="s">
        <v>739</v>
      </c>
      <c r="L186" s="9" t="str">
        <f t="shared" si="27"/>
        <v>Yes</v>
      </c>
    </row>
    <row r="187" spans="1:12" x14ac:dyDescent="0.2">
      <c r="A187" s="53" t="s">
        <v>489</v>
      </c>
      <c r="B187" s="37" t="s">
        <v>213</v>
      </c>
      <c r="C187" s="8">
        <v>15.204768738</v>
      </c>
      <c r="D187" s="46" t="str">
        <f t="shared" si="24"/>
        <v>N/A</v>
      </c>
      <c r="E187" s="8">
        <v>7.9903503869000003</v>
      </c>
      <c r="F187" s="46" t="str">
        <f t="shared" si="25"/>
        <v>N/A</v>
      </c>
      <c r="G187" s="8">
        <v>5.6650668494999996</v>
      </c>
      <c r="H187" s="46" t="str">
        <f t="shared" si="26"/>
        <v>N/A</v>
      </c>
      <c r="I187" s="12">
        <v>-47.4</v>
      </c>
      <c r="J187" s="12">
        <v>-29.1</v>
      </c>
      <c r="K187" s="47" t="s">
        <v>739</v>
      </c>
      <c r="L187" s="9" t="str">
        <f t="shared" si="27"/>
        <v>Yes</v>
      </c>
    </row>
    <row r="188" spans="1:12" x14ac:dyDescent="0.2">
      <c r="A188" s="53" t="s">
        <v>490</v>
      </c>
      <c r="B188" s="37" t="s">
        <v>213</v>
      </c>
      <c r="C188" s="8">
        <v>15.33023171</v>
      </c>
      <c r="D188" s="46" t="str">
        <f t="shared" si="24"/>
        <v>N/A</v>
      </c>
      <c r="E188" s="8">
        <v>31.763457624000001</v>
      </c>
      <c r="F188" s="46" t="str">
        <f t="shared" si="25"/>
        <v>N/A</v>
      </c>
      <c r="G188" s="8">
        <v>47.271343510999998</v>
      </c>
      <c r="H188" s="46" t="str">
        <f t="shared" si="26"/>
        <v>N/A</v>
      </c>
      <c r="I188" s="12">
        <v>107.2</v>
      </c>
      <c r="J188" s="12">
        <v>48.82</v>
      </c>
      <c r="K188" s="47" t="s">
        <v>739</v>
      </c>
      <c r="L188" s="9" t="str">
        <f t="shared" si="27"/>
        <v>No</v>
      </c>
    </row>
    <row r="189" spans="1:12" x14ac:dyDescent="0.2">
      <c r="A189" s="48" t="s">
        <v>118</v>
      </c>
      <c r="B189" s="37" t="s">
        <v>213</v>
      </c>
      <c r="C189" s="8">
        <v>74.517016874999996</v>
      </c>
      <c r="D189" s="46" t="str">
        <f t="shared" si="24"/>
        <v>N/A</v>
      </c>
      <c r="E189" s="8">
        <v>54.652269123000004</v>
      </c>
      <c r="F189" s="46" t="str">
        <f t="shared" si="25"/>
        <v>N/A</v>
      </c>
      <c r="G189" s="8">
        <v>59.709178700999999</v>
      </c>
      <c r="H189" s="46" t="str">
        <f t="shared" si="26"/>
        <v>N/A</v>
      </c>
      <c r="I189" s="12">
        <v>-26.7</v>
      </c>
      <c r="J189" s="12">
        <v>9.2530000000000001</v>
      </c>
      <c r="K189" s="47" t="s">
        <v>739</v>
      </c>
      <c r="L189" s="9" t="str">
        <f t="shared" si="27"/>
        <v>Yes</v>
      </c>
    </row>
    <row r="190" spans="1:12" x14ac:dyDescent="0.2">
      <c r="A190" s="53" t="s">
        <v>491</v>
      </c>
      <c r="B190" s="37" t="s">
        <v>213</v>
      </c>
      <c r="C190" s="8">
        <v>83.623508255999994</v>
      </c>
      <c r="D190" s="46" t="str">
        <f t="shared" si="24"/>
        <v>N/A</v>
      </c>
      <c r="E190" s="8">
        <v>75.456943011000007</v>
      </c>
      <c r="F190" s="46" t="str">
        <f t="shared" si="25"/>
        <v>N/A</v>
      </c>
      <c r="G190" s="8">
        <v>73.384322311000005</v>
      </c>
      <c r="H190" s="46" t="str">
        <f t="shared" si="26"/>
        <v>N/A</v>
      </c>
      <c r="I190" s="12">
        <v>-9.77</v>
      </c>
      <c r="J190" s="12">
        <v>-2.75</v>
      </c>
      <c r="K190" s="47" t="s">
        <v>739</v>
      </c>
      <c r="L190" s="9" t="str">
        <f t="shared" si="27"/>
        <v>Yes</v>
      </c>
    </row>
    <row r="191" spans="1:12" x14ac:dyDescent="0.2">
      <c r="A191" s="53" t="s">
        <v>492</v>
      </c>
      <c r="B191" s="37" t="s">
        <v>213</v>
      </c>
      <c r="C191" s="8">
        <v>85.834587690000006</v>
      </c>
      <c r="D191" s="46" t="str">
        <f t="shared" si="24"/>
        <v>N/A</v>
      </c>
      <c r="E191" s="8">
        <v>74.913717970999997</v>
      </c>
      <c r="F191" s="46" t="str">
        <f t="shared" si="25"/>
        <v>N/A</v>
      </c>
      <c r="G191" s="8">
        <v>75.428354454000001</v>
      </c>
      <c r="H191" s="46" t="str">
        <f t="shared" si="26"/>
        <v>N/A</v>
      </c>
      <c r="I191" s="12">
        <v>-12.7</v>
      </c>
      <c r="J191" s="12">
        <v>0.68700000000000006</v>
      </c>
      <c r="K191" s="47" t="s">
        <v>739</v>
      </c>
      <c r="L191" s="9" t="str">
        <f t="shared" si="27"/>
        <v>Yes</v>
      </c>
    </row>
    <row r="192" spans="1:12" x14ac:dyDescent="0.2">
      <c r="A192" s="53" t="s">
        <v>493</v>
      </c>
      <c r="B192" s="37" t="s">
        <v>213</v>
      </c>
      <c r="C192" s="8">
        <v>45.819626890000002</v>
      </c>
      <c r="D192" s="46" t="str">
        <f t="shared" si="24"/>
        <v>N/A</v>
      </c>
      <c r="E192" s="8">
        <v>44.985437322000003</v>
      </c>
      <c r="F192" s="46" t="str">
        <f t="shared" si="25"/>
        <v>N/A</v>
      </c>
      <c r="G192" s="8">
        <v>41.575248543000001</v>
      </c>
      <c r="H192" s="46" t="str">
        <f t="shared" si="26"/>
        <v>N/A</v>
      </c>
      <c r="I192" s="12">
        <v>-1.82</v>
      </c>
      <c r="J192" s="12">
        <v>-7.58</v>
      </c>
      <c r="K192" s="47" t="s">
        <v>739</v>
      </c>
      <c r="L192" s="9" t="str">
        <f t="shared" si="27"/>
        <v>Yes</v>
      </c>
    </row>
    <row r="193" spans="1:12" x14ac:dyDescent="0.2">
      <c r="A193" s="53" t="s">
        <v>494</v>
      </c>
      <c r="B193" s="37" t="s">
        <v>213</v>
      </c>
      <c r="C193" s="8">
        <v>42.396460500000003</v>
      </c>
      <c r="D193" s="46" t="str">
        <f t="shared" si="24"/>
        <v>N/A</v>
      </c>
      <c r="E193" s="8">
        <v>42.095405135999997</v>
      </c>
      <c r="F193" s="46" t="str">
        <f t="shared" si="25"/>
        <v>N/A</v>
      </c>
      <c r="G193" s="8">
        <v>57.723731925000003</v>
      </c>
      <c r="H193" s="46" t="str">
        <f t="shared" si="26"/>
        <v>N/A</v>
      </c>
      <c r="I193" s="12">
        <v>-0.71</v>
      </c>
      <c r="J193" s="12">
        <v>37.130000000000003</v>
      </c>
      <c r="K193" s="47" t="s">
        <v>739</v>
      </c>
      <c r="L193" s="9" t="str">
        <f t="shared" si="27"/>
        <v>No</v>
      </c>
    </row>
    <row r="194" spans="1:12" x14ac:dyDescent="0.2">
      <c r="A194" s="48" t="s">
        <v>1555</v>
      </c>
      <c r="B194" s="37" t="s">
        <v>213</v>
      </c>
      <c r="C194" s="38">
        <v>7.3733758120999999</v>
      </c>
      <c r="D194" s="46" t="str">
        <f t="shared" si="24"/>
        <v>N/A</v>
      </c>
      <c r="E194" s="38">
        <v>8.7212041133000007</v>
      </c>
      <c r="F194" s="46" t="str">
        <f t="shared" si="25"/>
        <v>N/A</v>
      </c>
      <c r="G194" s="38">
        <v>8.4482519423000006</v>
      </c>
      <c r="H194" s="46" t="str">
        <f t="shared" si="26"/>
        <v>N/A</v>
      </c>
      <c r="I194" s="12">
        <v>18.28</v>
      </c>
      <c r="J194" s="12">
        <v>-3.13</v>
      </c>
      <c r="K194" s="47" t="s">
        <v>739</v>
      </c>
      <c r="L194" s="9" t="str">
        <f t="shared" si="27"/>
        <v>Yes</v>
      </c>
    </row>
    <row r="195" spans="1:12" x14ac:dyDescent="0.2">
      <c r="A195" s="53" t="s">
        <v>1556</v>
      </c>
      <c r="B195" s="37" t="s">
        <v>213</v>
      </c>
      <c r="C195" s="38">
        <v>3.2427692590000001</v>
      </c>
      <c r="D195" s="46" t="str">
        <f t="shared" si="24"/>
        <v>N/A</v>
      </c>
      <c r="E195" s="38">
        <v>3.0576744186</v>
      </c>
      <c r="F195" s="46" t="str">
        <f t="shared" si="25"/>
        <v>N/A</v>
      </c>
      <c r="G195" s="38">
        <v>3.0002741980000001</v>
      </c>
      <c r="H195" s="46" t="str">
        <f t="shared" si="26"/>
        <v>N/A</v>
      </c>
      <c r="I195" s="12">
        <v>-5.71</v>
      </c>
      <c r="J195" s="12">
        <v>-1.88</v>
      </c>
      <c r="K195" s="47" t="s">
        <v>739</v>
      </c>
      <c r="L195" s="9" t="str">
        <f t="shared" si="27"/>
        <v>Yes</v>
      </c>
    </row>
    <row r="196" spans="1:12" x14ac:dyDescent="0.2">
      <c r="A196" s="53" t="s">
        <v>1557</v>
      </c>
      <c r="B196" s="37" t="s">
        <v>213</v>
      </c>
      <c r="C196" s="38">
        <v>11.686517015</v>
      </c>
      <c r="D196" s="46" t="str">
        <f t="shared" si="24"/>
        <v>N/A</v>
      </c>
      <c r="E196" s="38">
        <v>19.126862890999998</v>
      </c>
      <c r="F196" s="46" t="str">
        <f t="shared" si="25"/>
        <v>N/A</v>
      </c>
      <c r="G196" s="38">
        <v>19.721230159000001</v>
      </c>
      <c r="H196" s="46" t="str">
        <f t="shared" si="26"/>
        <v>N/A</v>
      </c>
      <c r="I196" s="12">
        <v>63.67</v>
      </c>
      <c r="J196" s="12">
        <v>3.1080000000000001</v>
      </c>
      <c r="K196" s="47" t="s">
        <v>739</v>
      </c>
      <c r="L196" s="9" t="str">
        <f t="shared" si="27"/>
        <v>Yes</v>
      </c>
    </row>
    <row r="197" spans="1:12" x14ac:dyDescent="0.2">
      <c r="A197" s="53" t="s">
        <v>1558</v>
      </c>
      <c r="B197" s="37" t="s">
        <v>213</v>
      </c>
      <c r="C197" s="38">
        <v>5.6043653316000004</v>
      </c>
      <c r="D197" s="46" t="str">
        <f t="shared" si="24"/>
        <v>N/A</v>
      </c>
      <c r="E197" s="38">
        <v>4.4421274602</v>
      </c>
      <c r="F197" s="46" t="str">
        <f t="shared" si="25"/>
        <v>N/A</v>
      </c>
      <c r="G197" s="38">
        <v>4.3858159283999996</v>
      </c>
      <c r="H197" s="46" t="str">
        <f t="shared" si="26"/>
        <v>N/A</v>
      </c>
      <c r="I197" s="12">
        <v>-20.7</v>
      </c>
      <c r="J197" s="12">
        <v>-1.27</v>
      </c>
      <c r="K197" s="47" t="s">
        <v>739</v>
      </c>
      <c r="L197" s="9" t="str">
        <f t="shared" si="27"/>
        <v>Yes</v>
      </c>
    </row>
    <row r="198" spans="1:12" x14ac:dyDescent="0.2">
      <c r="A198" s="53" t="s">
        <v>1559</v>
      </c>
      <c r="B198" s="37" t="s">
        <v>213</v>
      </c>
      <c r="C198" s="38">
        <v>4.4793217534999998</v>
      </c>
      <c r="D198" s="46" t="str">
        <f t="shared" si="24"/>
        <v>N/A</v>
      </c>
      <c r="E198" s="38">
        <v>5.7358096828000003</v>
      </c>
      <c r="F198" s="46" t="str">
        <f t="shared" si="25"/>
        <v>N/A</v>
      </c>
      <c r="G198" s="38">
        <v>5.1357142856999998</v>
      </c>
      <c r="H198" s="46" t="str">
        <f t="shared" si="26"/>
        <v>N/A</v>
      </c>
      <c r="I198" s="12">
        <v>28.05</v>
      </c>
      <c r="J198" s="12">
        <v>-10.5</v>
      </c>
      <c r="K198" s="47" t="s">
        <v>739</v>
      </c>
      <c r="L198" s="9" t="str">
        <f t="shared" si="27"/>
        <v>Yes</v>
      </c>
    </row>
    <row r="199" spans="1:12" x14ac:dyDescent="0.2">
      <c r="A199" s="48" t="s">
        <v>1560</v>
      </c>
      <c r="B199" s="37" t="s">
        <v>213</v>
      </c>
      <c r="C199" s="38">
        <v>254.10708871</v>
      </c>
      <c r="D199" s="46" t="str">
        <f t="shared" si="24"/>
        <v>N/A</v>
      </c>
      <c r="E199" s="38">
        <v>261.73664337000002</v>
      </c>
      <c r="F199" s="46" t="str">
        <f t="shared" si="25"/>
        <v>N/A</v>
      </c>
      <c r="G199" s="38">
        <v>274.5619595</v>
      </c>
      <c r="H199" s="46" t="str">
        <f t="shared" si="26"/>
        <v>N/A</v>
      </c>
      <c r="I199" s="12">
        <v>3.0019999999999998</v>
      </c>
      <c r="J199" s="12">
        <v>4.9000000000000004</v>
      </c>
      <c r="K199" s="47" t="s">
        <v>739</v>
      </c>
      <c r="L199" s="9" t="str">
        <f t="shared" si="27"/>
        <v>Yes</v>
      </c>
    </row>
    <row r="200" spans="1:12" x14ac:dyDescent="0.2">
      <c r="A200" s="53" t="s">
        <v>1561</v>
      </c>
      <c r="B200" s="37" t="s">
        <v>213</v>
      </c>
      <c r="C200" s="38">
        <v>249.41872334999999</v>
      </c>
      <c r="D200" s="46" t="str">
        <f t="shared" si="24"/>
        <v>N/A</v>
      </c>
      <c r="E200" s="38">
        <v>254.37195892</v>
      </c>
      <c r="F200" s="46" t="str">
        <f t="shared" si="25"/>
        <v>N/A</v>
      </c>
      <c r="G200" s="38">
        <v>266.87194018999998</v>
      </c>
      <c r="H200" s="46" t="str">
        <f t="shared" si="26"/>
        <v>N/A</v>
      </c>
      <c r="I200" s="12">
        <v>1.986</v>
      </c>
      <c r="J200" s="12">
        <v>4.9139999999999997</v>
      </c>
      <c r="K200" s="47" t="s">
        <v>739</v>
      </c>
      <c r="L200" s="9" t="str">
        <f t="shared" si="27"/>
        <v>Yes</v>
      </c>
    </row>
    <row r="201" spans="1:12" x14ac:dyDescent="0.2">
      <c r="A201" s="53" t="s">
        <v>1562</v>
      </c>
      <c r="B201" s="37" t="s">
        <v>213</v>
      </c>
      <c r="C201" s="38">
        <v>271.65212365999997</v>
      </c>
      <c r="D201" s="46" t="str">
        <f t="shared" si="24"/>
        <v>N/A</v>
      </c>
      <c r="E201" s="38">
        <v>286.88715794000001</v>
      </c>
      <c r="F201" s="46" t="str">
        <f t="shared" si="25"/>
        <v>N/A</v>
      </c>
      <c r="G201" s="38">
        <v>300.37046831999999</v>
      </c>
      <c r="H201" s="46" t="str">
        <f t="shared" si="26"/>
        <v>N/A</v>
      </c>
      <c r="I201" s="12">
        <v>5.6079999999999997</v>
      </c>
      <c r="J201" s="12">
        <v>4.7</v>
      </c>
      <c r="K201" s="47" t="s">
        <v>739</v>
      </c>
      <c r="L201" s="9" t="str">
        <f t="shared" si="27"/>
        <v>Yes</v>
      </c>
    </row>
    <row r="202" spans="1:12" x14ac:dyDescent="0.2">
      <c r="A202" s="53" t="s">
        <v>1563</v>
      </c>
      <c r="B202" s="37" t="s">
        <v>213</v>
      </c>
      <c r="C202" s="38">
        <v>165.20963173000001</v>
      </c>
      <c r="D202" s="46" t="str">
        <f t="shared" si="24"/>
        <v>N/A</v>
      </c>
      <c r="E202" s="38">
        <v>156.67175573</v>
      </c>
      <c r="F202" s="46" t="str">
        <f t="shared" si="25"/>
        <v>N/A</v>
      </c>
      <c r="G202" s="38">
        <v>155.05555555999999</v>
      </c>
      <c r="H202" s="46" t="str">
        <f t="shared" si="26"/>
        <v>N/A</v>
      </c>
      <c r="I202" s="12">
        <v>-5.17</v>
      </c>
      <c r="J202" s="12">
        <v>-1.03</v>
      </c>
      <c r="K202" s="47" t="s">
        <v>739</v>
      </c>
      <c r="L202" s="9" t="str">
        <f t="shared" si="27"/>
        <v>Yes</v>
      </c>
    </row>
    <row r="203" spans="1:12" x14ac:dyDescent="0.2">
      <c r="A203" s="53" t="s">
        <v>1564</v>
      </c>
      <c r="B203" s="37" t="s">
        <v>213</v>
      </c>
      <c r="C203" s="38">
        <v>217.25</v>
      </c>
      <c r="D203" s="46" t="str">
        <f t="shared" si="24"/>
        <v>N/A</v>
      </c>
      <c r="E203" s="38">
        <v>108.53571429</v>
      </c>
      <c r="F203" s="46" t="str">
        <f t="shared" si="25"/>
        <v>N/A</v>
      </c>
      <c r="G203" s="38">
        <v>63</v>
      </c>
      <c r="H203" s="46" t="str">
        <f t="shared" si="26"/>
        <v>N/A</v>
      </c>
      <c r="I203" s="12">
        <v>-50</v>
      </c>
      <c r="J203" s="12">
        <v>-42</v>
      </c>
      <c r="K203" s="47" t="s">
        <v>739</v>
      </c>
      <c r="L203" s="9" t="str">
        <f t="shared" si="27"/>
        <v>No</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0</v>
      </c>
      <c r="H204" s="46"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17</v>
      </c>
      <c r="D205" s="46" t="str">
        <f t="shared" si="28"/>
        <v>N/A</v>
      </c>
      <c r="E205" s="38">
        <v>11</v>
      </c>
      <c r="F205" s="46" t="str">
        <f t="shared" si="29"/>
        <v>N/A</v>
      </c>
      <c r="G205" s="38">
        <v>11</v>
      </c>
      <c r="H205" s="46" t="str">
        <f t="shared" si="30"/>
        <v>N/A</v>
      </c>
      <c r="I205" s="12">
        <v>-82.4</v>
      </c>
      <c r="J205" s="12">
        <v>0</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-50</v>
      </c>
      <c r="J206" s="12">
        <v>0</v>
      </c>
      <c r="K206" s="14" t="s">
        <v>213</v>
      </c>
      <c r="L206" s="9" t="str">
        <f t="shared" si="31"/>
        <v>N/A</v>
      </c>
    </row>
    <row r="207" spans="1:12" ht="25.5" x14ac:dyDescent="0.2">
      <c r="A207" s="48" t="s">
        <v>1565</v>
      </c>
      <c r="B207" s="37" t="s">
        <v>213</v>
      </c>
      <c r="C207" s="38">
        <v>2656</v>
      </c>
      <c r="D207" s="46" t="str">
        <f t="shared" si="28"/>
        <v>N/A</v>
      </c>
      <c r="E207" s="38">
        <v>2575</v>
      </c>
      <c r="F207" s="46" t="str">
        <f t="shared" si="29"/>
        <v>N/A</v>
      </c>
      <c r="G207" s="38">
        <v>2439</v>
      </c>
      <c r="H207" s="46" t="str">
        <f t="shared" si="30"/>
        <v>N/A</v>
      </c>
      <c r="I207" s="12">
        <v>-3.05</v>
      </c>
      <c r="J207" s="12">
        <v>-5.28</v>
      </c>
      <c r="K207" s="14" t="s">
        <v>213</v>
      </c>
      <c r="L207" s="9" t="str">
        <f t="shared" si="31"/>
        <v>N/A</v>
      </c>
    </row>
    <row r="208" spans="1:12" x14ac:dyDescent="0.2">
      <c r="A208" s="48" t="s">
        <v>1613</v>
      </c>
      <c r="B208" s="37" t="s">
        <v>213</v>
      </c>
      <c r="C208" s="38">
        <v>11</v>
      </c>
      <c r="D208" s="46" t="str">
        <f t="shared" si="28"/>
        <v>N/A</v>
      </c>
      <c r="E208" s="38">
        <v>0</v>
      </c>
      <c r="F208" s="46" t="str">
        <f t="shared" si="29"/>
        <v>N/A</v>
      </c>
      <c r="G208" s="38">
        <v>0</v>
      </c>
      <c r="H208" s="46" t="str">
        <f t="shared" si="30"/>
        <v>N/A</v>
      </c>
      <c r="I208" s="12">
        <v>-100</v>
      </c>
      <c r="J208" s="12" t="s">
        <v>1747</v>
      </c>
      <c r="K208" s="14" t="s">
        <v>213</v>
      </c>
      <c r="L208" s="9" t="str">
        <f t="shared" si="31"/>
        <v>N/A</v>
      </c>
    </row>
    <row r="209" spans="1:12" x14ac:dyDescent="0.2">
      <c r="A209" s="48" t="s">
        <v>1614</v>
      </c>
      <c r="B209" s="37" t="s">
        <v>213</v>
      </c>
      <c r="C209" s="38">
        <v>104</v>
      </c>
      <c r="D209" s="46" t="str">
        <f t="shared" si="28"/>
        <v>N/A</v>
      </c>
      <c r="E209" s="38">
        <v>11</v>
      </c>
      <c r="F209" s="46" t="str">
        <f t="shared" si="29"/>
        <v>N/A</v>
      </c>
      <c r="G209" s="38">
        <v>11</v>
      </c>
      <c r="H209" s="46" t="str">
        <f t="shared" si="30"/>
        <v>N/A</v>
      </c>
      <c r="I209" s="12">
        <v>-97.1</v>
      </c>
      <c r="J209" s="12">
        <v>-66.7</v>
      </c>
      <c r="K209" s="14" t="s">
        <v>213</v>
      </c>
      <c r="L209" s="9" t="str">
        <f t="shared" si="31"/>
        <v>N/A</v>
      </c>
    </row>
    <row r="210" spans="1:12" x14ac:dyDescent="0.2">
      <c r="A210" s="48" t="s">
        <v>125</v>
      </c>
      <c r="B210" s="37" t="s">
        <v>213</v>
      </c>
      <c r="C210" s="49">
        <v>1355922</v>
      </c>
      <c r="D210" s="46" t="str">
        <f t="shared" si="28"/>
        <v>N/A</v>
      </c>
      <c r="E210" s="49">
        <v>1718328</v>
      </c>
      <c r="F210" s="46" t="str">
        <f t="shared" si="29"/>
        <v>N/A</v>
      </c>
      <c r="G210" s="49">
        <v>877192</v>
      </c>
      <c r="H210" s="46" t="str">
        <f t="shared" si="30"/>
        <v>N/A</v>
      </c>
      <c r="I210" s="12">
        <v>26.73</v>
      </c>
      <c r="J210" s="12">
        <v>-49</v>
      </c>
      <c r="K210" s="14" t="s">
        <v>213</v>
      </c>
      <c r="L210" s="9" t="str">
        <f t="shared" si="31"/>
        <v>N/A</v>
      </c>
    </row>
    <row r="211" spans="1:12" x14ac:dyDescent="0.2">
      <c r="A211" s="48" t="s">
        <v>1615</v>
      </c>
      <c r="B211" s="37" t="s">
        <v>213</v>
      </c>
      <c r="C211" s="49">
        <v>1285557</v>
      </c>
      <c r="D211" s="46" t="str">
        <f t="shared" si="28"/>
        <v>N/A</v>
      </c>
      <c r="E211" s="49">
        <v>1716885</v>
      </c>
      <c r="F211" s="46" t="str">
        <f t="shared" si="29"/>
        <v>N/A</v>
      </c>
      <c r="G211" s="49">
        <v>633094</v>
      </c>
      <c r="H211" s="46" t="str">
        <f t="shared" si="30"/>
        <v>N/A</v>
      </c>
      <c r="I211" s="12">
        <v>33.549999999999997</v>
      </c>
      <c r="J211" s="12">
        <v>-63.1</v>
      </c>
      <c r="K211" s="14" t="s">
        <v>213</v>
      </c>
      <c r="L211" s="9" t="str">
        <f t="shared" si="31"/>
        <v>N/A</v>
      </c>
    </row>
    <row r="212" spans="1:12" x14ac:dyDescent="0.2">
      <c r="A212" s="48" t="s">
        <v>1566</v>
      </c>
      <c r="B212" s="37" t="s">
        <v>213</v>
      </c>
      <c r="C212" s="49">
        <v>398519</v>
      </c>
      <c r="D212" s="46" t="str">
        <f t="shared" si="28"/>
        <v>N/A</v>
      </c>
      <c r="E212" s="49">
        <v>406956</v>
      </c>
      <c r="F212" s="46" t="str">
        <f t="shared" si="29"/>
        <v>N/A</v>
      </c>
      <c r="G212" s="49">
        <v>356372</v>
      </c>
      <c r="H212" s="46" t="str">
        <f t="shared" si="30"/>
        <v>N/A</v>
      </c>
      <c r="I212" s="12">
        <v>2.117</v>
      </c>
      <c r="J212" s="12">
        <v>-12.4</v>
      </c>
      <c r="K212" s="14" t="s">
        <v>213</v>
      </c>
      <c r="L212" s="9" t="str">
        <f t="shared" si="31"/>
        <v>N/A</v>
      </c>
    </row>
    <row r="213" spans="1:12" x14ac:dyDescent="0.2">
      <c r="A213" s="48" t="s">
        <v>1616</v>
      </c>
      <c r="B213" s="37" t="s">
        <v>213</v>
      </c>
      <c r="C213" s="49">
        <v>1076419</v>
      </c>
      <c r="D213" s="46" t="str">
        <f t="shared" si="28"/>
        <v>N/A</v>
      </c>
      <c r="E213" s="49">
        <v>93512</v>
      </c>
      <c r="F213" s="46" t="str">
        <f t="shared" si="29"/>
        <v>N/A</v>
      </c>
      <c r="G213" s="49">
        <v>102138</v>
      </c>
      <c r="H213" s="46" t="str">
        <f t="shared" si="30"/>
        <v>N/A</v>
      </c>
      <c r="I213" s="12">
        <v>-91.3</v>
      </c>
      <c r="J213" s="12">
        <v>9.2240000000000002</v>
      </c>
      <c r="K213" s="14" t="s">
        <v>213</v>
      </c>
      <c r="L213" s="9" t="str">
        <f t="shared" si="31"/>
        <v>N/A</v>
      </c>
    </row>
    <row r="214" spans="1:12" x14ac:dyDescent="0.2">
      <c r="A214" s="53" t="s">
        <v>1617</v>
      </c>
      <c r="B214" s="37" t="s">
        <v>213</v>
      </c>
      <c r="C214" s="49">
        <v>610116</v>
      </c>
      <c r="D214" s="46" t="str">
        <f t="shared" si="28"/>
        <v>N/A</v>
      </c>
      <c r="E214" s="49">
        <v>322935</v>
      </c>
      <c r="F214" s="46" t="str">
        <f t="shared" si="29"/>
        <v>N/A</v>
      </c>
      <c r="G214" s="49">
        <v>220839</v>
      </c>
      <c r="H214" s="46" t="str">
        <f t="shared" si="30"/>
        <v>N/A</v>
      </c>
      <c r="I214" s="12">
        <v>-47.1</v>
      </c>
      <c r="J214" s="12">
        <v>-31.6</v>
      </c>
      <c r="K214" s="14" t="s">
        <v>213</v>
      </c>
      <c r="L214" s="9" t="str">
        <f t="shared" si="31"/>
        <v>N/A</v>
      </c>
    </row>
    <row r="215" spans="1:12" ht="25.5" x14ac:dyDescent="0.2">
      <c r="A215" s="48" t="s">
        <v>1380</v>
      </c>
      <c r="B215" s="37" t="s">
        <v>213</v>
      </c>
      <c r="C215" s="49">
        <v>650353</v>
      </c>
      <c r="D215" s="46" t="str">
        <f t="shared" ref="D215:D229" si="32">IF($B215="N/A","N/A",IF(C215&gt;10,"No",IF(C215&lt;-10,"No","Yes")))</f>
        <v>N/A</v>
      </c>
      <c r="E215" s="49">
        <v>429314</v>
      </c>
      <c r="F215" s="46" t="str">
        <f t="shared" ref="F215:F229" si="33">IF($B215="N/A","N/A",IF(E215&gt;10,"No",IF(E215&lt;-10,"No","Yes")))</f>
        <v>N/A</v>
      </c>
      <c r="G215" s="49">
        <v>635387</v>
      </c>
      <c r="H215" s="46" t="str">
        <f t="shared" ref="H215:H229" si="34">IF($B215="N/A","N/A",IF(G215&gt;10,"No",IF(G215&lt;-10,"No","Yes")))</f>
        <v>N/A</v>
      </c>
      <c r="I215" s="12">
        <v>-34</v>
      </c>
      <c r="J215" s="12">
        <v>48</v>
      </c>
      <c r="K215" s="47" t="s">
        <v>739</v>
      </c>
      <c r="L215" s="9" t="str">
        <f t="shared" ref="L215:L229" si="35">IF(J215="Div by 0", "N/A", IF(K215="N/A","N/A", IF(J215&gt;VALUE(MID(K215,1,2)), "No", IF(J215&lt;-1*VALUE(MID(K215,1,2)), "No", "Yes"))))</f>
        <v>No</v>
      </c>
    </row>
    <row r="216" spans="1:12" x14ac:dyDescent="0.2">
      <c r="A216" s="48" t="s">
        <v>649</v>
      </c>
      <c r="B216" s="37" t="s">
        <v>213</v>
      </c>
      <c r="C216" s="38">
        <v>2460</v>
      </c>
      <c r="D216" s="46" t="str">
        <f t="shared" si="32"/>
        <v>N/A</v>
      </c>
      <c r="E216" s="38">
        <v>1728</v>
      </c>
      <c r="F216" s="46" t="str">
        <f t="shared" si="33"/>
        <v>N/A</v>
      </c>
      <c r="G216" s="38">
        <v>2580</v>
      </c>
      <c r="H216" s="46" t="str">
        <f t="shared" si="34"/>
        <v>N/A</v>
      </c>
      <c r="I216" s="12">
        <v>-29.8</v>
      </c>
      <c r="J216" s="12">
        <v>49.31</v>
      </c>
      <c r="K216" s="47" t="s">
        <v>739</v>
      </c>
      <c r="L216" s="9" t="str">
        <f t="shared" si="35"/>
        <v>No</v>
      </c>
    </row>
    <row r="217" spans="1:12" ht="25.5" x14ac:dyDescent="0.2">
      <c r="A217" s="48" t="s">
        <v>1381</v>
      </c>
      <c r="B217" s="37" t="s">
        <v>213</v>
      </c>
      <c r="C217" s="49">
        <v>264.37113821000003</v>
      </c>
      <c r="D217" s="46" t="str">
        <f t="shared" si="32"/>
        <v>N/A</v>
      </c>
      <c r="E217" s="49">
        <v>248.44560185</v>
      </c>
      <c r="F217" s="46" t="str">
        <f t="shared" si="33"/>
        <v>N/A</v>
      </c>
      <c r="G217" s="49">
        <v>246.27403100999999</v>
      </c>
      <c r="H217" s="46" t="str">
        <f t="shared" si="34"/>
        <v>N/A</v>
      </c>
      <c r="I217" s="12">
        <v>-6.02</v>
      </c>
      <c r="J217" s="12">
        <v>-0.874</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6981215</v>
      </c>
      <c r="D221" s="46" t="str">
        <f t="shared" si="32"/>
        <v>N/A</v>
      </c>
      <c r="E221" s="49">
        <v>6344396</v>
      </c>
      <c r="F221" s="46" t="str">
        <f t="shared" si="33"/>
        <v>N/A</v>
      </c>
      <c r="G221" s="49">
        <v>11956529</v>
      </c>
      <c r="H221" s="46" t="str">
        <f t="shared" si="34"/>
        <v>N/A</v>
      </c>
      <c r="I221" s="12">
        <v>-9.1199999999999992</v>
      </c>
      <c r="J221" s="12">
        <v>88.46</v>
      </c>
      <c r="K221" s="47" t="s">
        <v>739</v>
      </c>
      <c r="L221" s="9" t="str">
        <f t="shared" si="35"/>
        <v>No</v>
      </c>
    </row>
    <row r="222" spans="1:12" x14ac:dyDescent="0.2">
      <c r="A222" s="48" t="s">
        <v>517</v>
      </c>
      <c r="B222" s="37" t="s">
        <v>213</v>
      </c>
      <c r="C222" s="38">
        <v>17510</v>
      </c>
      <c r="D222" s="46" t="str">
        <f t="shared" si="32"/>
        <v>N/A</v>
      </c>
      <c r="E222" s="38">
        <v>19328</v>
      </c>
      <c r="F222" s="46" t="str">
        <f t="shared" si="33"/>
        <v>N/A</v>
      </c>
      <c r="G222" s="38">
        <v>25909</v>
      </c>
      <c r="H222" s="46" t="str">
        <f t="shared" si="34"/>
        <v>N/A</v>
      </c>
      <c r="I222" s="12">
        <v>10.38</v>
      </c>
      <c r="J222" s="12">
        <v>34.049999999999997</v>
      </c>
      <c r="K222" s="47" t="s">
        <v>739</v>
      </c>
      <c r="L222" s="9" t="str">
        <f t="shared" si="35"/>
        <v>No</v>
      </c>
    </row>
    <row r="223" spans="1:12" ht="25.5" x14ac:dyDescent="0.2">
      <c r="A223" s="48" t="s">
        <v>1385</v>
      </c>
      <c r="B223" s="37" t="s">
        <v>213</v>
      </c>
      <c r="C223" s="49">
        <v>398.69874357999998</v>
      </c>
      <c r="D223" s="46" t="str">
        <f t="shared" si="32"/>
        <v>N/A</v>
      </c>
      <c r="E223" s="49">
        <v>328.24896523000001</v>
      </c>
      <c r="F223" s="46" t="str">
        <f t="shared" si="33"/>
        <v>N/A</v>
      </c>
      <c r="G223" s="49">
        <v>461.4816859</v>
      </c>
      <c r="H223" s="46" t="str">
        <f t="shared" si="34"/>
        <v>N/A</v>
      </c>
      <c r="I223" s="12">
        <v>-17.7</v>
      </c>
      <c r="J223" s="12">
        <v>40.590000000000003</v>
      </c>
      <c r="K223" s="47" t="s">
        <v>739</v>
      </c>
      <c r="L223" s="9" t="str">
        <f t="shared" si="35"/>
        <v>No</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559366456</v>
      </c>
      <c r="D227" s="46" t="str">
        <f t="shared" si="32"/>
        <v>N/A</v>
      </c>
      <c r="E227" s="49">
        <v>49016199</v>
      </c>
      <c r="F227" s="46" t="str">
        <f t="shared" si="33"/>
        <v>N/A</v>
      </c>
      <c r="G227" s="49">
        <v>16466693</v>
      </c>
      <c r="H227" s="46" t="str">
        <f t="shared" si="34"/>
        <v>N/A</v>
      </c>
      <c r="I227" s="12">
        <v>-91.2</v>
      </c>
      <c r="J227" s="12">
        <v>-66.400000000000006</v>
      </c>
      <c r="K227" s="47" t="s">
        <v>739</v>
      </c>
      <c r="L227" s="9" t="str">
        <f t="shared" si="35"/>
        <v>No</v>
      </c>
    </row>
    <row r="228" spans="1:12" ht="25.5" x14ac:dyDescent="0.2">
      <c r="A228" s="48" t="s">
        <v>519</v>
      </c>
      <c r="B228" s="37" t="s">
        <v>213</v>
      </c>
      <c r="C228" s="38">
        <v>19493</v>
      </c>
      <c r="D228" s="46" t="str">
        <f t="shared" si="32"/>
        <v>N/A</v>
      </c>
      <c r="E228" s="38">
        <v>3575</v>
      </c>
      <c r="F228" s="46" t="str">
        <f t="shared" si="33"/>
        <v>N/A</v>
      </c>
      <c r="G228" s="38">
        <v>1279</v>
      </c>
      <c r="H228" s="46" t="str">
        <f t="shared" si="34"/>
        <v>N/A</v>
      </c>
      <c r="I228" s="12">
        <v>-81.7</v>
      </c>
      <c r="J228" s="12">
        <v>-64.2</v>
      </c>
      <c r="K228" s="47" t="s">
        <v>739</v>
      </c>
      <c r="L228" s="9" t="str">
        <f t="shared" si="35"/>
        <v>No</v>
      </c>
    </row>
    <row r="229" spans="1:12" ht="25.5" x14ac:dyDescent="0.2">
      <c r="A229" s="48" t="s">
        <v>1389</v>
      </c>
      <c r="B229" s="37" t="s">
        <v>213</v>
      </c>
      <c r="C229" s="49">
        <v>28695.760323999999</v>
      </c>
      <c r="D229" s="46" t="str">
        <f t="shared" si="32"/>
        <v>N/A</v>
      </c>
      <c r="E229" s="49">
        <v>13710.824895</v>
      </c>
      <c r="F229" s="46" t="str">
        <f t="shared" si="33"/>
        <v>N/A</v>
      </c>
      <c r="G229" s="49">
        <v>12874.662236</v>
      </c>
      <c r="H229" s="46" t="str">
        <f t="shared" si="34"/>
        <v>N/A</v>
      </c>
      <c r="I229" s="12">
        <v>-52.2</v>
      </c>
      <c r="J229" s="12">
        <v>-6.1</v>
      </c>
      <c r="K229" s="47" t="s">
        <v>739</v>
      </c>
      <c r="L229" s="9" t="str">
        <f t="shared" si="35"/>
        <v>Yes</v>
      </c>
    </row>
    <row r="230" spans="1:12" x14ac:dyDescent="0.2">
      <c r="A230" s="4" t="s">
        <v>1390</v>
      </c>
      <c r="B230" s="37" t="s">
        <v>213</v>
      </c>
      <c r="C230" s="54">
        <v>985903081</v>
      </c>
      <c r="D230" s="46" t="str">
        <f t="shared" ref="D230:D253" si="36">IF($B230="N/A","N/A",IF(C230&gt;10,"No",IF(C230&lt;-10,"No","Yes")))</f>
        <v>N/A</v>
      </c>
      <c r="E230" s="54">
        <v>71862480</v>
      </c>
      <c r="F230" s="46" t="str">
        <f t="shared" ref="F230:F253" si="37">IF($B230="N/A","N/A",IF(E230&gt;10,"No",IF(E230&lt;-10,"No","Yes")))</f>
        <v>N/A</v>
      </c>
      <c r="G230" s="54">
        <v>21096001</v>
      </c>
      <c r="H230" s="46" t="str">
        <f t="shared" ref="H230:H253" si="38">IF($B230="N/A","N/A",IF(G230&gt;10,"No",IF(G230&lt;-10,"No","Yes")))</f>
        <v>N/A</v>
      </c>
      <c r="I230" s="12">
        <v>-92.7</v>
      </c>
      <c r="J230" s="12">
        <v>-70.599999999999994</v>
      </c>
      <c r="K230" s="47" t="s">
        <v>739</v>
      </c>
      <c r="L230" s="9" t="str">
        <f t="shared" ref="L230:L253" si="39">IF(J230="Div by 0", "N/A", IF(K230="N/A","N/A", IF(J230&gt;VALUE(MID(K230,1,2)), "No", IF(J230&lt;-1*VALUE(MID(K230,1,2)), "No", "Yes"))))</f>
        <v>No</v>
      </c>
    </row>
    <row r="231" spans="1:12" x14ac:dyDescent="0.2">
      <c r="A231" s="4" t="s">
        <v>1567</v>
      </c>
      <c r="B231" s="37" t="s">
        <v>213</v>
      </c>
      <c r="C231" s="52">
        <v>48048</v>
      </c>
      <c r="D231" s="52" t="str">
        <f t="shared" si="36"/>
        <v>N/A</v>
      </c>
      <c r="E231" s="52">
        <v>7232</v>
      </c>
      <c r="F231" s="52" t="str">
        <f t="shared" si="37"/>
        <v>N/A</v>
      </c>
      <c r="G231" s="52">
        <v>2430</v>
      </c>
      <c r="H231" s="46" t="str">
        <f t="shared" si="38"/>
        <v>N/A</v>
      </c>
      <c r="I231" s="12">
        <v>-84.9</v>
      </c>
      <c r="J231" s="12">
        <v>-66.400000000000006</v>
      </c>
      <c r="K231" s="47" t="s">
        <v>739</v>
      </c>
      <c r="L231" s="9" t="str">
        <f t="shared" si="39"/>
        <v>No</v>
      </c>
    </row>
    <row r="232" spans="1:12" x14ac:dyDescent="0.2">
      <c r="A232" s="4" t="s">
        <v>1568</v>
      </c>
      <c r="B232" s="37" t="s">
        <v>213</v>
      </c>
      <c r="C232" s="54">
        <v>20519.128391999999</v>
      </c>
      <c r="D232" s="46" t="str">
        <f t="shared" si="36"/>
        <v>N/A</v>
      </c>
      <c r="E232" s="54">
        <v>9936.7367257000005</v>
      </c>
      <c r="F232" s="46" t="str">
        <f t="shared" si="37"/>
        <v>N/A</v>
      </c>
      <c r="G232" s="54">
        <v>8681.4818930000001</v>
      </c>
      <c r="H232" s="46" t="str">
        <f t="shared" si="38"/>
        <v>N/A</v>
      </c>
      <c r="I232" s="12">
        <v>-51.6</v>
      </c>
      <c r="J232" s="12">
        <v>-12.6</v>
      </c>
      <c r="K232" s="47" t="s">
        <v>739</v>
      </c>
      <c r="L232" s="9" t="str">
        <f t="shared" si="39"/>
        <v>Yes</v>
      </c>
    </row>
    <row r="233" spans="1:12" x14ac:dyDescent="0.2">
      <c r="A233" s="55" t="s">
        <v>1569</v>
      </c>
      <c r="B233" s="37" t="s">
        <v>213</v>
      </c>
      <c r="C233" s="54">
        <v>15145.945012</v>
      </c>
      <c r="D233" s="46" t="str">
        <f t="shared" si="36"/>
        <v>N/A</v>
      </c>
      <c r="E233" s="54">
        <v>7050.1454033999999</v>
      </c>
      <c r="F233" s="46" t="str">
        <f t="shared" si="37"/>
        <v>N/A</v>
      </c>
      <c r="G233" s="54">
        <v>5721.3477777999997</v>
      </c>
      <c r="H233" s="46" t="str">
        <f t="shared" si="38"/>
        <v>N/A</v>
      </c>
      <c r="I233" s="12">
        <v>-53.5</v>
      </c>
      <c r="J233" s="12">
        <v>-18.8</v>
      </c>
      <c r="K233" s="47" t="s">
        <v>739</v>
      </c>
      <c r="L233" s="9" t="str">
        <f t="shared" si="39"/>
        <v>Yes</v>
      </c>
    </row>
    <row r="234" spans="1:12" x14ac:dyDescent="0.2">
      <c r="A234" s="55" t="s">
        <v>1570</v>
      </c>
      <c r="B234" s="37" t="s">
        <v>213</v>
      </c>
      <c r="C234" s="54">
        <v>26908.711558999999</v>
      </c>
      <c r="D234" s="46" t="str">
        <f t="shared" si="36"/>
        <v>N/A</v>
      </c>
      <c r="E234" s="54">
        <v>15862.563244999999</v>
      </c>
      <c r="F234" s="46" t="str">
        <f t="shared" si="37"/>
        <v>N/A</v>
      </c>
      <c r="G234" s="54">
        <v>14885.378108999999</v>
      </c>
      <c r="H234" s="46" t="str">
        <f t="shared" si="38"/>
        <v>N/A</v>
      </c>
      <c r="I234" s="12">
        <v>-41.1</v>
      </c>
      <c r="J234" s="12">
        <v>-6.16</v>
      </c>
      <c r="K234" s="47" t="s">
        <v>739</v>
      </c>
      <c r="L234" s="9" t="str">
        <f t="shared" si="39"/>
        <v>Yes</v>
      </c>
    </row>
    <row r="235" spans="1:12" x14ac:dyDescent="0.2">
      <c r="A235" s="55" t="s">
        <v>1571</v>
      </c>
      <c r="B235" s="37" t="s">
        <v>213</v>
      </c>
      <c r="C235" s="54">
        <v>15766.955465999999</v>
      </c>
      <c r="D235" s="46" t="str">
        <f t="shared" si="36"/>
        <v>N/A</v>
      </c>
      <c r="E235" s="54">
        <v>1834.9230769000001</v>
      </c>
      <c r="F235" s="46" t="str">
        <f t="shared" si="37"/>
        <v>N/A</v>
      </c>
      <c r="G235" s="54">
        <v>493.31818182000001</v>
      </c>
      <c r="H235" s="46" t="str">
        <f t="shared" si="38"/>
        <v>N/A</v>
      </c>
      <c r="I235" s="12">
        <v>-88.4</v>
      </c>
      <c r="J235" s="12">
        <v>-73.099999999999994</v>
      </c>
      <c r="K235" s="47" t="s">
        <v>739</v>
      </c>
      <c r="L235" s="9" t="str">
        <f t="shared" si="39"/>
        <v>No</v>
      </c>
    </row>
    <row r="236" spans="1:12" x14ac:dyDescent="0.2">
      <c r="A236" s="55" t="s">
        <v>1572</v>
      </c>
      <c r="B236" s="37" t="s">
        <v>213</v>
      </c>
      <c r="C236" s="54">
        <v>851.93333332999998</v>
      </c>
      <c r="D236" s="46" t="str">
        <f t="shared" si="36"/>
        <v>N/A</v>
      </c>
      <c r="E236" s="54">
        <v>1400.2086093</v>
      </c>
      <c r="F236" s="46" t="str">
        <f t="shared" si="37"/>
        <v>N/A</v>
      </c>
      <c r="G236" s="54">
        <v>2079.3551198</v>
      </c>
      <c r="H236" s="46" t="str">
        <f t="shared" si="38"/>
        <v>N/A</v>
      </c>
      <c r="I236" s="12">
        <v>64.36</v>
      </c>
      <c r="J236" s="12">
        <v>48.5</v>
      </c>
      <c r="K236" s="47" t="s">
        <v>739</v>
      </c>
      <c r="L236" s="9" t="str">
        <f t="shared" si="39"/>
        <v>No</v>
      </c>
    </row>
    <row r="237" spans="1:12" x14ac:dyDescent="0.2">
      <c r="A237" s="48" t="s">
        <v>1573</v>
      </c>
      <c r="B237" s="37" t="s">
        <v>213</v>
      </c>
      <c r="C237" s="46">
        <v>18.240419111000001</v>
      </c>
      <c r="D237" s="46" t="str">
        <f t="shared" si="36"/>
        <v>N/A</v>
      </c>
      <c r="E237" s="46">
        <v>3.6406655088000002</v>
      </c>
      <c r="F237" s="46" t="str">
        <f t="shared" si="37"/>
        <v>N/A</v>
      </c>
      <c r="G237" s="46">
        <v>1.3455745548</v>
      </c>
      <c r="H237" s="46" t="str">
        <f t="shared" si="38"/>
        <v>N/A</v>
      </c>
      <c r="I237" s="12">
        <v>-80</v>
      </c>
      <c r="J237" s="12">
        <v>-63</v>
      </c>
      <c r="K237" s="47" t="s">
        <v>739</v>
      </c>
      <c r="L237" s="9" t="str">
        <f t="shared" si="39"/>
        <v>No</v>
      </c>
    </row>
    <row r="238" spans="1:12" x14ac:dyDescent="0.2">
      <c r="A238" s="53" t="s">
        <v>1574</v>
      </c>
      <c r="B238" s="37" t="s">
        <v>213</v>
      </c>
      <c r="C238" s="46">
        <v>26.292504495999999</v>
      </c>
      <c r="D238" s="46" t="str">
        <f t="shared" si="36"/>
        <v>N/A</v>
      </c>
      <c r="E238" s="46">
        <v>9.7786951038000005</v>
      </c>
      <c r="F238" s="46" t="str">
        <f t="shared" si="37"/>
        <v>N/A</v>
      </c>
      <c r="G238" s="46">
        <v>2.5589263882000002</v>
      </c>
      <c r="H238" s="46" t="str">
        <f t="shared" si="38"/>
        <v>N/A</v>
      </c>
      <c r="I238" s="12">
        <v>-62.8</v>
      </c>
      <c r="J238" s="12">
        <v>-73.8</v>
      </c>
      <c r="K238" s="47" t="s">
        <v>739</v>
      </c>
      <c r="L238" s="9" t="str">
        <f t="shared" si="39"/>
        <v>No</v>
      </c>
    </row>
    <row r="239" spans="1:12" x14ac:dyDescent="0.2">
      <c r="A239" s="53" t="s">
        <v>1575</v>
      </c>
      <c r="B239" s="37" t="s">
        <v>213</v>
      </c>
      <c r="C239" s="46">
        <v>22.383141451</v>
      </c>
      <c r="D239" s="46" t="str">
        <f t="shared" si="36"/>
        <v>N/A</v>
      </c>
      <c r="E239" s="46">
        <v>9.067456859</v>
      </c>
      <c r="F239" s="46" t="str">
        <f t="shared" si="37"/>
        <v>N/A</v>
      </c>
      <c r="G239" s="46">
        <v>4.7700412929000002</v>
      </c>
      <c r="H239" s="46" t="str">
        <f t="shared" si="38"/>
        <v>N/A</v>
      </c>
      <c r="I239" s="12">
        <v>-59.5</v>
      </c>
      <c r="J239" s="12">
        <v>-47.4</v>
      </c>
      <c r="K239" s="47" t="s">
        <v>739</v>
      </c>
      <c r="L239" s="9" t="str">
        <f t="shared" si="39"/>
        <v>No</v>
      </c>
    </row>
    <row r="240" spans="1:12" x14ac:dyDescent="0.2">
      <c r="A240" s="53" t="s">
        <v>1576</v>
      </c>
      <c r="B240" s="37" t="s">
        <v>213</v>
      </c>
      <c r="C240" s="46">
        <v>0.54531405229999996</v>
      </c>
      <c r="D240" s="46" t="str">
        <f t="shared" si="36"/>
        <v>N/A</v>
      </c>
      <c r="E240" s="46">
        <v>0.1912270895</v>
      </c>
      <c r="F240" s="46" t="str">
        <f t="shared" si="37"/>
        <v>N/A</v>
      </c>
      <c r="G240" s="46">
        <v>0.18854988</v>
      </c>
      <c r="H240" s="46" t="str">
        <f t="shared" si="38"/>
        <v>N/A</v>
      </c>
      <c r="I240" s="12">
        <v>-64.900000000000006</v>
      </c>
      <c r="J240" s="12">
        <v>-1.4</v>
      </c>
      <c r="K240" s="47" t="s">
        <v>739</v>
      </c>
      <c r="L240" s="9" t="str">
        <f t="shared" si="39"/>
        <v>Yes</v>
      </c>
    </row>
    <row r="241" spans="1:12" x14ac:dyDescent="0.2">
      <c r="A241" s="53" t="s">
        <v>1577</v>
      </c>
      <c r="B241" s="37" t="s">
        <v>213</v>
      </c>
      <c r="C241" s="46">
        <v>0.27367268750000001</v>
      </c>
      <c r="D241" s="46" t="str">
        <f t="shared" si="36"/>
        <v>N/A</v>
      </c>
      <c r="E241" s="46">
        <v>0.32696721670000001</v>
      </c>
      <c r="F241" s="46" t="str">
        <f t="shared" si="37"/>
        <v>N/A</v>
      </c>
      <c r="G241" s="46">
        <v>0.51372162779999997</v>
      </c>
      <c r="H241" s="46" t="str">
        <f t="shared" si="38"/>
        <v>N/A</v>
      </c>
      <c r="I241" s="12">
        <v>19.47</v>
      </c>
      <c r="J241" s="12">
        <v>57.12</v>
      </c>
      <c r="K241" s="47" t="s">
        <v>739</v>
      </c>
      <c r="L241" s="9" t="str">
        <f t="shared" si="39"/>
        <v>No</v>
      </c>
    </row>
    <row r="242" spans="1:12" ht="25.5" x14ac:dyDescent="0.2">
      <c r="A242" s="4" t="s">
        <v>1402</v>
      </c>
      <c r="B242" s="37" t="s">
        <v>213</v>
      </c>
      <c r="C242" s="54">
        <v>559366456</v>
      </c>
      <c r="D242" s="46" t="str">
        <f t="shared" si="36"/>
        <v>N/A</v>
      </c>
      <c r="E242" s="54">
        <v>49016199</v>
      </c>
      <c r="F242" s="46" t="str">
        <f t="shared" si="37"/>
        <v>N/A</v>
      </c>
      <c r="G242" s="54">
        <v>16466693</v>
      </c>
      <c r="H242" s="46" t="str">
        <f t="shared" si="38"/>
        <v>N/A</v>
      </c>
      <c r="I242" s="12">
        <v>-91.2</v>
      </c>
      <c r="J242" s="12">
        <v>-66.400000000000006</v>
      </c>
      <c r="K242" s="47" t="s">
        <v>739</v>
      </c>
      <c r="L242" s="9" t="str">
        <f t="shared" si="39"/>
        <v>No</v>
      </c>
    </row>
    <row r="243" spans="1:12" x14ac:dyDescent="0.2">
      <c r="A243" s="4" t="s">
        <v>1578</v>
      </c>
      <c r="B243" s="37" t="s">
        <v>213</v>
      </c>
      <c r="C243" s="52">
        <v>19493</v>
      </c>
      <c r="D243" s="52" t="str">
        <f t="shared" si="36"/>
        <v>N/A</v>
      </c>
      <c r="E243" s="52">
        <v>3575</v>
      </c>
      <c r="F243" s="52" t="str">
        <f t="shared" si="37"/>
        <v>N/A</v>
      </c>
      <c r="G243" s="52">
        <v>1279</v>
      </c>
      <c r="H243" s="46" t="str">
        <f t="shared" si="38"/>
        <v>N/A</v>
      </c>
      <c r="I243" s="12">
        <v>-81.7</v>
      </c>
      <c r="J243" s="12">
        <v>-64.2</v>
      </c>
      <c r="K243" s="47" t="s">
        <v>739</v>
      </c>
      <c r="L243" s="9" t="str">
        <f t="shared" si="39"/>
        <v>No</v>
      </c>
    </row>
    <row r="244" spans="1:12" ht="25.5" x14ac:dyDescent="0.2">
      <c r="A244" s="4" t="s">
        <v>1579</v>
      </c>
      <c r="B244" s="37" t="s">
        <v>213</v>
      </c>
      <c r="C244" s="54">
        <v>28695.760323999999</v>
      </c>
      <c r="D244" s="46" t="str">
        <f t="shared" si="36"/>
        <v>N/A</v>
      </c>
      <c r="E244" s="54">
        <v>13710.824895</v>
      </c>
      <c r="F244" s="46" t="str">
        <f t="shared" si="37"/>
        <v>N/A</v>
      </c>
      <c r="G244" s="54">
        <v>12874.662236</v>
      </c>
      <c r="H244" s="46" t="str">
        <f t="shared" si="38"/>
        <v>N/A</v>
      </c>
      <c r="I244" s="12">
        <v>-52.2</v>
      </c>
      <c r="J244" s="12">
        <v>-6.1</v>
      </c>
      <c r="K244" s="47" t="s">
        <v>739</v>
      </c>
      <c r="L244" s="9" t="str">
        <f t="shared" si="39"/>
        <v>Yes</v>
      </c>
    </row>
    <row r="245" spans="1:12" ht="25.5" x14ac:dyDescent="0.2">
      <c r="A245" s="55" t="s">
        <v>1580</v>
      </c>
      <c r="B245" s="37" t="s">
        <v>213</v>
      </c>
      <c r="C245" s="54">
        <v>16579.499811000002</v>
      </c>
      <c r="D245" s="46" t="str">
        <f t="shared" si="36"/>
        <v>N/A</v>
      </c>
      <c r="E245" s="54">
        <v>7179.1504286999998</v>
      </c>
      <c r="F245" s="46" t="str">
        <f t="shared" si="37"/>
        <v>N/A</v>
      </c>
      <c r="G245" s="54">
        <v>5476.2555995000002</v>
      </c>
      <c r="H245" s="46" t="str">
        <f t="shared" si="38"/>
        <v>N/A</v>
      </c>
      <c r="I245" s="12">
        <v>-56.7</v>
      </c>
      <c r="J245" s="12">
        <v>-23.7</v>
      </c>
      <c r="K245" s="47" t="s">
        <v>739</v>
      </c>
      <c r="L245" s="9" t="str">
        <f t="shared" si="39"/>
        <v>Yes</v>
      </c>
    </row>
    <row r="246" spans="1:12" ht="25.5" x14ac:dyDescent="0.2">
      <c r="A246" s="55" t="s">
        <v>1581</v>
      </c>
      <c r="B246" s="37" t="s">
        <v>213</v>
      </c>
      <c r="C246" s="54">
        <v>43086.512287999998</v>
      </c>
      <c r="D246" s="46" t="str">
        <f t="shared" si="36"/>
        <v>N/A</v>
      </c>
      <c r="E246" s="54">
        <v>30321.604558999999</v>
      </c>
      <c r="F246" s="46" t="str">
        <f t="shared" si="37"/>
        <v>N/A</v>
      </c>
      <c r="G246" s="54">
        <v>23715.50289</v>
      </c>
      <c r="H246" s="46" t="str">
        <f t="shared" si="38"/>
        <v>N/A</v>
      </c>
      <c r="I246" s="12">
        <v>-29.6</v>
      </c>
      <c r="J246" s="12">
        <v>-21.8</v>
      </c>
      <c r="K246" s="47" t="s">
        <v>739</v>
      </c>
      <c r="L246" s="9" t="str">
        <f t="shared" si="39"/>
        <v>Yes</v>
      </c>
    </row>
    <row r="247" spans="1:12" ht="25.5" x14ac:dyDescent="0.2">
      <c r="A247" s="55" t="s">
        <v>1582</v>
      </c>
      <c r="B247" s="37" t="s">
        <v>213</v>
      </c>
      <c r="C247" s="54">
        <v>12959.166667</v>
      </c>
      <c r="D247" s="46" t="str">
        <f t="shared" si="36"/>
        <v>N/A</v>
      </c>
      <c r="E247" s="54" t="s">
        <v>1747</v>
      </c>
      <c r="F247" s="46" t="str">
        <f t="shared" si="37"/>
        <v>N/A</v>
      </c>
      <c r="G247" s="54" t="s">
        <v>1747</v>
      </c>
      <c r="H247" s="46" t="str">
        <f t="shared" si="38"/>
        <v>N/A</v>
      </c>
      <c r="I247" s="12" t="s">
        <v>1747</v>
      </c>
      <c r="J247" s="12" t="s">
        <v>1747</v>
      </c>
      <c r="K247" s="47" t="s">
        <v>739</v>
      </c>
      <c r="L247" s="9" t="str">
        <f t="shared" si="39"/>
        <v>N/A</v>
      </c>
    </row>
    <row r="248" spans="1:12" ht="25.5" x14ac:dyDescent="0.2">
      <c r="A248" s="55" t="s">
        <v>1583</v>
      </c>
      <c r="B248" s="37" t="s">
        <v>213</v>
      </c>
      <c r="C248" s="54" t="s">
        <v>1747</v>
      </c>
      <c r="D248" s="46" t="str">
        <f t="shared" si="36"/>
        <v>N/A</v>
      </c>
      <c r="E248" s="54" t="s">
        <v>1747</v>
      </c>
      <c r="F248" s="46" t="str">
        <f t="shared" si="37"/>
        <v>N/A</v>
      </c>
      <c r="G248" s="54">
        <v>1869</v>
      </c>
      <c r="H248" s="46" t="str">
        <f t="shared" si="38"/>
        <v>N/A</v>
      </c>
      <c r="I248" s="12" t="s">
        <v>1747</v>
      </c>
      <c r="J248" s="12" t="s">
        <v>1747</v>
      </c>
      <c r="K248" s="47" t="s">
        <v>739</v>
      </c>
      <c r="L248" s="9" t="str">
        <f t="shared" si="39"/>
        <v>N/A</v>
      </c>
    </row>
    <row r="249" spans="1:12" ht="25.5" x14ac:dyDescent="0.2">
      <c r="A249" s="48" t="s">
        <v>1584</v>
      </c>
      <c r="B249" s="37" t="s">
        <v>213</v>
      </c>
      <c r="C249" s="46">
        <v>7.4001100924000003</v>
      </c>
      <c r="D249" s="46" t="str">
        <f t="shared" si="36"/>
        <v>N/A</v>
      </c>
      <c r="E249" s="46">
        <v>1.7996929195</v>
      </c>
      <c r="F249" s="46" t="str">
        <f t="shared" si="37"/>
        <v>N/A</v>
      </c>
      <c r="G249" s="46">
        <v>0.70822627800000004</v>
      </c>
      <c r="H249" s="46" t="str">
        <f t="shared" si="38"/>
        <v>N/A</v>
      </c>
      <c r="I249" s="12">
        <v>-75.7</v>
      </c>
      <c r="J249" s="12">
        <v>-60.6</v>
      </c>
      <c r="K249" s="47" t="s">
        <v>739</v>
      </c>
      <c r="L249" s="9" t="str">
        <f t="shared" si="39"/>
        <v>No</v>
      </c>
    </row>
    <row r="250" spans="1:12" ht="25.5" x14ac:dyDescent="0.2">
      <c r="A250" s="53" t="s">
        <v>1585</v>
      </c>
      <c r="B250" s="37" t="s">
        <v>213</v>
      </c>
      <c r="C250" s="46">
        <v>10.805950629</v>
      </c>
      <c r="D250" s="46" t="str">
        <f t="shared" si="36"/>
        <v>N/A</v>
      </c>
      <c r="E250" s="46">
        <v>5.8846462561999999</v>
      </c>
      <c r="F250" s="46" t="str">
        <f t="shared" si="37"/>
        <v>N/A</v>
      </c>
      <c r="G250" s="46">
        <v>2.1580279206999999</v>
      </c>
      <c r="H250" s="46" t="str">
        <f t="shared" si="38"/>
        <v>N/A</v>
      </c>
      <c r="I250" s="12">
        <v>-45.5</v>
      </c>
      <c r="J250" s="12">
        <v>-63.3</v>
      </c>
      <c r="K250" s="47" t="s">
        <v>739</v>
      </c>
      <c r="L250" s="9" t="str">
        <f t="shared" si="39"/>
        <v>No</v>
      </c>
    </row>
    <row r="251" spans="1:12" ht="25.5" x14ac:dyDescent="0.2">
      <c r="A251" s="53" t="s">
        <v>1586</v>
      </c>
      <c r="B251" s="37" t="s">
        <v>213</v>
      </c>
      <c r="C251" s="46">
        <v>9.0628941051999998</v>
      </c>
      <c r="D251" s="46" t="str">
        <f t="shared" si="36"/>
        <v>N/A</v>
      </c>
      <c r="E251" s="46">
        <v>3.5175178665</v>
      </c>
      <c r="F251" s="46" t="str">
        <f t="shared" si="37"/>
        <v>N/A</v>
      </c>
      <c r="G251" s="46">
        <v>2.4633347572000002</v>
      </c>
      <c r="H251" s="46" t="str">
        <f t="shared" si="38"/>
        <v>N/A</v>
      </c>
      <c r="I251" s="12">
        <v>-61.2</v>
      </c>
      <c r="J251" s="12">
        <v>-30</v>
      </c>
      <c r="K251" s="47" t="s">
        <v>739</v>
      </c>
      <c r="L251" s="9" t="str">
        <f t="shared" si="39"/>
        <v>Yes</v>
      </c>
    </row>
    <row r="252" spans="1:12" ht="25.5" x14ac:dyDescent="0.2">
      <c r="A252" s="53" t="s">
        <v>1587</v>
      </c>
      <c r="B252" s="37" t="s">
        <v>213</v>
      </c>
      <c r="C252" s="46">
        <v>1.32464952E-2</v>
      </c>
      <c r="D252" s="46" t="str">
        <f t="shared" si="36"/>
        <v>N/A</v>
      </c>
      <c r="E252" s="46">
        <v>0</v>
      </c>
      <c r="F252" s="46" t="str">
        <f t="shared" si="37"/>
        <v>N/A</v>
      </c>
      <c r="G252" s="46">
        <v>0</v>
      </c>
      <c r="H252" s="46" t="str">
        <f t="shared" si="38"/>
        <v>N/A</v>
      </c>
      <c r="I252" s="12">
        <v>-100</v>
      </c>
      <c r="J252" s="12" t="s">
        <v>1747</v>
      </c>
      <c r="K252" s="47" t="s">
        <v>739</v>
      </c>
      <c r="L252" s="9" t="str">
        <f t="shared" si="39"/>
        <v>N/A</v>
      </c>
    </row>
    <row r="253" spans="1:12" ht="25.5" x14ac:dyDescent="0.2">
      <c r="A253" s="53" t="s">
        <v>1588</v>
      </c>
      <c r="B253" s="37" t="s">
        <v>213</v>
      </c>
      <c r="C253" s="46">
        <v>0</v>
      </c>
      <c r="D253" s="46" t="str">
        <f t="shared" si="36"/>
        <v>N/A</v>
      </c>
      <c r="E253" s="46">
        <v>0</v>
      </c>
      <c r="F253" s="46" t="str">
        <f t="shared" si="37"/>
        <v>N/A</v>
      </c>
      <c r="G253" s="46">
        <v>1.1192191999999999E-3</v>
      </c>
      <c r="H253" s="46" t="str">
        <f t="shared" si="38"/>
        <v>N/A</v>
      </c>
      <c r="I253" s="12" t="s">
        <v>1747</v>
      </c>
      <c r="J253" s="12" t="s">
        <v>1747</v>
      </c>
      <c r="K253" s="47" t="s">
        <v>739</v>
      </c>
      <c r="L253" s="9" t="str">
        <f t="shared" si="39"/>
        <v>N/A</v>
      </c>
    </row>
    <row r="254" spans="1:12" x14ac:dyDescent="0.2">
      <c r="A254" s="170" t="s">
        <v>1647</v>
      </c>
      <c r="B254" s="171"/>
      <c r="C254" s="171"/>
      <c r="D254" s="171"/>
      <c r="E254" s="171"/>
      <c r="F254" s="171"/>
      <c r="G254" s="171"/>
      <c r="H254" s="171"/>
      <c r="I254" s="171"/>
      <c r="J254" s="171"/>
      <c r="K254" s="171"/>
      <c r="L254" s="172"/>
    </row>
    <row r="255" spans="1:12" x14ac:dyDescent="0.2">
      <c r="A255" s="160" t="s">
        <v>1645</v>
      </c>
      <c r="B255" s="161"/>
      <c r="C255" s="161"/>
      <c r="D255" s="161"/>
      <c r="E255" s="161"/>
      <c r="F255" s="161"/>
      <c r="G255" s="161"/>
      <c r="H255" s="161"/>
      <c r="I255" s="161"/>
      <c r="J255" s="161"/>
      <c r="K255" s="161"/>
      <c r="L255" s="162"/>
    </row>
    <row r="256" spans="1:12" s="21" customFormat="1" x14ac:dyDescent="0.2">
      <c r="A256" s="163" t="s">
        <v>1743</v>
      </c>
      <c r="B256" s="163"/>
      <c r="C256" s="163"/>
      <c r="D256" s="163"/>
      <c r="E256" s="163"/>
      <c r="F256" s="163"/>
      <c r="G256" s="163"/>
      <c r="H256" s="163"/>
      <c r="I256" s="163"/>
      <c r="J256" s="163"/>
      <c r="K256" s="163"/>
      <c r="L256" s="164"/>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1590</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155380</v>
      </c>
      <c r="D7" s="34" t="str">
        <f>IF($B7="N/A","N/A",IF(C7&gt;15,"No",IF(C7&lt;-15,"No","Yes")))</f>
        <v>N/A</v>
      </c>
      <c r="E7" s="33">
        <v>162066</v>
      </c>
      <c r="F7" s="34" t="str">
        <f>IF($B7="N/A","N/A",IF(E7&gt;15,"No",IF(E7&lt;-15,"No","Yes")))</f>
        <v>N/A</v>
      </c>
      <c r="G7" s="33">
        <v>180973</v>
      </c>
      <c r="H7" s="34" t="str">
        <f>IF($B7="N/A","N/A",IF(G7&gt;15,"No",IF(G7&lt;-15,"No","Yes")))</f>
        <v>N/A</v>
      </c>
      <c r="I7" s="35">
        <v>4.3029999999999999</v>
      </c>
      <c r="J7" s="35">
        <v>11.67</v>
      </c>
      <c r="K7" s="34" t="str">
        <f t="shared" ref="K7:K24" si="0">IF(J7="Div by 0", "N/A", IF(J7="N/A","N/A", IF(J7&gt;30, "No", IF(J7&lt;-30, "No", "Yes"))))</f>
        <v>Yes</v>
      </c>
    </row>
    <row r="8" spans="1:11" x14ac:dyDescent="0.2">
      <c r="A8" s="28" t="s">
        <v>361</v>
      </c>
      <c r="B8" s="32" t="s">
        <v>213</v>
      </c>
      <c r="C8" s="36">
        <v>55.202728794000002</v>
      </c>
      <c r="D8" s="34" t="str">
        <f>IF($B8="N/A","N/A",IF(C8&gt;15,"No",IF(C8&lt;-15,"No","Yes")))</f>
        <v>N/A</v>
      </c>
      <c r="E8" s="36">
        <v>47.800895930999999</v>
      </c>
      <c r="F8" s="34" t="str">
        <f>IF($B8="N/A","N/A",IF(E8&gt;15,"No",IF(E8&lt;-15,"No","Yes")))</f>
        <v>N/A</v>
      </c>
      <c r="G8" s="36">
        <v>33.199980107999998</v>
      </c>
      <c r="H8" s="34" t="str">
        <f>IF($B8="N/A","N/A",IF(G8&gt;15,"No",IF(G8&lt;-15,"No","Yes")))</f>
        <v>N/A</v>
      </c>
      <c r="I8" s="35">
        <v>-13.4</v>
      </c>
      <c r="J8" s="35">
        <v>-30.5</v>
      </c>
      <c r="K8" s="34" t="str">
        <f t="shared" si="0"/>
        <v>No</v>
      </c>
    </row>
    <row r="9" spans="1:11" x14ac:dyDescent="0.2">
      <c r="A9" s="28" t="s">
        <v>302</v>
      </c>
      <c r="B9" s="37" t="s">
        <v>213</v>
      </c>
      <c r="C9" s="9">
        <v>44.797271205999998</v>
      </c>
      <c r="D9" s="9" t="str">
        <f>IF($B9="N/A","N/A",IF(C9&gt;15,"No",IF(C9&lt;-15,"No","Yes")))</f>
        <v>N/A</v>
      </c>
      <c r="E9" s="9">
        <v>52.199104069000001</v>
      </c>
      <c r="F9" s="9" t="str">
        <f>IF($B9="N/A","N/A",IF(E9&gt;15,"No",IF(E9&lt;-15,"No","Yes")))</f>
        <v>N/A</v>
      </c>
      <c r="G9" s="9">
        <v>66.800019891999995</v>
      </c>
      <c r="H9" s="9" t="str">
        <f>IF($B9="N/A","N/A",IF(G9&gt;15,"No",IF(G9&lt;-15,"No","Yes")))</f>
        <v>N/A</v>
      </c>
      <c r="I9" s="10">
        <v>16.52</v>
      </c>
      <c r="J9" s="10">
        <v>27.97</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54.995494915999998</v>
      </c>
      <c r="D11" s="9" t="str">
        <f>IF(OR($B11="N/A",$C11="N/A"),"N/A",IF(C11&gt;100,"No",IF(C11&lt;95,"No","Yes")))</f>
        <v>No</v>
      </c>
      <c r="E11" s="9">
        <v>58.801969567999997</v>
      </c>
      <c r="F11" s="9" t="str">
        <f>IF(OR($B11="N/A",$E11="N/A"),"N/A",IF(E11&gt;100,"No",IF(E11&lt;95,"No","Yes")))</f>
        <v>No</v>
      </c>
      <c r="G11" s="9">
        <v>86.208439932999994</v>
      </c>
      <c r="H11" s="9" t="str">
        <f>IF($B11="N/A","N/A",IF(G11&gt;100,"No",IF(G11&lt;95,"No","Yes")))</f>
        <v>No</v>
      </c>
      <c r="I11" s="10">
        <v>6.9210000000000003</v>
      </c>
      <c r="J11" s="10">
        <v>46.61</v>
      </c>
      <c r="K11" s="9" t="str">
        <f t="shared" si="0"/>
        <v>No</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89.647316257</v>
      </c>
      <c r="D13" s="9" t="str">
        <f t="shared" si="1"/>
        <v>No</v>
      </c>
      <c r="E13" s="9">
        <v>89.934964766999997</v>
      </c>
      <c r="F13" s="9" t="str">
        <f t="shared" si="2"/>
        <v>No</v>
      </c>
      <c r="G13" s="9">
        <v>96.227061495000001</v>
      </c>
      <c r="H13" s="9" t="str">
        <f t="shared" si="3"/>
        <v>Yes</v>
      </c>
      <c r="I13" s="10">
        <v>0.32090000000000002</v>
      </c>
      <c r="J13" s="10">
        <v>6.9960000000000004</v>
      </c>
      <c r="K13" s="9" t="str">
        <f t="shared" si="0"/>
        <v>Yes</v>
      </c>
    </row>
    <row r="14" spans="1:11" x14ac:dyDescent="0.2">
      <c r="A14" s="31" t="s">
        <v>305</v>
      </c>
      <c r="B14" s="37" t="s">
        <v>213</v>
      </c>
      <c r="C14" s="38">
        <v>85774</v>
      </c>
      <c r="D14" s="9" t="str">
        <f>IF($B14="N/A","N/A",IF(C14&gt;15,"No",IF(C14&lt;-15,"No","Yes")))</f>
        <v>N/A</v>
      </c>
      <c r="E14" s="38">
        <v>77469</v>
      </c>
      <c r="F14" s="9" t="str">
        <f>IF($B14="N/A","N/A",IF(E14&gt;15,"No",IF(E14&lt;-15,"No","Yes")))</f>
        <v>N/A</v>
      </c>
      <c r="G14" s="38">
        <v>60083</v>
      </c>
      <c r="H14" s="9" t="str">
        <f>IF($B14="N/A","N/A",IF(G14&gt;15,"No",IF(G14&lt;-15,"No","Yes")))</f>
        <v>N/A</v>
      </c>
      <c r="I14" s="10">
        <v>-9.68</v>
      </c>
      <c r="J14" s="10">
        <v>-22.4</v>
      </c>
      <c r="K14" s="9" t="str">
        <f t="shared" si="0"/>
        <v>Yes</v>
      </c>
    </row>
    <row r="15" spans="1:11" x14ac:dyDescent="0.2">
      <c r="A15" s="28" t="s">
        <v>435</v>
      </c>
      <c r="B15" s="37" t="s">
        <v>215</v>
      </c>
      <c r="C15" s="9">
        <v>19.919789214000001</v>
      </c>
      <c r="D15" s="9" t="str">
        <f>IF($B15="N/A","N/A",IF(C15&gt;20,"No",IF(C15&lt;5,"No","Yes")))</f>
        <v>Yes</v>
      </c>
      <c r="E15" s="9">
        <v>19.172830422000001</v>
      </c>
      <c r="F15" s="9" t="str">
        <f>IF($B15="N/A","N/A",IF(E15&gt;20,"No",IF(E15&lt;5,"No","Yes")))</f>
        <v>Yes</v>
      </c>
      <c r="G15" s="9">
        <v>10.663582045</v>
      </c>
      <c r="H15" s="9" t="str">
        <f>IF($B15="N/A","N/A",IF(G15&gt;20,"No",IF(G15&lt;5,"No","Yes")))</f>
        <v>Yes</v>
      </c>
      <c r="I15" s="10">
        <v>-3.75</v>
      </c>
      <c r="J15" s="10">
        <v>-44.4</v>
      </c>
      <c r="K15" s="9" t="str">
        <f t="shared" si="0"/>
        <v>No</v>
      </c>
    </row>
    <row r="16" spans="1:11" x14ac:dyDescent="0.2">
      <c r="A16" s="28" t="s">
        <v>436</v>
      </c>
      <c r="B16" s="37" t="s">
        <v>213</v>
      </c>
      <c r="C16" s="9">
        <v>80.080210785999995</v>
      </c>
      <c r="D16" s="9" t="str">
        <f>IF($B16="N/A","N/A",IF(C16&gt;15,"No",IF(C16&lt;-15,"No","Yes")))</f>
        <v>N/A</v>
      </c>
      <c r="E16" s="9">
        <v>80.827169577999996</v>
      </c>
      <c r="F16" s="9" t="str">
        <f>IF($B16="N/A","N/A",IF(E16&gt;15,"No",IF(E16&lt;-15,"No","Yes")))</f>
        <v>N/A</v>
      </c>
      <c r="G16" s="9">
        <v>89.336417955000002</v>
      </c>
      <c r="H16" s="9" t="str">
        <f>IF($B16="N/A","N/A",IF(G16&gt;15,"No",IF(G16&lt;-15,"No","Yes")))</f>
        <v>N/A</v>
      </c>
      <c r="I16" s="10">
        <v>0.93279999999999996</v>
      </c>
      <c r="J16" s="10">
        <v>10.53</v>
      </c>
      <c r="K16" s="9" t="str">
        <f t="shared" si="0"/>
        <v>Yes</v>
      </c>
    </row>
    <row r="17" spans="1:11" x14ac:dyDescent="0.2">
      <c r="A17" s="28" t="s">
        <v>437</v>
      </c>
      <c r="B17" s="37" t="s">
        <v>213</v>
      </c>
      <c r="C17" s="9">
        <v>1.7954158603000001</v>
      </c>
      <c r="D17" s="9" t="str">
        <f>IF($B17="N/A","N/A",IF(C17&gt;15,"No",IF(C17&lt;-15,"No","Yes")))</f>
        <v>N/A</v>
      </c>
      <c r="E17" s="9">
        <v>2.2396055196</v>
      </c>
      <c r="F17" s="9" t="str">
        <f>IF($B17="N/A","N/A",IF(E17&gt;15,"No",IF(E17&lt;-15,"No","Yes")))</f>
        <v>N/A</v>
      </c>
      <c r="G17" s="9">
        <v>2.0588186342000001</v>
      </c>
      <c r="H17" s="9" t="str">
        <f>IF($B17="N/A","N/A",IF(G17&gt;15,"No",IF(G17&lt;-15,"No","Yes")))</f>
        <v>N/A</v>
      </c>
      <c r="I17" s="10">
        <v>24.74</v>
      </c>
      <c r="J17" s="10">
        <v>-8.07</v>
      </c>
      <c r="K17" s="9" t="str">
        <f t="shared" si="0"/>
        <v>Yes</v>
      </c>
    </row>
    <row r="18" spans="1:11" x14ac:dyDescent="0.2">
      <c r="A18" s="28" t="s">
        <v>819</v>
      </c>
      <c r="B18" s="37" t="s">
        <v>213</v>
      </c>
      <c r="C18" s="98">
        <v>12695.090909</v>
      </c>
      <c r="D18" s="9" t="str">
        <f>IF($B18="N/A","N/A",IF(C18&gt;15,"No",IF(C18&lt;-15,"No","Yes")))</f>
        <v>N/A</v>
      </c>
      <c r="E18" s="98">
        <v>25033.148702999999</v>
      </c>
      <c r="F18" s="9" t="str">
        <f>IF($B18="N/A","N/A",IF(E18&gt;15,"No",IF(E18&lt;-15,"No","Yes")))</f>
        <v>N/A</v>
      </c>
      <c r="G18" s="98">
        <v>25754.979790000001</v>
      </c>
      <c r="H18" s="9" t="str">
        <f>IF($B18="N/A","N/A",IF(G18&gt;15,"No",IF(G18&lt;-15,"No","Yes")))</f>
        <v>N/A</v>
      </c>
      <c r="I18" s="10">
        <v>97.19</v>
      </c>
      <c r="J18" s="10">
        <v>2.8839999999999999</v>
      </c>
      <c r="K18" s="9" t="str">
        <f t="shared" si="0"/>
        <v>Yes</v>
      </c>
    </row>
    <row r="19" spans="1:11" x14ac:dyDescent="0.2">
      <c r="A19" s="3" t="s">
        <v>306</v>
      </c>
      <c r="B19" s="37" t="s">
        <v>213</v>
      </c>
      <c r="C19" s="38">
        <v>727</v>
      </c>
      <c r="D19" s="37" t="s">
        <v>213</v>
      </c>
      <c r="E19" s="38">
        <v>532</v>
      </c>
      <c r="F19" s="37" t="s">
        <v>213</v>
      </c>
      <c r="G19" s="38">
        <v>361</v>
      </c>
      <c r="H19" s="9" t="str">
        <f>IF($B19="N/A","N/A",IF(G19&gt;15,"No",IF(G19&lt;-15,"No","Yes")))</f>
        <v>N/A</v>
      </c>
      <c r="I19" s="10">
        <v>-26.8</v>
      </c>
      <c r="J19" s="10">
        <v>-32.1</v>
      </c>
      <c r="K19" s="9" t="str">
        <f t="shared" si="0"/>
        <v>No</v>
      </c>
    </row>
    <row r="20" spans="1:11" x14ac:dyDescent="0.2">
      <c r="A20" s="3" t="s">
        <v>346</v>
      </c>
      <c r="B20" s="37" t="s">
        <v>213</v>
      </c>
      <c r="C20" s="8">
        <v>0.46788518470000001</v>
      </c>
      <c r="D20" s="37" t="s">
        <v>213</v>
      </c>
      <c r="E20" s="8">
        <v>0.32826132559999999</v>
      </c>
      <c r="F20" s="37" t="s">
        <v>213</v>
      </c>
      <c r="G20" s="8">
        <v>0.19947727009999999</v>
      </c>
      <c r="H20" s="9" t="str">
        <f>IF($B20="N/A","N/A",IF(G20&gt;15,"No",IF(G20&lt;-15,"No","Yes")))</f>
        <v>N/A</v>
      </c>
      <c r="I20" s="10">
        <v>-29.8</v>
      </c>
      <c r="J20" s="10">
        <v>-39.200000000000003</v>
      </c>
      <c r="K20" s="9" t="str">
        <f t="shared" si="0"/>
        <v>No</v>
      </c>
    </row>
    <row r="21" spans="1:11" ht="25.5" x14ac:dyDescent="0.2">
      <c r="A21" s="3" t="s">
        <v>820</v>
      </c>
      <c r="B21" s="37" t="s">
        <v>213</v>
      </c>
      <c r="C21" s="39">
        <v>6371.6712516999996</v>
      </c>
      <c r="D21" s="9" t="str">
        <f>IF($B21="N/A","N/A",IF(C21&gt;60,"No",IF(C21&lt;15,"No","Yes")))</f>
        <v>N/A</v>
      </c>
      <c r="E21" s="39">
        <v>6679.7030075000002</v>
      </c>
      <c r="F21" s="9" t="str">
        <f>IF($B21="N/A","N/A",IF(E21&gt;60,"No",IF(E21&lt;15,"No","Yes")))</f>
        <v>N/A</v>
      </c>
      <c r="G21" s="39">
        <v>6610.8088643000001</v>
      </c>
      <c r="H21" s="9" t="str">
        <f>IF($B21="N/A","N/A",IF(G21&gt;60,"No",IF(G21&lt;15,"No","Yes")))</f>
        <v>N/A</v>
      </c>
      <c r="I21" s="10">
        <v>4.8339999999999996</v>
      </c>
      <c r="J21" s="10">
        <v>-1.03</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300</v>
      </c>
      <c r="J22" s="10">
        <v>-50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5" customFormat="1" x14ac:dyDescent="0.2">
      <c r="A25" s="120" t="s">
        <v>1647</v>
      </c>
      <c r="B25" s="121"/>
      <c r="C25" s="122"/>
      <c r="D25" s="123"/>
      <c r="E25" s="122"/>
      <c r="F25" s="123"/>
      <c r="G25" s="122"/>
      <c r="H25" s="123"/>
      <c r="I25" s="124"/>
      <c r="J25" s="124"/>
      <c r="K25" s="123"/>
    </row>
    <row r="26" spans="1:11" ht="16.5" customHeight="1" x14ac:dyDescent="0.2">
      <c r="A26" s="160" t="s">
        <v>1645</v>
      </c>
      <c r="B26" s="161"/>
      <c r="C26" s="161"/>
      <c r="D26" s="161"/>
      <c r="E26" s="161"/>
      <c r="F26" s="161"/>
      <c r="G26" s="161"/>
      <c r="H26" s="161"/>
      <c r="I26" s="161"/>
      <c r="J26" s="161"/>
      <c r="K26" s="162"/>
    </row>
    <row r="27" spans="1:11" x14ac:dyDescent="0.2">
      <c r="A27" s="163" t="s">
        <v>1743</v>
      </c>
      <c r="B27" s="163"/>
      <c r="C27" s="163"/>
      <c r="D27" s="163"/>
      <c r="E27" s="163"/>
      <c r="F27" s="163"/>
      <c r="G27" s="163"/>
      <c r="H27" s="163"/>
      <c r="I27" s="163"/>
      <c r="J27" s="163"/>
      <c r="K27" s="164"/>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1591</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68688</v>
      </c>
      <c r="D6" s="9" t="str">
        <f>IF($B6="N/A","N/A",IF(C6&gt;15,"No",IF(C6&lt;-15,"No","Yes")))</f>
        <v>N/A</v>
      </c>
      <c r="E6" s="38">
        <v>62616</v>
      </c>
      <c r="F6" s="9" t="str">
        <f>IF($B6="N/A","N/A",IF(E6&gt;15,"No",IF(E6&lt;-15,"No","Yes")))</f>
        <v>N/A</v>
      </c>
      <c r="G6" s="38">
        <v>53676</v>
      </c>
      <c r="H6" s="9" t="str">
        <f>IF($B6="N/A","N/A",IF(G6&gt;15,"No",IF(G6&lt;-15,"No","Yes")))</f>
        <v>N/A</v>
      </c>
      <c r="I6" s="10">
        <v>-8.84</v>
      </c>
      <c r="J6" s="10">
        <v>-14.3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7111.4560039999997</v>
      </c>
      <c r="D9" s="9" t="str">
        <f>IF($B9="N/A","N/A",IF(C9&gt;7000,"No",IF(C9&lt;2000,"No","Yes")))</f>
        <v>No</v>
      </c>
      <c r="E9" s="98">
        <v>7772.5382171000001</v>
      </c>
      <c r="F9" s="9" t="str">
        <f>IF($B9="N/A","N/A",IF(E9&gt;7000,"No",IF(E9&lt;2000,"No","Yes")))</f>
        <v>No</v>
      </c>
      <c r="G9" s="98">
        <v>7413.5134138000003</v>
      </c>
      <c r="H9" s="9" t="str">
        <f>IF($B9="N/A","N/A",IF(G9&gt;7000,"No",IF(G9&lt;2000,"No","Yes")))</f>
        <v>No</v>
      </c>
      <c r="I9" s="10">
        <v>9.2959999999999994</v>
      </c>
      <c r="J9" s="10">
        <v>-4.62</v>
      </c>
      <c r="K9" s="9" t="str">
        <f t="shared" si="0"/>
        <v>Yes</v>
      </c>
    </row>
    <row r="10" spans="1:11" x14ac:dyDescent="0.2">
      <c r="A10" s="112" t="s">
        <v>825</v>
      </c>
      <c r="B10" s="37" t="s">
        <v>213</v>
      </c>
      <c r="C10" s="98">
        <v>1087.096262</v>
      </c>
      <c r="D10" s="9" t="str">
        <f>IF($B10="N/A","N/A",IF(C10&gt;15,"No",IF(C10&lt;-15,"No","Yes")))</f>
        <v>N/A</v>
      </c>
      <c r="E10" s="98">
        <v>1146.1395874</v>
      </c>
      <c r="F10" s="9" t="str">
        <f>IF($B10="N/A","N/A",IF(E10&gt;15,"No",IF(E10&lt;-15,"No","Yes")))</f>
        <v>N/A</v>
      </c>
      <c r="G10" s="98">
        <v>1105.5298921999999</v>
      </c>
      <c r="H10" s="9" t="str">
        <f>IF($B10="N/A","N/A",IF(G10&gt;15,"No",IF(G10&lt;-15,"No","Yes")))</f>
        <v>N/A</v>
      </c>
      <c r="I10" s="10">
        <v>5.431</v>
      </c>
      <c r="J10" s="10">
        <v>-3.54</v>
      </c>
      <c r="K10" s="9" t="str">
        <f t="shared" si="0"/>
        <v>Yes</v>
      </c>
    </row>
    <row r="11" spans="1:11" x14ac:dyDescent="0.2">
      <c r="A11" s="112" t="s">
        <v>309</v>
      </c>
      <c r="B11" s="37" t="s">
        <v>219</v>
      </c>
      <c r="C11" s="9">
        <v>8.0581761006000008</v>
      </c>
      <c r="D11" s="9" t="str">
        <f>IF($B11="N/A","N/A",IF(C11&gt;10,"No",IF(C11&lt;=0,"No","Yes")))</f>
        <v>Yes</v>
      </c>
      <c r="E11" s="9">
        <v>7.0301520377999998</v>
      </c>
      <c r="F11" s="9" t="str">
        <f>IF($B11="N/A","N/A",IF(E11&gt;10,"No",IF(E11&lt;=0,"No","Yes")))</f>
        <v>Yes</v>
      </c>
      <c r="G11" s="9">
        <v>2.4852820627000001</v>
      </c>
      <c r="H11" s="9" t="str">
        <f>IF($B11="N/A","N/A",IF(G11&gt;10,"No",IF(G11&lt;=0,"No","Yes")))</f>
        <v>Yes</v>
      </c>
      <c r="I11" s="10">
        <v>-12.8</v>
      </c>
      <c r="J11" s="10">
        <v>-64.599999999999994</v>
      </c>
      <c r="K11" s="9" t="str">
        <f t="shared" si="0"/>
        <v>No</v>
      </c>
    </row>
    <row r="12" spans="1:11" x14ac:dyDescent="0.2">
      <c r="A12" s="112" t="s">
        <v>826</v>
      </c>
      <c r="B12" s="37" t="s">
        <v>213</v>
      </c>
      <c r="C12" s="98">
        <v>1837.999458</v>
      </c>
      <c r="D12" s="9" t="str">
        <f>IF($B12="N/A","N/A",IF(C12&gt;15,"No",IF(C12&lt;-15,"No","Yes")))</f>
        <v>N/A</v>
      </c>
      <c r="E12" s="98">
        <v>1826.8239437</v>
      </c>
      <c r="F12" s="9" t="str">
        <f>IF($B12="N/A","N/A",IF(E12&gt;15,"No",IF(E12&lt;-15,"No","Yes")))</f>
        <v>N/A</v>
      </c>
      <c r="G12" s="98">
        <v>1975.7661169</v>
      </c>
      <c r="H12" s="9" t="str">
        <f>IF($B12="N/A","N/A",IF(G12&gt;15,"No",IF(G12&lt;-15,"No","Yes")))</f>
        <v>N/A</v>
      </c>
      <c r="I12" s="10">
        <v>-0.60799999999999998</v>
      </c>
      <c r="J12" s="10">
        <v>8.1530000000000005</v>
      </c>
      <c r="K12" s="9" t="str">
        <f t="shared" si="0"/>
        <v>Yes</v>
      </c>
    </row>
    <row r="13" spans="1:11" x14ac:dyDescent="0.2">
      <c r="A13" s="112" t="s">
        <v>310</v>
      </c>
      <c r="B13" s="37" t="s">
        <v>214</v>
      </c>
      <c r="C13" s="8">
        <v>99.998544142</v>
      </c>
      <c r="D13" s="9" t="str">
        <f>IF($B13="N/A","N/A",IF(C13&gt;100,"No",IF(C13&lt;95,"No","Yes")))</f>
        <v>Yes</v>
      </c>
      <c r="E13" s="8">
        <v>100</v>
      </c>
      <c r="F13" s="9" t="str">
        <f>IF($B13="N/A","N/A",IF(E13&gt;100,"No",IF(E13&lt;95,"No","Yes")))</f>
        <v>Yes</v>
      </c>
      <c r="G13" s="8">
        <v>100</v>
      </c>
      <c r="H13" s="9" t="str">
        <f>IF($B13="N/A","N/A",IF(G13&gt;100,"No",IF(G13&lt;95,"No","Yes")))</f>
        <v>Yes</v>
      </c>
      <c r="I13" s="10">
        <v>1.5E-3</v>
      </c>
      <c r="J13" s="10">
        <v>0</v>
      </c>
      <c r="K13" s="9" t="str">
        <f t="shared" si="0"/>
        <v>Yes</v>
      </c>
    </row>
    <row r="14" spans="1:11" x14ac:dyDescent="0.2">
      <c r="A14" s="112" t="s">
        <v>827</v>
      </c>
      <c r="B14" s="37" t="s">
        <v>220</v>
      </c>
      <c r="C14" s="8">
        <v>1.2067640165</v>
      </c>
      <c r="D14" s="9" t="str">
        <f>IF($B14="N/A","N/A",IF(C14&gt;1,"Yes","No"))</f>
        <v>Yes</v>
      </c>
      <c r="E14" s="8">
        <v>1.2094991694999999</v>
      </c>
      <c r="F14" s="9" t="str">
        <f>IF($B14="N/A","N/A",IF(E14&gt;1,"Yes","No"))</f>
        <v>Yes</v>
      </c>
      <c r="G14" s="8">
        <v>1.1951337656000001</v>
      </c>
      <c r="H14" s="9" t="str">
        <f>IF($B14="N/A","N/A",IF(G14&gt;1,"Yes","No"))</f>
        <v>Yes</v>
      </c>
      <c r="I14" s="10">
        <v>0.22670000000000001</v>
      </c>
      <c r="J14" s="10">
        <v>-1.19</v>
      </c>
      <c r="K14" s="9" t="str">
        <f t="shared" si="0"/>
        <v>Yes</v>
      </c>
    </row>
    <row r="15" spans="1:11" x14ac:dyDescent="0.2">
      <c r="A15" s="112" t="s">
        <v>311</v>
      </c>
      <c r="B15" s="37" t="s">
        <v>214</v>
      </c>
      <c r="C15" s="8">
        <v>99.858781738000005</v>
      </c>
      <c r="D15" s="9" t="str">
        <f>IF($B15="N/A","N/A",IF(C15&gt;100,"No",IF(C15&lt;95,"No","Yes")))</f>
        <v>Yes</v>
      </c>
      <c r="E15" s="8">
        <v>99.803564584</v>
      </c>
      <c r="F15" s="9" t="str">
        <f>IF($B15="N/A","N/A",IF(E15&gt;100,"No",IF(E15&lt;95,"No","Yes")))</f>
        <v>Yes</v>
      </c>
      <c r="G15" s="8">
        <v>99.783888516000005</v>
      </c>
      <c r="H15" s="9" t="str">
        <f>IF($B15="N/A","N/A",IF(G15&gt;100,"No",IF(G15&lt;95,"No","Yes")))</f>
        <v>Yes</v>
      </c>
      <c r="I15" s="10">
        <v>-5.5E-2</v>
      </c>
      <c r="J15" s="10">
        <v>-0.02</v>
      </c>
      <c r="K15" s="9" t="str">
        <f t="shared" si="0"/>
        <v>Yes</v>
      </c>
    </row>
    <row r="16" spans="1:11" x14ac:dyDescent="0.2">
      <c r="A16" s="112" t="s">
        <v>828</v>
      </c>
      <c r="B16" s="37" t="s">
        <v>221</v>
      </c>
      <c r="C16" s="8">
        <v>10.538948259</v>
      </c>
      <c r="D16" s="9" t="str">
        <f>IF($B16="N/A","N/A",IF(C16&gt;3,"Yes","No"))</f>
        <v>Yes</v>
      </c>
      <c r="E16" s="8">
        <v>10.447602131</v>
      </c>
      <c r="F16" s="9" t="str">
        <f>IF($B16="N/A","N/A",IF(E16&gt;3,"Yes","No"))</f>
        <v>Yes</v>
      </c>
      <c r="G16" s="8">
        <v>9.8820388349999995</v>
      </c>
      <c r="H16" s="9" t="str">
        <f>IF($B16="N/A","N/A",IF(G16&gt;3,"Yes","No"))</f>
        <v>Yes</v>
      </c>
      <c r="I16" s="10">
        <v>-0.86699999999999999</v>
      </c>
      <c r="J16" s="10">
        <v>-5.41</v>
      </c>
      <c r="K16" s="9" t="str">
        <f t="shared" si="0"/>
        <v>Yes</v>
      </c>
    </row>
    <row r="17" spans="1:11" x14ac:dyDescent="0.2">
      <c r="A17" s="112" t="s">
        <v>829</v>
      </c>
      <c r="B17" s="37" t="s">
        <v>222</v>
      </c>
      <c r="C17" s="8">
        <v>6.4889862710999999</v>
      </c>
      <c r="D17" s="9" t="str">
        <f>IF($B17="N/A","N/A",IF(C17&gt;=8,"No",IF(C17&lt;2,"No","Yes")))</f>
        <v>Yes</v>
      </c>
      <c r="E17" s="8">
        <v>6.7737000128</v>
      </c>
      <c r="F17" s="9" t="str">
        <f>IF($B17="N/A","N/A",IF(E17&gt;=8,"No",IF(E17&lt;2,"No","Yes")))</f>
        <v>Yes</v>
      </c>
      <c r="G17" s="8">
        <v>6.7671585066000004</v>
      </c>
      <c r="H17" s="9" t="str">
        <f>IF($B17="N/A","N/A",IF(G17&gt;=8,"No",IF(G17&lt;2,"No","Yes")))</f>
        <v>Yes</v>
      </c>
      <c r="I17" s="10">
        <v>4.3879999999999999</v>
      </c>
      <c r="J17" s="10">
        <v>-9.7000000000000003E-2</v>
      </c>
      <c r="K17" s="9" t="str">
        <f t="shared" si="0"/>
        <v>Yes</v>
      </c>
    </row>
    <row r="18" spans="1:11" x14ac:dyDescent="0.2">
      <c r="A18" s="112" t="s">
        <v>830</v>
      </c>
      <c r="B18" s="37" t="s">
        <v>222</v>
      </c>
      <c r="C18" s="8">
        <v>6.541791023</v>
      </c>
      <c r="D18" s="9" t="str">
        <f>IF($B18="N/A","N/A",IF(C18&gt;=8,"No",IF(C18&lt;2,"No","Yes")))</f>
        <v>Yes</v>
      </c>
      <c r="E18" s="8">
        <v>6.7814935480000003</v>
      </c>
      <c r="F18" s="9" t="str">
        <f>IF($B18="N/A","N/A",IF(E18&gt;=8,"No",IF(E18&lt;2,"No","Yes")))</f>
        <v>Yes</v>
      </c>
      <c r="G18" s="8">
        <v>6.7058461881999998</v>
      </c>
      <c r="H18" s="9" t="str">
        <f>IF($B18="N/A","N/A",IF(G18&gt;=8,"No",IF(G18&lt;2,"No","Yes")))</f>
        <v>Yes</v>
      </c>
      <c r="I18" s="10">
        <v>3.6640000000000001</v>
      </c>
      <c r="J18" s="10">
        <v>-1.1200000000000001</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99.998136970000004</v>
      </c>
      <c r="H19" s="9" t="str">
        <f>IF($B19="N/A","N/A",IF(G19&gt;100,"No",IF(G19&lt;98,"No","Yes")))</f>
        <v>Yes</v>
      </c>
      <c r="I19" s="10">
        <v>0</v>
      </c>
      <c r="J19" s="10">
        <v>-2E-3</v>
      </c>
      <c r="K19" s="9" t="str">
        <f t="shared" si="0"/>
        <v>Yes</v>
      </c>
    </row>
    <row r="20" spans="1:11" x14ac:dyDescent="0.2">
      <c r="A20" s="112" t="s">
        <v>31</v>
      </c>
      <c r="B20" s="62" t="s">
        <v>214</v>
      </c>
      <c r="C20" s="8">
        <v>99.812194270000006</v>
      </c>
      <c r="D20" s="9" t="str">
        <f>IF($B20="N/A","N/A",IF(C20&gt;100,"No",IF(C20&lt;95,"No","Yes")))</f>
        <v>Yes</v>
      </c>
      <c r="E20" s="8">
        <v>99.822729014999993</v>
      </c>
      <c r="F20" s="9" t="str">
        <f>IF($B20="N/A","N/A",IF(E20&gt;100,"No",IF(E20&lt;95,"No","Yes")))</f>
        <v>Yes</v>
      </c>
      <c r="G20" s="8">
        <v>99.860272748</v>
      </c>
      <c r="H20" s="9" t="str">
        <f>IF($B20="N/A","N/A",IF(G20&gt;100,"No",IF(G20&lt;95,"No","Yes")))</f>
        <v>Yes</v>
      </c>
      <c r="I20" s="10">
        <v>1.06E-2</v>
      </c>
      <c r="J20" s="10">
        <v>3.7600000000000001E-2</v>
      </c>
      <c r="K20" s="9" t="str">
        <f t="shared" si="0"/>
        <v>Yes</v>
      </c>
    </row>
    <row r="21" spans="1:11" x14ac:dyDescent="0.2">
      <c r="A21" s="112" t="s">
        <v>313</v>
      </c>
      <c r="B21" s="37" t="s">
        <v>214</v>
      </c>
      <c r="C21" s="8">
        <v>99.408921500000005</v>
      </c>
      <c r="D21" s="9" t="str">
        <f>IF($B21="N/A","N/A",IF(C21&gt;100,"No",IF(C21&lt;95,"No","Yes")))</f>
        <v>Yes</v>
      </c>
      <c r="E21" s="8">
        <v>99.402708572999998</v>
      </c>
      <c r="F21" s="9" t="str">
        <f>IF($B21="N/A","N/A",IF(E21&gt;100,"No",IF(E21&lt;95,"No","Yes")))</f>
        <v>Yes</v>
      </c>
      <c r="G21" s="8">
        <v>99.333035249000005</v>
      </c>
      <c r="H21" s="9" t="str">
        <f>IF($B21="N/A","N/A",IF(G21&gt;100,"No",IF(G21&lt;95,"No","Yes")))</f>
        <v>Yes</v>
      </c>
      <c r="I21" s="10">
        <v>-6.0000000000000001E-3</v>
      </c>
      <c r="J21" s="10">
        <v>-7.0000000000000007E-2</v>
      </c>
      <c r="K21" s="9" t="str">
        <f t="shared" si="0"/>
        <v>Yes</v>
      </c>
    </row>
    <row r="22" spans="1:11" x14ac:dyDescent="0.2">
      <c r="A22" s="112" t="s">
        <v>1721</v>
      </c>
      <c r="B22" s="37" t="s">
        <v>224</v>
      </c>
      <c r="C22" s="8">
        <v>0.59253435830000001</v>
      </c>
      <c r="D22" s="9" t="str">
        <f>IF($B22="N/A","N/A",IF(C22&gt;5,"No",IF(C22&lt;=0,"No","Yes")))</f>
        <v>Yes</v>
      </c>
      <c r="E22" s="8">
        <v>0.59729142710000005</v>
      </c>
      <c r="F22" s="9" t="str">
        <f>IF($B22="N/A","N/A",IF(E22&gt;5,"No",IF(E22&lt;=0,"No","Yes")))</f>
        <v>Yes</v>
      </c>
      <c r="G22" s="8">
        <v>0.67069081149999998</v>
      </c>
      <c r="H22" s="9" t="str">
        <f>IF($B22="N/A","N/A",IF(G22&gt;5,"No",IF(G22&lt;=0,"No","Yes")))</f>
        <v>Yes</v>
      </c>
      <c r="I22" s="10">
        <v>0.80279999999999996</v>
      </c>
      <c r="J22" s="10">
        <v>12.29</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5.3817988585999998</v>
      </c>
      <c r="D24" s="9" t="str">
        <f>IF($B24="N/A","N/A",IF(C24&gt;=2,"Yes","No"))</f>
        <v>Yes</v>
      </c>
      <c r="E24" s="8">
        <v>5.4410534048999999</v>
      </c>
      <c r="F24" s="9" t="str">
        <f>IF($B24="N/A","N/A",IF(E24&gt;=2,"Yes","No"))</f>
        <v>Yes</v>
      </c>
      <c r="G24" s="8">
        <v>5.1524890080999999</v>
      </c>
      <c r="H24" s="9" t="str">
        <f>IF($B24="N/A","N/A",IF(G24&gt;=2,"Yes","No"))</f>
        <v>Yes</v>
      </c>
      <c r="I24" s="10">
        <v>1.101</v>
      </c>
      <c r="J24" s="10">
        <v>-5.3</v>
      </c>
      <c r="K24" s="9" t="str">
        <f t="shared" si="0"/>
        <v>Yes</v>
      </c>
    </row>
    <row r="25" spans="1:11" x14ac:dyDescent="0.2">
      <c r="A25" s="112" t="s">
        <v>832</v>
      </c>
      <c r="B25" s="37" t="s">
        <v>226</v>
      </c>
      <c r="C25" s="8">
        <v>4.7446424411999999</v>
      </c>
      <c r="D25" s="9" t="str">
        <f>IF($B25="N/A","N/A",IF(C25&gt;30,"No",IF(C25&lt;5,"No","Yes")))</f>
        <v>No</v>
      </c>
      <c r="E25" s="8">
        <v>4.6218218986000004</v>
      </c>
      <c r="F25" s="9" t="str">
        <f>IF($B25="N/A","N/A",IF(E25&gt;30,"No",IF(E25&lt;5,"No","Yes")))</f>
        <v>No</v>
      </c>
      <c r="G25" s="8">
        <v>3.9328563976000002</v>
      </c>
      <c r="H25" s="9" t="str">
        <f>IF($B25="N/A","N/A",IF(G25&gt;30,"No",IF(G25&lt;5,"No","Yes")))</f>
        <v>No</v>
      </c>
      <c r="I25" s="10">
        <v>-2.59</v>
      </c>
      <c r="J25" s="10">
        <v>-14.9</v>
      </c>
      <c r="K25" s="9" t="str">
        <f t="shared" si="0"/>
        <v>Yes</v>
      </c>
    </row>
    <row r="26" spans="1:11" x14ac:dyDescent="0.2">
      <c r="A26" s="112" t="s">
        <v>833</v>
      </c>
      <c r="B26" s="37" t="s">
        <v>227</v>
      </c>
      <c r="C26" s="8">
        <v>18.477754483999998</v>
      </c>
      <c r="D26" s="9" t="str">
        <f>IF($B26="N/A","N/A",IF(C26&gt;75,"No",IF(C26&lt;15,"No","Yes")))</f>
        <v>Yes</v>
      </c>
      <c r="E26" s="8">
        <v>17.968250926</v>
      </c>
      <c r="F26" s="9" t="str">
        <f>IF($B26="N/A","N/A",IF(E26&gt;75,"No",IF(E26&lt;15,"No","Yes")))</f>
        <v>Yes</v>
      </c>
      <c r="G26" s="8">
        <v>14.363961547000001</v>
      </c>
      <c r="H26" s="9" t="str">
        <f>IF($B26="N/A","N/A",IF(G26&gt;75,"No",IF(G26&lt;15,"No","Yes")))</f>
        <v>No</v>
      </c>
      <c r="I26" s="10">
        <v>-2.76</v>
      </c>
      <c r="J26" s="10">
        <v>-20.100000000000001</v>
      </c>
      <c r="K26" s="9" t="str">
        <f t="shared" si="0"/>
        <v>Yes</v>
      </c>
    </row>
    <row r="27" spans="1:11" x14ac:dyDescent="0.2">
      <c r="A27" s="112" t="s">
        <v>834</v>
      </c>
      <c r="B27" s="37" t="s">
        <v>228</v>
      </c>
      <c r="C27" s="8">
        <v>76.777603075000002</v>
      </c>
      <c r="D27" s="9" t="str">
        <f>IF($B27="N/A","N/A",IF(C27&gt;70,"No",IF(C27&lt;25,"No","Yes")))</f>
        <v>No</v>
      </c>
      <c r="E27" s="8">
        <v>77.409927175000007</v>
      </c>
      <c r="F27" s="9" t="str">
        <f>IF($B27="N/A","N/A",IF(E27&gt;70,"No",IF(E27&lt;25,"No","Yes")))</f>
        <v>No</v>
      </c>
      <c r="G27" s="8">
        <v>81.703182054999999</v>
      </c>
      <c r="H27" s="9" t="str">
        <f>IF($B27="N/A","N/A",IF(G27&gt;70,"No",IF(G27&lt;25,"No","Yes")))</f>
        <v>No</v>
      </c>
      <c r="I27" s="10">
        <v>0.8236</v>
      </c>
      <c r="J27" s="10">
        <v>5.5460000000000003</v>
      </c>
      <c r="K27" s="9" t="str">
        <f t="shared" si="0"/>
        <v>Yes</v>
      </c>
    </row>
    <row r="28" spans="1:11" x14ac:dyDescent="0.2">
      <c r="A28" s="112" t="s">
        <v>318</v>
      </c>
      <c r="B28" s="37" t="s">
        <v>229</v>
      </c>
      <c r="C28" s="8">
        <v>67.461565339000003</v>
      </c>
      <c r="D28" s="9" t="str">
        <f>IF($B28="N/A","N/A",IF(C28&gt;70,"No",IF(C28&lt;35,"No","Yes")))</f>
        <v>Yes</v>
      </c>
      <c r="E28" s="8">
        <v>68.284464034999999</v>
      </c>
      <c r="F28" s="9" t="str">
        <f>IF($B28="N/A","N/A",IF(E28&gt;70,"No",IF(E28&lt;35,"No","Yes")))</f>
        <v>Yes</v>
      </c>
      <c r="G28" s="8">
        <v>69.457485654999999</v>
      </c>
      <c r="H28" s="9" t="str">
        <f>IF($B28="N/A","N/A",IF(G28&gt;70,"No",IF(G28&lt;35,"No","Yes")))</f>
        <v>Yes</v>
      </c>
      <c r="I28" s="10">
        <v>1.22</v>
      </c>
      <c r="J28" s="10">
        <v>1.718</v>
      </c>
      <c r="K28" s="9" t="str">
        <f t="shared" si="0"/>
        <v>Yes</v>
      </c>
    </row>
    <row r="29" spans="1:11" x14ac:dyDescent="0.2">
      <c r="A29" s="112" t="s">
        <v>835</v>
      </c>
      <c r="B29" s="37" t="s">
        <v>220</v>
      </c>
      <c r="C29" s="8">
        <v>1.5660365142999999</v>
      </c>
      <c r="D29" s="9" t="str">
        <f>IF($B29="N/A","N/A",IF(C29&gt;1,"Yes","No"))</f>
        <v>Yes</v>
      </c>
      <c r="E29" s="8">
        <v>1.5713216549</v>
      </c>
      <c r="F29" s="9" t="str">
        <f>IF($B29="N/A","N/A",IF(E29&gt;1,"Yes","No"))</f>
        <v>Yes</v>
      </c>
      <c r="G29" s="8">
        <v>1.5628989861</v>
      </c>
      <c r="H29" s="9" t="str">
        <f>IF($B29="N/A","N/A",IF(G29&gt;1,"Yes","No"))</f>
        <v>Yes</v>
      </c>
      <c r="I29" s="10">
        <v>0.33750000000000002</v>
      </c>
      <c r="J29" s="10">
        <v>-0.53600000000000003</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98.864430467999995</v>
      </c>
      <c r="D34" s="9" t="str">
        <f>IF($B34="N/A","N/A",IF(C34&gt;=90,"Yes","No"))</f>
        <v>Yes</v>
      </c>
      <c r="E34" s="8">
        <v>98.976299987000004</v>
      </c>
      <c r="F34" s="9" t="str">
        <f>IF($B34="N/A","N/A",IF(E34&gt;=90,"Yes","No"))</f>
        <v>Yes</v>
      </c>
      <c r="G34" s="8">
        <v>99.420597659999999</v>
      </c>
      <c r="H34" s="9" t="str">
        <f>IF($B34="N/A","N/A",IF(G34&gt;=90,"Yes","No"))</f>
        <v>Yes</v>
      </c>
      <c r="I34" s="10">
        <v>0.1132</v>
      </c>
      <c r="J34" s="10">
        <v>0.44890000000000002</v>
      </c>
      <c r="K34" s="9" t="str">
        <f t="shared" si="0"/>
        <v>Yes</v>
      </c>
    </row>
    <row r="35" spans="1:11" x14ac:dyDescent="0.2">
      <c r="A35" s="112" t="s">
        <v>323</v>
      </c>
      <c r="B35" s="37" t="s">
        <v>213</v>
      </c>
      <c r="C35" s="8">
        <v>17.551828558</v>
      </c>
      <c r="D35" s="9" t="str">
        <f>IF($B35="N/A","N/A",IF(C35&gt;15,"No",IF(C35&lt;-15,"No","Yes")))</f>
        <v>N/A</v>
      </c>
      <c r="E35" s="8">
        <v>17.243196627</v>
      </c>
      <c r="F35" s="9" t="str">
        <f>IF($B35="N/A","N/A",IF(E35&gt;15,"No",IF(E35&lt;-15,"No","Yes")))</f>
        <v>N/A</v>
      </c>
      <c r="G35" s="8">
        <v>20.223190998</v>
      </c>
      <c r="H35" s="9" t="str">
        <f>IF($B35="N/A","N/A",IF(G35&gt;15,"No",IF(G35&lt;-15,"No","Yes")))</f>
        <v>N/A</v>
      </c>
      <c r="I35" s="10">
        <v>-1.76</v>
      </c>
      <c r="J35" s="10">
        <v>17.28</v>
      </c>
      <c r="K35" s="9" t="str">
        <f t="shared" si="0"/>
        <v>Yes</v>
      </c>
    </row>
    <row r="36" spans="1:11" ht="25.5" x14ac:dyDescent="0.2">
      <c r="A36" s="112" t="s">
        <v>369</v>
      </c>
      <c r="B36" s="37" t="s">
        <v>213</v>
      </c>
      <c r="C36" s="8">
        <v>22.497379455000001</v>
      </c>
      <c r="D36" s="9" t="str">
        <f>IF($B36="N/A","N/A",IF(C36&gt;15,"No",IF(C36&lt;-15,"No","Yes")))</f>
        <v>N/A</v>
      </c>
      <c r="E36" s="8">
        <v>23.623355053000001</v>
      </c>
      <c r="F36" s="9" t="str">
        <f>IF($B36="N/A","N/A",IF(E36&gt;15,"No",IF(E36&lt;-15,"No","Yes")))</f>
        <v>N/A</v>
      </c>
      <c r="G36" s="8">
        <v>26.648781578000001</v>
      </c>
      <c r="H36" s="9" t="str">
        <f>IF($B36="N/A","N/A",IF(G36&gt;15,"No",IF(G36&lt;-15,"No","Yes")))</f>
        <v>N/A</v>
      </c>
      <c r="I36" s="10">
        <v>5.0049999999999999</v>
      </c>
      <c r="J36" s="10">
        <v>12.81</v>
      </c>
      <c r="K36" s="9" t="str">
        <f t="shared" si="0"/>
        <v>Yes</v>
      </c>
    </row>
    <row r="37" spans="1:11" x14ac:dyDescent="0.2">
      <c r="A37" s="112" t="s">
        <v>374</v>
      </c>
      <c r="B37" s="37" t="s">
        <v>231</v>
      </c>
      <c r="C37" s="8">
        <v>80.456557185999998</v>
      </c>
      <c r="D37" s="9" t="str">
        <f>IF($B37="N/A","N/A",IF(C37&gt;90,"No",IF(C37&lt;75,"No","Yes")))</f>
        <v>Yes</v>
      </c>
      <c r="E37" s="8">
        <v>81.014437204999993</v>
      </c>
      <c r="F37" s="9" t="str">
        <f>IF($B37="N/A","N/A",IF(E37&gt;90,"No",IF(E37&lt;75,"No","Yes")))</f>
        <v>Yes</v>
      </c>
      <c r="G37" s="8">
        <v>84.125121097000005</v>
      </c>
      <c r="H37" s="9" t="str">
        <f>IF($B37="N/A","N/A",IF(G37&gt;90,"No",IF(G37&lt;75,"No","Yes")))</f>
        <v>Yes</v>
      </c>
      <c r="I37" s="10">
        <v>0.69340000000000002</v>
      </c>
      <c r="J37" s="10">
        <v>3.84</v>
      </c>
      <c r="K37" s="9" t="str">
        <f>IF(J37="Div by 0", "N/A", IF(J37="N/A","N/A", IF(J37&gt;30, "No", IF(J37&lt;-30, "No", "Yes"))))</f>
        <v>Yes</v>
      </c>
    </row>
    <row r="38" spans="1:11" x14ac:dyDescent="0.2">
      <c r="A38" s="112" t="s">
        <v>375</v>
      </c>
      <c r="B38" s="37" t="s">
        <v>232</v>
      </c>
      <c r="C38" s="8">
        <v>15.41026089</v>
      </c>
      <c r="D38" s="9" t="str">
        <f>IF($B38="N/A","N/A",IF(C38&gt;10,"No",IF(C38&lt;1,"No","Yes")))</f>
        <v>No</v>
      </c>
      <c r="E38" s="8">
        <v>14.528235595</v>
      </c>
      <c r="F38" s="9" t="str">
        <f>IF($B38="N/A","N/A",IF(E38&gt;10,"No",IF(E38&lt;1,"No","Yes")))</f>
        <v>No</v>
      </c>
      <c r="G38" s="8">
        <v>11.481854087</v>
      </c>
      <c r="H38" s="9" t="str">
        <f>IF($B38="N/A","N/A",IF(G38&gt;10,"No",IF(G38&lt;1,"No","Yes")))</f>
        <v>No</v>
      </c>
      <c r="I38" s="10">
        <v>-5.72</v>
      </c>
      <c r="J38" s="10">
        <v>-21</v>
      </c>
      <c r="K38" s="9" t="str">
        <f>IF(J38="Div by 0", "N/A", IF(J38="N/A","N/A", IF(J38&gt;30, "No", IF(J38&lt;-30, "No", "Yes"))))</f>
        <v>Yes</v>
      </c>
    </row>
    <row r="39" spans="1:11" x14ac:dyDescent="0.2">
      <c r="A39" s="112" t="s">
        <v>376</v>
      </c>
      <c r="B39" s="37" t="s">
        <v>233</v>
      </c>
      <c r="C39" s="8">
        <v>0.1179245283</v>
      </c>
      <c r="D39" s="9" t="str">
        <f>IF($B39="N/A","N/A",IF(C39&gt;2,"No",IF(C39&lt;=0,"No","Yes")))</f>
        <v>Yes</v>
      </c>
      <c r="E39" s="8">
        <v>0.1724798773</v>
      </c>
      <c r="F39" s="9" t="str">
        <f>IF($B39="N/A","N/A",IF(E39&gt;2,"No",IF(E39&lt;=0,"No","Yes")))</f>
        <v>Yes</v>
      </c>
      <c r="G39" s="8">
        <v>0.16580967290000001</v>
      </c>
      <c r="H39" s="9" t="str">
        <f>IF($B39="N/A","N/A",IF(G39&gt;2,"No",IF(G39&lt;=0,"No","Yes")))</f>
        <v>Yes</v>
      </c>
      <c r="I39" s="10">
        <v>46.26</v>
      </c>
      <c r="J39" s="10">
        <v>-3.87</v>
      </c>
      <c r="K39" s="9" t="str">
        <f>IF(J39="Div by 0", "N/A", IF(J39="N/A","N/A", IF(J39&gt;30, "No", IF(J39&lt;-30, "No", "Yes"))))</f>
        <v>Yes</v>
      </c>
    </row>
    <row r="40" spans="1:11" x14ac:dyDescent="0.2">
      <c r="A40" s="112" t="s">
        <v>377</v>
      </c>
      <c r="B40" s="37" t="s">
        <v>234</v>
      </c>
      <c r="C40" s="8">
        <v>1.2156417423999999</v>
      </c>
      <c r="D40" s="9" t="str">
        <f>IF($B40="N/A","N/A",IF(C40&gt;3,"No",IF(C40&lt;=0,"No","Yes")))</f>
        <v>Yes</v>
      </c>
      <c r="E40" s="8">
        <v>1.197776926</v>
      </c>
      <c r="F40" s="9" t="str">
        <f>IF($B40="N/A","N/A",IF(E40&gt;3,"No",IF(E40&lt;=0,"No","Yes")))</f>
        <v>Yes</v>
      </c>
      <c r="G40" s="8">
        <v>1.0078992472999999</v>
      </c>
      <c r="H40" s="9" t="str">
        <f>IF($B40="N/A","N/A",IF(G40&gt;3,"No",IF(G40&lt;=0,"No","Yes")))</f>
        <v>Yes</v>
      </c>
      <c r="I40" s="10">
        <v>-1.47</v>
      </c>
      <c r="J40" s="10">
        <v>-15.9</v>
      </c>
      <c r="K40" s="9" t="str">
        <f>IF(J40="Div by 0", "N/A", IF(J40="N/A","N/A", IF(J40&gt;30, "No", IF(J40&lt;-30, "No", "Yes"))))</f>
        <v>Yes</v>
      </c>
    </row>
    <row r="41" spans="1:11" s="125" customFormat="1" x14ac:dyDescent="0.2">
      <c r="A41" s="167" t="s">
        <v>1647</v>
      </c>
      <c r="B41" s="168"/>
      <c r="C41" s="168"/>
      <c r="D41" s="168"/>
      <c r="E41" s="168"/>
      <c r="F41" s="168"/>
      <c r="G41" s="168"/>
      <c r="H41" s="168"/>
      <c r="I41" s="168"/>
      <c r="J41" s="168"/>
      <c r="K41" s="169"/>
    </row>
    <row r="42" spans="1:11" ht="16.5" customHeight="1" x14ac:dyDescent="0.2">
      <c r="A42" s="160" t="s">
        <v>1645</v>
      </c>
      <c r="B42" s="161"/>
      <c r="C42" s="161"/>
      <c r="D42" s="161"/>
      <c r="E42" s="161"/>
      <c r="F42" s="161"/>
      <c r="G42" s="161"/>
      <c r="H42" s="161"/>
      <c r="I42" s="161"/>
      <c r="J42" s="161"/>
      <c r="K42" s="162"/>
    </row>
    <row r="43" spans="1:11" x14ac:dyDescent="0.2">
      <c r="A43" s="163" t="s">
        <v>1743</v>
      </c>
      <c r="B43" s="163"/>
      <c r="C43" s="163"/>
      <c r="D43" s="163"/>
      <c r="E43" s="163"/>
      <c r="F43" s="163"/>
      <c r="G43" s="163"/>
      <c r="H43" s="163"/>
      <c r="I43" s="163"/>
      <c r="J43" s="163"/>
      <c r="K43" s="164"/>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1589</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2" t="s">
        <v>301</v>
      </c>
      <c r="B6" s="37" t="s">
        <v>213</v>
      </c>
      <c r="C6" s="38">
        <v>17086</v>
      </c>
      <c r="D6" s="9" t="str">
        <f>IF($B6="N/A","N/A",IF(C6&gt;15,"No",IF(C6&lt;-15,"No","Yes")))</f>
        <v>N/A</v>
      </c>
      <c r="E6" s="38">
        <v>14853</v>
      </c>
      <c r="F6" s="9" t="str">
        <f>IF($B6="N/A","N/A",IF(E6&gt;15,"No",IF(E6&lt;-15,"No","Yes")))</f>
        <v>N/A</v>
      </c>
      <c r="G6" s="38">
        <v>6407</v>
      </c>
      <c r="H6" s="9" t="str">
        <f>IF($B6="N/A","N/A",IF(G6&gt;15,"No",IF(G6&lt;-15,"No","Yes")))</f>
        <v>N/A</v>
      </c>
      <c r="I6" s="10">
        <v>-13.1</v>
      </c>
      <c r="J6" s="10">
        <v>-56.9</v>
      </c>
      <c r="K6" s="9" t="str">
        <f t="shared" ref="K6:K31" si="0">IF(J6="Div by 0", "N/A", IF(J6="N/A","N/A", IF(J6&gt;30, "No", IF(J6&lt;-30, "No", "Yes"))))</f>
        <v>No</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980.75383354999997</v>
      </c>
      <c r="D9" s="9" t="str">
        <f>IF($B9="N/A","N/A",IF(C9&gt;15,"No",IF(C9&lt;-15,"No","Yes")))</f>
        <v>N/A</v>
      </c>
      <c r="E9" s="98">
        <v>1055.2145020999999</v>
      </c>
      <c r="F9" s="9" t="str">
        <f>IF($B9="N/A","N/A",IF(E9&gt;15,"No",IF(E9&lt;-15,"No","Yes")))</f>
        <v>N/A</v>
      </c>
      <c r="G9" s="98">
        <v>1260.8242547</v>
      </c>
      <c r="H9" s="9" t="str">
        <f>IF($B9="N/A","N/A",IF(G9&gt;15,"No",IF(G9&lt;-15,"No","Yes")))</f>
        <v>N/A</v>
      </c>
      <c r="I9" s="10">
        <v>7.5919999999999996</v>
      </c>
      <c r="J9" s="10">
        <v>19.489999999999998</v>
      </c>
      <c r="K9" s="9" t="str">
        <f t="shared" si="0"/>
        <v>Yes</v>
      </c>
    </row>
    <row r="10" spans="1:11" x14ac:dyDescent="0.2">
      <c r="A10" s="112" t="s">
        <v>309</v>
      </c>
      <c r="B10" s="37" t="s">
        <v>213</v>
      </c>
      <c r="C10" s="8">
        <v>0.30434273670000001</v>
      </c>
      <c r="D10" s="9" t="str">
        <f>IF($B10="N/A","N/A",IF(C10&gt;15,"No",IF(C10&lt;-15,"No","Yes")))</f>
        <v>N/A</v>
      </c>
      <c r="E10" s="8">
        <v>0.30970174379999998</v>
      </c>
      <c r="F10" s="9" t="str">
        <f>IF($B10="N/A","N/A",IF(E10&gt;15,"No",IF(E10&lt;-15,"No","Yes")))</f>
        <v>N/A</v>
      </c>
      <c r="G10" s="8">
        <v>0.4214140784</v>
      </c>
      <c r="H10" s="9" t="str">
        <f>IF($B10="N/A","N/A",IF(G10&gt;15,"No",IF(G10&lt;-15,"No","Yes")))</f>
        <v>N/A</v>
      </c>
      <c r="I10" s="10">
        <v>1.7609999999999999</v>
      </c>
      <c r="J10" s="10">
        <v>36.07</v>
      </c>
      <c r="K10" s="9" t="str">
        <f t="shared" si="0"/>
        <v>No</v>
      </c>
    </row>
    <row r="11" spans="1:11" x14ac:dyDescent="0.2">
      <c r="A11" s="112" t="s">
        <v>826</v>
      </c>
      <c r="B11" s="37" t="s">
        <v>213</v>
      </c>
      <c r="C11" s="98">
        <v>844.94230769000001</v>
      </c>
      <c r="D11" s="9" t="str">
        <f>IF($B11="N/A","N/A",IF(C11&gt;15,"No",IF(C11&lt;-15,"No","Yes")))</f>
        <v>N/A</v>
      </c>
      <c r="E11" s="98">
        <v>737.54347826000003</v>
      </c>
      <c r="F11" s="9" t="str">
        <f>IF($B11="N/A","N/A",IF(E11&gt;15,"No",IF(E11&lt;-15,"No","Yes")))</f>
        <v>N/A</v>
      </c>
      <c r="G11" s="98">
        <v>701.85185185</v>
      </c>
      <c r="H11" s="9" t="str">
        <f>IF($B11="N/A","N/A",IF(G11&gt;15,"No",IF(G11&lt;-15,"No","Yes")))</f>
        <v>N/A</v>
      </c>
      <c r="I11" s="10">
        <v>-12.7</v>
      </c>
      <c r="J11" s="10">
        <v>-4.84</v>
      </c>
      <c r="K11" s="9" t="str">
        <f t="shared" si="0"/>
        <v>Yes</v>
      </c>
    </row>
    <row r="12" spans="1:11" x14ac:dyDescent="0.2">
      <c r="A12" s="112" t="s">
        <v>310</v>
      </c>
      <c r="B12" s="37"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2" t="s">
        <v>827</v>
      </c>
      <c r="B13" s="37" t="s">
        <v>220</v>
      </c>
      <c r="C13" s="8">
        <v>1.2277303055</v>
      </c>
      <c r="D13" s="9" t="str">
        <f>IF($B13="N/A","N/A",IF(C13&gt;1,"Yes","No"))</f>
        <v>Yes</v>
      </c>
      <c r="E13" s="8">
        <v>1.2311317579000001</v>
      </c>
      <c r="F13" s="9" t="str">
        <f>IF($B13="N/A","N/A",IF(E13&gt;1,"Yes","No"))</f>
        <v>Yes</v>
      </c>
      <c r="G13" s="8">
        <v>1.2397377867999999</v>
      </c>
      <c r="H13" s="9" t="str">
        <f>IF($B13="N/A","N/A",IF(G13&gt;1,"Yes","No"))</f>
        <v>Yes</v>
      </c>
      <c r="I13" s="10">
        <v>0.27710000000000001</v>
      </c>
      <c r="J13" s="10">
        <v>0.69899999999999995</v>
      </c>
      <c r="K13" s="9" t="str">
        <f t="shared" si="0"/>
        <v>Yes</v>
      </c>
    </row>
    <row r="14" spans="1:11" x14ac:dyDescent="0.2">
      <c r="A14" s="112" t="s">
        <v>311</v>
      </c>
      <c r="B14" s="37" t="s">
        <v>214</v>
      </c>
      <c r="C14" s="8">
        <v>99.970736274999993</v>
      </c>
      <c r="D14" s="9" t="str">
        <f>IF($B14="N/A","N/A",IF(C14&gt;100,"No",IF(C14&lt;95,"No","Yes")))</f>
        <v>Yes</v>
      </c>
      <c r="E14" s="8">
        <v>99.966336767000001</v>
      </c>
      <c r="F14" s="9" t="str">
        <f>IF($B14="N/A","N/A",IF(E14&gt;100,"No",IF(E14&lt;95,"No","Yes")))</f>
        <v>Yes</v>
      </c>
      <c r="G14" s="8">
        <v>99.953176213999996</v>
      </c>
      <c r="H14" s="9" t="str">
        <f>IF($B14="N/A","N/A",IF(G14&gt;100,"No",IF(G14&lt;95,"No","Yes")))</f>
        <v>Yes</v>
      </c>
      <c r="I14" s="10">
        <v>-4.0000000000000001E-3</v>
      </c>
      <c r="J14" s="10">
        <v>-1.2999999999999999E-2</v>
      </c>
      <c r="K14" s="9" t="str">
        <f t="shared" si="0"/>
        <v>Yes</v>
      </c>
    </row>
    <row r="15" spans="1:11" x14ac:dyDescent="0.2">
      <c r="A15" s="112" t="s">
        <v>828</v>
      </c>
      <c r="B15" s="37" t="s">
        <v>221</v>
      </c>
      <c r="C15" s="8">
        <v>13.862420233</v>
      </c>
      <c r="D15" s="9" t="str">
        <f>IF($B15="N/A","N/A",IF(C15&gt;3,"Yes","No"))</f>
        <v>Yes</v>
      </c>
      <c r="E15" s="8">
        <v>13.919181033999999</v>
      </c>
      <c r="F15" s="9" t="str">
        <f>IF($B15="N/A","N/A",IF(E15&gt;3,"Yes","No"))</f>
        <v>Yes</v>
      </c>
      <c r="G15" s="8">
        <v>13.211118051</v>
      </c>
      <c r="H15" s="9" t="str">
        <f>IF($B15="N/A","N/A",IF(G15&gt;3,"Yes","No"))</f>
        <v>Yes</v>
      </c>
      <c r="I15" s="10">
        <v>0.40949999999999998</v>
      </c>
      <c r="J15" s="10">
        <v>-5.09</v>
      </c>
      <c r="K15" s="9" t="str">
        <f t="shared" si="0"/>
        <v>Yes</v>
      </c>
    </row>
    <row r="16" spans="1:11" x14ac:dyDescent="0.2">
      <c r="A16" s="112" t="s">
        <v>829</v>
      </c>
      <c r="B16" s="37" t="s">
        <v>222</v>
      </c>
      <c r="C16" s="8">
        <v>5.8190916540000002</v>
      </c>
      <c r="D16" s="9" t="str">
        <f>IF($B16="N/A","N/A",IF(C16&gt;=8,"No",IF(C16&lt;2,"No","Yes")))</f>
        <v>Yes</v>
      </c>
      <c r="E16" s="8">
        <v>6.1385578671000003</v>
      </c>
      <c r="F16" s="9" t="str">
        <f>IF($B16="N/A","N/A",IF(E16&gt;=8,"No",IF(E16&lt;2,"No","Yes")))</f>
        <v>Yes</v>
      </c>
      <c r="G16" s="8">
        <v>6.9380365226</v>
      </c>
      <c r="H16" s="9" t="str">
        <f>IF($B16="N/A","N/A",IF(G16&gt;=8,"No",IF(G16&lt;2,"No","Yes")))</f>
        <v>Yes</v>
      </c>
      <c r="I16" s="10">
        <v>5.49</v>
      </c>
      <c r="J16" s="10">
        <v>13.02</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99.970736274999993</v>
      </c>
      <c r="D18" s="9" t="str">
        <f>IF($B18="N/A","N/A",IF(C18&gt;100,"No",IF(C18&lt;95,"No","Yes")))</f>
        <v>Yes</v>
      </c>
      <c r="E18" s="8">
        <v>99.959604119999995</v>
      </c>
      <c r="F18" s="9" t="str">
        <f>IF($B18="N/A","N/A",IF(E18&gt;100,"No",IF(E18&lt;95,"No","Yes")))</f>
        <v>Yes</v>
      </c>
      <c r="G18" s="8">
        <v>99.906352427000002</v>
      </c>
      <c r="H18" s="9" t="str">
        <f>IF($B18="N/A","N/A",IF(G18&gt;100,"No",IF(G18&lt;95,"No","Yes")))</f>
        <v>Yes</v>
      </c>
      <c r="I18" s="10">
        <v>-1.0999999999999999E-2</v>
      </c>
      <c r="J18" s="10">
        <v>-5.2999999999999999E-2</v>
      </c>
      <c r="K18" s="9" t="str">
        <f t="shared" si="0"/>
        <v>Yes</v>
      </c>
    </row>
    <row r="19" spans="1:11" x14ac:dyDescent="0.2">
      <c r="A19" s="112" t="s">
        <v>313</v>
      </c>
      <c r="B19" s="37" t="s">
        <v>214</v>
      </c>
      <c r="C19" s="8">
        <v>99.994147255000001</v>
      </c>
      <c r="D19" s="9" t="str">
        <f>IF($B19="N/A","N/A",IF(C19&gt;100,"No",IF(C19&lt;95,"No","Yes")))</f>
        <v>Yes</v>
      </c>
      <c r="E19" s="8">
        <v>100</v>
      </c>
      <c r="F19" s="9" t="str">
        <f>IF($B19="N/A","N/A",IF(E19&gt;100,"No",IF(E19&lt;95,"No","Yes")))</f>
        <v>Yes</v>
      </c>
      <c r="G19" s="8">
        <v>100</v>
      </c>
      <c r="H19" s="9" t="str">
        <f>IF($B19="N/A","N/A",IF(G19&gt;100,"No",IF(G19&lt;95,"No","Yes")))</f>
        <v>Yes</v>
      </c>
      <c r="I19" s="10">
        <v>5.8999999999999999E-3</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8.0719887627000002</v>
      </c>
      <c r="D21" s="9" t="str">
        <f>IF($B21="N/A","N/A",IF(C21&gt;=2,"Yes","No"))</f>
        <v>Yes</v>
      </c>
      <c r="E21" s="8">
        <v>8.1689221032999999</v>
      </c>
      <c r="F21" s="9" t="str">
        <f>IF($B21="N/A","N/A",IF(E21&gt;=2,"Yes","No"))</f>
        <v>Yes</v>
      </c>
      <c r="G21" s="8">
        <v>8.1919775246000004</v>
      </c>
      <c r="H21" s="9" t="str">
        <f>IF($B21="N/A","N/A",IF(G21&gt;=2,"Yes","No"))</f>
        <v>Yes</v>
      </c>
      <c r="I21" s="10">
        <v>1.2010000000000001</v>
      </c>
      <c r="J21" s="10">
        <v>0.28220000000000001</v>
      </c>
      <c r="K21" s="9" t="str">
        <f t="shared" si="0"/>
        <v>Yes</v>
      </c>
    </row>
    <row r="22" spans="1:11" x14ac:dyDescent="0.2">
      <c r="A22" s="112" t="s">
        <v>832</v>
      </c>
      <c r="B22" s="37" t="s">
        <v>226</v>
      </c>
      <c r="C22" s="8">
        <v>6.2858480627000004</v>
      </c>
      <c r="D22" s="9" t="str">
        <f>IF($B22="N/A","N/A",IF(C22&gt;30,"No",IF(C22&lt;5,"No","Yes")))</f>
        <v>Yes</v>
      </c>
      <c r="E22" s="8">
        <v>5.0023564263000004</v>
      </c>
      <c r="F22" s="9" t="str">
        <f>IF($B22="N/A","N/A",IF(E22&gt;30,"No",IF(E22&lt;5,"No","Yes")))</f>
        <v>Yes</v>
      </c>
      <c r="G22" s="8">
        <v>5.1194006554999998</v>
      </c>
      <c r="H22" s="9" t="str">
        <f>IF($B22="N/A","N/A",IF(G22&gt;30,"No",IF(G22&lt;5,"No","Yes")))</f>
        <v>Yes</v>
      </c>
      <c r="I22" s="10">
        <v>-20.399999999999999</v>
      </c>
      <c r="J22" s="10">
        <v>2.34</v>
      </c>
      <c r="K22" s="9" t="str">
        <f t="shared" si="0"/>
        <v>Yes</v>
      </c>
    </row>
    <row r="23" spans="1:11" x14ac:dyDescent="0.2">
      <c r="A23" s="112" t="s">
        <v>833</v>
      </c>
      <c r="B23" s="37" t="s">
        <v>227</v>
      </c>
      <c r="C23" s="8">
        <v>37.328807210999997</v>
      </c>
      <c r="D23" s="9" t="str">
        <f>IF($B23="N/A","N/A",IF(C23&gt;75,"No",IF(C23&lt;15,"No","Yes")))</f>
        <v>Yes</v>
      </c>
      <c r="E23" s="8">
        <v>36.968962499</v>
      </c>
      <c r="F23" s="9" t="str">
        <f>IF($B23="N/A","N/A",IF(E23&gt;75,"No",IF(E23&lt;15,"No","Yes")))</f>
        <v>Yes</v>
      </c>
      <c r="G23" s="8">
        <v>38.551584204999997</v>
      </c>
      <c r="H23" s="9" t="str">
        <f>IF($B23="N/A","N/A",IF(G23&gt;75,"No",IF(G23&lt;15,"No","Yes")))</f>
        <v>Yes</v>
      </c>
      <c r="I23" s="10">
        <v>-0.96399999999999997</v>
      </c>
      <c r="J23" s="10">
        <v>4.2809999999999997</v>
      </c>
      <c r="K23" s="9" t="str">
        <f t="shared" si="0"/>
        <v>Yes</v>
      </c>
    </row>
    <row r="24" spans="1:11" x14ac:dyDescent="0.2">
      <c r="A24" s="112" t="s">
        <v>834</v>
      </c>
      <c r="B24" s="37" t="s">
        <v>228</v>
      </c>
      <c r="C24" s="8">
        <v>56.385344727000003</v>
      </c>
      <c r="D24" s="9" t="str">
        <f>IF($B24="N/A","N/A",IF(C24&gt;70,"No",IF(C24&lt;25,"No","Yes")))</f>
        <v>Yes</v>
      </c>
      <c r="E24" s="8">
        <v>58.028681075000001</v>
      </c>
      <c r="F24" s="9" t="str">
        <f>IF($B24="N/A","N/A",IF(E24&gt;70,"No",IF(E24&lt;25,"No","Yes")))</f>
        <v>Yes</v>
      </c>
      <c r="G24" s="8">
        <v>56.329015140000003</v>
      </c>
      <c r="H24" s="9" t="str">
        <f>IF($B24="N/A","N/A",IF(G24&gt;70,"No",IF(G24&lt;25,"No","Yes")))</f>
        <v>Yes</v>
      </c>
      <c r="I24" s="10">
        <v>2.9140000000000001</v>
      </c>
      <c r="J24" s="10">
        <v>-2.93</v>
      </c>
      <c r="K24" s="9" t="str">
        <f t="shared" si="0"/>
        <v>Yes</v>
      </c>
    </row>
    <row r="25" spans="1:11" x14ac:dyDescent="0.2">
      <c r="A25" s="112" t="s">
        <v>318</v>
      </c>
      <c r="B25" s="37" t="s">
        <v>229</v>
      </c>
      <c r="C25" s="8">
        <v>50.749151351999998</v>
      </c>
      <c r="D25" s="9" t="str">
        <f>IF($B25="N/A","N/A",IF(C25&gt;70,"No",IF(C25&lt;35,"No","Yes")))</f>
        <v>Yes</v>
      </c>
      <c r="E25" s="8">
        <v>51.363360937000003</v>
      </c>
      <c r="F25" s="9" t="str">
        <f>IF($B25="N/A","N/A",IF(E25&gt;70,"No",IF(E25&lt;35,"No","Yes")))</f>
        <v>Yes</v>
      </c>
      <c r="G25" s="8">
        <v>50.850632120999997</v>
      </c>
      <c r="H25" s="9" t="str">
        <f>IF($B25="N/A","N/A",IF(G25&gt;70,"No",IF(G25&lt;35,"No","Yes")))</f>
        <v>Yes</v>
      </c>
      <c r="I25" s="10">
        <v>1.21</v>
      </c>
      <c r="J25" s="10">
        <v>-0.998</v>
      </c>
      <c r="K25" s="9" t="str">
        <f t="shared" si="0"/>
        <v>Yes</v>
      </c>
    </row>
    <row r="26" spans="1:11" x14ac:dyDescent="0.2">
      <c r="A26" s="112" t="s">
        <v>835</v>
      </c>
      <c r="B26" s="37" t="s">
        <v>220</v>
      </c>
      <c r="C26" s="8">
        <v>1.5542613309</v>
      </c>
      <c r="D26" s="9" t="str">
        <f>IF($B26="N/A","N/A",IF(C26&gt;1,"Yes","No"))</f>
        <v>Yes</v>
      </c>
      <c r="E26" s="8">
        <v>1.5682265041000001</v>
      </c>
      <c r="F26" s="9" t="str">
        <f>IF($B26="N/A","N/A",IF(E26&gt;1,"Yes","No"))</f>
        <v>Yes</v>
      </c>
      <c r="G26" s="8">
        <v>1.5570902393999999</v>
      </c>
      <c r="H26" s="9" t="str">
        <f>IF($B26="N/A","N/A",IF(G26&gt;1,"Yes","No"))</f>
        <v>Yes</v>
      </c>
      <c r="I26" s="10">
        <v>0.89849999999999997</v>
      </c>
      <c r="J26" s="10">
        <v>-0.71</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99.812712161999997</v>
      </c>
      <c r="D31" s="9" t="str">
        <f>IF($B31="N/A","N/A",IF(C31&gt;=90,"Yes","No"))</f>
        <v>Yes</v>
      </c>
      <c r="E31" s="8">
        <v>99.697030902999998</v>
      </c>
      <c r="F31" s="9" t="str">
        <f>IF($B31="N/A","N/A",IF(E31&gt;=90,"Yes","No"))</f>
        <v>Yes</v>
      </c>
      <c r="G31" s="8">
        <v>99.797096925000005</v>
      </c>
      <c r="H31" s="9" t="str">
        <f>IF($B31="N/A","N/A",IF(G31&gt;=90,"Yes","No"))</f>
        <v>Yes</v>
      </c>
      <c r="I31" s="10">
        <v>-0.11600000000000001</v>
      </c>
      <c r="J31" s="10">
        <v>0.1004</v>
      </c>
      <c r="K31" s="9" t="str">
        <f t="shared" si="0"/>
        <v>Yes</v>
      </c>
    </row>
    <row r="32" spans="1:11" x14ac:dyDescent="0.2">
      <c r="A32" s="167" t="s">
        <v>1647</v>
      </c>
      <c r="B32" s="168"/>
      <c r="C32" s="168"/>
      <c r="D32" s="168"/>
      <c r="E32" s="168"/>
      <c r="F32" s="168"/>
      <c r="G32" s="168"/>
      <c r="H32" s="168"/>
      <c r="I32" s="168"/>
      <c r="J32" s="168"/>
      <c r="K32" s="169"/>
    </row>
    <row r="33" spans="1:11" x14ac:dyDescent="0.2">
      <c r="A33" s="160" t="s">
        <v>1645</v>
      </c>
      <c r="B33" s="161"/>
      <c r="C33" s="161"/>
      <c r="D33" s="161"/>
      <c r="E33" s="161"/>
      <c r="F33" s="161"/>
      <c r="G33" s="161"/>
      <c r="H33" s="161"/>
      <c r="I33" s="161"/>
      <c r="J33" s="161"/>
      <c r="K33" s="162"/>
    </row>
    <row r="34" spans="1:11" x14ac:dyDescent="0.2">
      <c r="A34" s="163" t="s">
        <v>1743</v>
      </c>
      <c r="B34" s="163"/>
      <c r="C34" s="163"/>
      <c r="D34" s="163"/>
      <c r="E34" s="163"/>
      <c r="F34" s="163"/>
      <c r="G34" s="163"/>
      <c r="H34" s="163"/>
      <c r="I34" s="163"/>
      <c r="J34" s="163"/>
      <c r="K34" s="164"/>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1709</v>
      </c>
      <c r="B1" s="152"/>
      <c r="C1" s="152"/>
      <c r="D1" s="152"/>
      <c r="E1" s="152"/>
      <c r="F1" s="152"/>
      <c r="G1" s="152"/>
      <c r="H1" s="152"/>
      <c r="I1" s="152"/>
      <c r="J1" s="152"/>
      <c r="K1" s="153"/>
    </row>
    <row r="2" spans="1:11" x14ac:dyDescent="0.2">
      <c r="A2" s="157" t="s">
        <v>1592</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111" t="s">
        <v>301</v>
      </c>
      <c r="B6" s="107" t="s">
        <v>213</v>
      </c>
      <c r="C6" s="38">
        <v>69606</v>
      </c>
      <c r="D6" s="9" t="str">
        <f>IF(OR($B6="N/A",$C6="N/A"),"N/A",IF(C6&lt;0,"No","Yes"))</f>
        <v>N/A</v>
      </c>
      <c r="E6" s="38">
        <v>84597</v>
      </c>
      <c r="F6" s="9" t="str">
        <f>IF($B6="N/A","N/A",IF(E6&lt;0,"No","Yes"))</f>
        <v>N/A</v>
      </c>
      <c r="G6" s="38">
        <v>120890</v>
      </c>
      <c r="H6" s="9" t="str">
        <f>IF($B6="N/A","N/A",IF(G6&lt;0,"No","Yes"))</f>
        <v>N/A</v>
      </c>
      <c r="I6" s="10">
        <v>21.54</v>
      </c>
      <c r="J6" s="10">
        <v>42.9</v>
      </c>
      <c r="K6" s="9" t="str">
        <f t="shared" ref="K6:K35" si="0">IF(J6="Div by 0", "N/A", IF(J6="N/A","N/A", IF(J6&gt;30, "No", IF(J6&lt;-30, "No", "Yes"))))</f>
        <v>No</v>
      </c>
    </row>
    <row r="7" spans="1:11" x14ac:dyDescent="0.2">
      <c r="A7" s="112" t="s">
        <v>438</v>
      </c>
      <c r="B7" s="107" t="s">
        <v>213</v>
      </c>
      <c r="C7" s="9">
        <v>3.9924719133000002</v>
      </c>
      <c r="D7" s="9" t="str">
        <f t="shared" ref="D7:D17" si="1">IF(OR($B7="N/A",$C7="N/A"),"N/A",IF(C7&lt;0,"No","Yes"))</f>
        <v>N/A</v>
      </c>
      <c r="E7" s="9">
        <v>7.8844403465999999</v>
      </c>
      <c r="F7" s="9" t="str">
        <f t="shared" ref="F7:F17" si="2">IF($B7="N/A","N/A",IF(E7&lt;0,"No","Yes"))</f>
        <v>N/A</v>
      </c>
      <c r="G7" s="9">
        <v>17.884854000000001</v>
      </c>
      <c r="H7" s="9" t="str">
        <f t="shared" ref="H7:H17" si="3">IF($B7="N/A","N/A",IF(G7&lt;0,"No","Yes"))</f>
        <v>N/A</v>
      </c>
      <c r="I7" s="10">
        <v>97.48</v>
      </c>
      <c r="J7" s="10">
        <v>126.8</v>
      </c>
      <c r="K7" s="9" t="str">
        <f t="shared" si="0"/>
        <v>No</v>
      </c>
    </row>
    <row r="8" spans="1:11" x14ac:dyDescent="0.2">
      <c r="A8" s="112" t="s">
        <v>439</v>
      </c>
      <c r="B8" s="107" t="s">
        <v>213</v>
      </c>
      <c r="C8" s="9">
        <v>35.206735051999999</v>
      </c>
      <c r="D8" s="9" t="str">
        <f t="shared" si="1"/>
        <v>N/A</v>
      </c>
      <c r="E8" s="9">
        <v>39.225977280999999</v>
      </c>
      <c r="F8" s="9" t="str">
        <f t="shared" si="2"/>
        <v>N/A</v>
      </c>
      <c r="G8" s="9">
        <v>43.287285961999999</v>
      </c>
      <c r="H8" s="9" t="str">
        <f t="shared" si="3"/>
        <v>N/A</v>
      </c>
      <c r="I8" s="10">
        <v>11.42</v>
      </c>
      <c r="J8" s="10">
        <v>10.35</v>
      </c>
      <c r="K8" s="9" t="str">
        <f t="shared" si="0"/>
        <v>Yes</v>
      </c>
    </row>
    <row r="9" spans="1:11" x14ac:dyDescent="0.2">
      <c r="A9" s="112" t="s">
        <v>440</v>
      </c>
      <c r="B9" s="107" t="s">
        <v>213</v>
      </c>
      <c r="C9" s="9">
        <v>35.346090854000003</v>
      </c>
      <c r="D9" s="9" t="str">
        <f t="shared" si="1"/>
        <v>N/A</v>
      </c>
      <c r="E9" s="9">
        <v>27.606179888</v>
      </c>
      <c r="F9" s="9" t="str">
        <f t="shared" si="2"/>
        <v>N/A</v>
      </c>
      <c r="G9" s="9">
        <v>21.228389445000001</v>
      </c>
      <c r="H9" s="9" t="str">
        <f t="shared" si="3"/>
        <v>N/A</v>
      </c>
      <c r="I9" s="10">
        <v>-21.9</v>
      </c>
      <c r="J9" s="10">
        <v>-23.1</v>
      </c>
      <c r="K9" s="9" t="str">
        <f t="shared" si="0"/>
        <v>Yes</v>
      </c>
    </row>
    <row r="10" spans="1:11" x14ac:dyDescent="0.2">
      <c r="A10" s="112" t="s">
        <v>441</v>
      </c>
      <c r="B10" s="107" t="s">
        <v>213</v>
      </c>
      <c r="C10" s="9">
        <v>24.500761429000001</v>
      </c>
      <c r="D10" s="9" t="str">
        <f t="shared" si="1"/>
        <v>N/A</v>
      </c>
      <c r="E10" s="9">
        <v>24.299916072999999</v>
      </c>
      <c r="F10" s="9" t="str">
        <f t="shared" si="2"/>
        <v>N/A</v>
      </c>
      <c r="G10" s="9">
        <v>16.890561668</v>
      </c>
      <c r="H10" s="9" t="str">
        <f t="shared" si="3"/>
        <v>N/A</v>
      </c>
      <c r="I10" s="10">
        <v>-0.82</v>
      </c>
      <c r="J10" s="10">
        <v>-30.5</v>
      </c>
      <c r="K10" s="9" t="str">
        <f t="shared" si="0"/>
        <v>No</v>
      </c>
    </row>
    <row r="11" spans="1:11" x14ac:dyDescent="0.2">
      <c r="A11" s="28" t="s">
        <v>324</v>
      </c>
      <c r="B11" s="107" t="s">
        <v>213</v>
      </c>
      <c r="C11" s="9">
        <v>0</v>
      </c>
      <c r="D11" s="9" t="str">
        <f t="shared" si="1"/>
        <v>N/A</v>
      </c>
      <c r="E11" s="9">
        <v>0</v>
      </c>
      <c r="F11" s="9" t="str">
        <f t="shared" si="2"/>
        <v>N/A</v>
      </c>
      <c r="G11" s="9">
        <v>83.760443378000005</v>
      </c>
      <c r="H11" s="9" t="str">
        <f t="shared" si="3"/>
        <v>N/A</v>
      </c>
      <c r="I11" s="10" t="s">
        <v>1747</v>
      </c>
      <c r="J11" s="10" t="s">
        <v>1747</v>
      </c>
      <c r="K11" s="9" t="str">
        <f t="shared" si="0"/>
        <v>N/A</v>
      </c>
    </row>
    <row r="12" spans="1:11" x14ac:dyDescent="0.2">
      <c r="A12" s="28" t="s">
        <v>310</v>
      </c>
      <c r="B12" s="107" t="s">
        <v>213</v>
      </c>
      <c r="C12" s="9">
        <v>99.329080825999995</v>
      </c>
      <c r="D12" s="9" t="str">
        <f t="shared" si="1"/>
        <v>N/A</v>
      </c>
      <c r="E12" s="9">
        <v>99.077981488999995</v>
      </c>
      <c r="F12" s="9" t="str">
        <f t="shared" si="2"/>
        <v>N/A</v>
      </c>
      <c r="G12" s="9">
        <v>97.220613780999997</v>
      </c>
      <c r="H12" s="9" t="str">
        <f t="shared" si="3"/>
        <v>N/A</v>
      </c>
      <c r="I12" s="10">
        <v>-0.253</v>
      </c>
      <c r="J12" s="10">
        <v>-1.87</v>
      </c>
      <c r="K12" s="9" t="str">
        <f t="shared" si="0"/>
        <v>Yes</v>
      </c>
    </row>
    <row r="13" spans="1:11" x14ac:dyDescent="0.2">
      <c r="A13" s="28" t="s">
        <v>827</v>
      </c>
      <c r="B13" s="107" t="s">
        <v>213</v>
      </c>
      <c r="C13" s="9">
        <v>1.1864649474</v>
      </c>
      <c r="D13" s="9" t="str">
        <f t="shared" si="1"/>
        <v>N/A</v>
      </c>
      <c r="E13" s="9">
        <v>1.1932066287</v>
      </c>
      <c r="F13" s="9" t="str">
        <f t="shared" si="2"/>
        <v>N/A</v>
      </c>
      <c r="G13" s="9">
        <v>1.2093337871000001</v>
      </c>
      <c r="H13" s="9" t="str">
        <f t="shared" si="3"/>
        <v>N/A</v>
      </c>
      <c r="I13" s="10">
        <v>0.56820000000000004</v>
      </c>
      <c r="J13" s="10">
        <v>1.3520000000000001</v>
      </c>
      <c r="K13" s="9" t="str">
        <f t="shared" si="0"/>
        <v>Yes</v>
      </c>
    </row>
    <row r="14" spans="1:11" x14ac:dyDescent="0.2">
      <c r="A14" s="28" t="s">
        <v>311</v>
      </c>
      <c r="B14" s="107" t="s">
        <v>213</v>
      </c>
      <c r="C14" s="9">
        <v>99.724161710000004</v>
      </c>
      <c r="D14" s="9" t="str">
        <f t="shared" si="1"/>
        <v>N/A</v>
      </c>
      <c r="E14" s="9">
        <v>99.656016171000005</v>
      </c>
      <c r="F14" s="9" t="str">
        <f t="shared" si="2"/>
        <v>N/A</v>
      </c>
      <c r="G14" s="9">
        <v>97.023740591000006</v>
      </c>
      <c r="H14" s="9" t="str">
        <f t="shared" si="3"/>
        <v>N/A</v>
      </c>
      <c r="I14" s="10">
        <v>-6.8000000000000005E-2</v>
      </c>
      <c r="J14" s="10">
        <v>-2.64</v>
      </c>
      <c r="K14" s="9" t="str">
        <f t="shared" si="0"/>
        <v>Yes</v>
      </c>
    </row>
    <row r="15" spans="1:11" x14ac:dyDescent="0.2">
      <c r="A15" s="28" t="s">
        <v>828</v>
      </c>
      <c r="B15" s="107" t="s">
        <v>213</v>
      </c>
      <c r="C15" s="9">
        <v>11.449001642000001</v>
      </c>
      <c r="D15" s="9" t="str">
        <f t="shared" si="1"/>
        <v>N/A</v>
      </c>
      <c r="E15" s="9">
        <v>11.760752497</v>
      </c>
      <c r="F15" s="9" t="str">
        <f t="shared" si="2"/>
        <v>N/A</v>
      </c>
      <c r="G15" s="9">
        <v>12.240911571</v>
      </c>
      <c r="H15" s="9" t="str">
        <f t="shared" si="3"/>
        <v>N/A</v>
      </c>
      <c r="I15" s="10">
        <v>2.7229999999999999</v>
      </c>
      <c r="J15" s="10">
        <v>4.0830000000000002</v>
      </c>
      <c r="K15" s="9" t="str">
        <f t="shared" si="0"/>
        <v>Yes</v>
      </c>
    </row>
    <row r="16" spans="1:11" x14ac:dyDescent="0.2">
      <c r="A16" s="28" t="s">
        <v>837</v>
      </c>
      <c r="B16" s="107" t="s">
        <v>213</v>
      </c>
      <c r="C16" s="9">
        <v>4.6561627385</v>
      </c>
      <c r="D16" s="9" t="str">
        <f t="shared" si="1"/>
        <v>N/A</v>
      </c>
      <c r="E16" s="9">
        <v>4.8114442065</v>
      </c>
      <c r="F16" s="9" t="str">
        <f t="shared" si="2"/>
        <v>N/A</v>
      </c>
      <c r="G16" s="9">
        <v>5.4762732877999998</v>
      </c>
      <c r="H16" s="9" t="str">
        <f t="shared" si="3"/>
        <v>N/A</v>
      </c>
      <c r="I16" s="10">
        <v>3.335</v>
      </c>
      <c r="J16" s="10">
        <v>13.82</v>
      </c>
      <c r="K16" s="9" t="str">
        <f t="shared" si="0"/>
        <v>Yes</v>
      </c>
    </row>
    <row r="17" spans="1:11" x14ac:dyDescent="0.2">
      <c r="A17" s="28" t="s">
        <v>830</v>
      </c>
      <c r="B17" s="107" t="s">
        <v>213</v>
      </c>
      <c r="C17" s="9">
        <v>4.8790352390000002</v>
      </c>
      <c r="D17" s="9" t="str">
        <f t="shared" si="1"/>
        <v>N/A</v>
      </c>
      <c r="E17" s="9">
        <v>4.9542046876999999</v>
      </c>
      <c r="F17" s="9" t="str">
        <f t="shared" si="2"/>
        <v>N/A</v>
      </c>
      <c r="G17" s="9">
        <v>5.4796178676</v>
      </c>
      <c r="H17" s="9" t="str">
        <f t="shared" si="3"/>
        <v>N/A</v>
      </c>
      <c r="I17" s="10">
        <v>1.5409999999999999</v>
      </c>
      <c r="J17" s="10">
        <v>10.61</v>
      </c>
      <c r="K17" s="9" t="str">
        <f t="shared" si="0"/>
        <v>Yes</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99.997126683999994</v>
      </c>
      <c r="D19" s="9" t="str">
        <f>IF(OR($B19="N/A",$C19="N/A"),"N/A",IF(C19&gt;100,"No",IF(C19&lt;95,"No","Yes")))</f>
        <v>Yes</v>
      </c>
      <c r="E19" s="9">
        <v>99.996453775000006</v>
      </c>
      <c r="F19" s="9" t="str">
        <f>IF(OR($B19="N/A",$E19="N/A"),"N/A",IF(E19&gt;100,"No",IF(E19&lt;98,"No","Yes")))</f>
        <v>Yes</v>
      </c>
      <c r="G19" s="9">
        <v>100</v>
      </c>
      <c r="H19" s="9" t="str">
        <f>IF($B19="N/A","N/A",IF(G19&gt;100,"No",IF(G19&lt;95,"No","Yes")))</f>
        <v>Yes</v>
      </c>
      <c r="I19" s="10">
        <v>-1E-3</v>
      </c>
      <c r="J19" s="10">
        <v>3.5000000000000001E-3</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3.8155187770999999</v>
      </c>
      <c r="D23" s="9" t="str">
        <f t="shared" si="4"/>
        <v>N/A</v>
      </c>
      <c r="E23" s="9">
        <v>3.9495490383999998</v>
      </c>
      <c r="F23" s="9" t="str">
        <f t="shared" si="5"/>
        <v>N/A</v>
      </c>
      <c r="G23" s="9">
        <v>3.9472330217999998</v>
      </c>
      <c r="H23" s="9" t="str">
        <f t="shared" si="6"/>
        <v>N/A</v>
      </c>
      <c r="I23" s="10">
        <v>3.5129999999999999</v>
      </c>
      <c r="J23" s="10">
        <v>-5.8999999999999997E-2</v>
      </c>
      <c r="K23" s="9" t="str">
        <f t="shared" si="0"/>
        <v>Yes</v>
      </c>
    </row>
    <row r="24" spans="1:11" x14ac:dyDescent="0.2">
      <c r="A24" s="28" t="s">
        <v>315</v>
      </c>
      <c r="B24" s="107" t="s">
        <v>213</v>
      </c>
      <c r="C24" s="9">
        <v>5.4219463838999999</v>
      </c>
      <c r="D24" s="9" t="str">
        <f t="shared" si="4"/>
        <v>N/A</v>
      </c>
      <c r="E24" s="9">
        <v>5.4682790170000004</v>
      </c>
      <c r="F24" s="9" t="str">
        <f t="shared" si="5"/>
        <v>N/A</v>
      </c>
      <c r="G24" s="9">
        <v>4.9995864009000002</v>
      </c>
      <c r="H24" s="9" t="str">
        <f t="shared" si="6"/>
        <v>N/A</v>
      </c>
      <c r="I24" s="10">
        <v>0.85450000000000004</v>
      </c>
      <c r="J24" s="10">
        <v>-8.57</v>
      </c>
      <c r="K24" s="9" t="str">
        <f t="shared" si="0"/>
        <v>Yes</v>
      </c>
    </row>
    <row r="25" spans="1:11" x14ac:dyDescent="0.2">
      <c r="A25" s="28" t="s">
        <v>316</v>
      </c>
      <c r="B25" s="107" t="s">
        <v>213</v>
      </c>
      <c r="C25" s="9">
        <v>28.672815562</v>
      </c>
      <c r="D25" s="9" t="str">
        <f t="shared" si="4"/>
        <v>N/A</v>
      </c>
      <c r="E25" s="9">
        <v>29.324916958999999</v>
      </c>
      <c r="F25" s="9" t="str">
        <f t="shared" si="5"/>
        <v>N/A</v>
      </c>
      <c r="G25" s="9">
        <v>30.212589957999999</v>
      </c>
      <c r="H25" s="9" t="str">
        <f t="shared" si="6"/>
        <v>N/A</v>
      </c>
      <c r="I25" s="10">
        <v>2.274</v>
      </c>
      <c r="J25" s="10">
        <v>3.0270000000000001</v>
      </c>
      <c r="K25" s="9" t="str">
        <f t="shared" si="0"/>
        <v>Yes</v>
      </c>
    </row>
    <row r="26" spans="1:11" x14ac:dyDescent="0.2">
      <c r="A26" s="28" t="s">
        <v>317</v>
      </c>
      <c r="B26" s="107" t="s">
        <v>213</v>
      </c>
      <c r="C26" s="9">
        <v>65.905238053999994</v>
      </c>
      <c r="D26" s="9" t="str">
        <f t="shared" si="4"/>
        <v>N/A</v>
      </c>
      <c r="E26" s="9">
        <v>65.206804023999993</v>
      </c>
      <c r="F26" s="9" t="str">
        <f t="shared" si="5"/>
        <v>N/A</v>
      </c>
      <c r="G26" s="9">
        <v>64.787823641000003</v>
      </c>
      <c r="H26" s="9" t="str">
        <f t="shared" si="6"/>
        <v>N/A</v>
      </c>
      <c r="I26" s="10">
        <v>-1.06</v>
      </c>
      <c r="J26" s="10">
        <v>-0.64300000000000002</v>
      </c>
      <c r="K26" s="9" t="str">
        <f t="shared" si="0"/>
        <v>Yes</v>
      </c>
    </row>
    <row r="27" spans="1:11" x14ac:dyDescent="0.2">
      <c r="A27" s="28" t="s">
        <v>318</v>
      </c>
      <c r="B27" s="107" t="s">
        <v>213</v>
      </c>
      <c r="C27" s="9">
        <v>58.207625778999997</v>
      </c>
      <c r="D27" s="9" t="str">
        <f t="shared" si="4"/>
        <v>N/A</v>
      </c>
      <c r="E27" s="9">
        <v>58.337766115000001</v>
      </c>
      <c r="F27" s="9" t="str">
        <f t="shared" si="5"/>
        <v>N/A</v>
      </c>
      <c r="G27" s="9">
        <v>57.670609644999999</v>
      </c>
      <c r="H27" s="9" t="str">
        <f t="shared" si="6"/>
        <v>N/A</v>
      </c>
      <c r="I27" s="10">
        <v>0.22359999999999999</v>
      </c>
      <c r="J27" s="10">
        <v>-1.1399999999999999</v>
      </c>
      <c r="K27" s="9" t="str">
        <f t="shared" si="0"/>
        <v>Yes</v>
      </c>
    </row>
    <row r="28" spans="1:11" x14ac:dyDescent="0.2">
      <c r="A28" s="28" t="s">
        <v>835</v>
      </c>
      <c r="B28" s="107" t="s">
        <v>213</v>
      </c>
      <c r="C28" s="9">
        <v>1.5170549905999999</v>
      </c>
      <c r="D28" s="9" t="str">
        <f t="shared" si="4"/>
        <v>N/A</v>
      </c>
      <c r="E28" s="9">
        <v>1.5340411735999999</v>
      </c>
      <c r="F28" s="9" t="str">
        <f t="shared" si="5"/>
        <v>N/A</v>
      </c>
      <c r="G28" s="9">
        <v>1.5472905132000001</v>
      </c>
      <c r="H28" s="9" t="str">
        <f t="shared" si="6"/>
        <v>N/A</v>
      </c>
      <c r="I28" s="10">
        <v>1.1200000000000001</v>
      </c>
      <c r="J28" s="10">
        <v>0.86370000000000002</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99.913614374999995</v>
      </c>
      <c r="D30" s="9" t="str">
        <f t="shared" si="4"/>
        <v>N/A</v>
      </c>
      <c r="E30" s="9">
        <v>99.854109256000001</v>
      </c>
      <c r="F30" s="9" t="str">
        <f t="shared" si="5"/>
        <v>N/A</v>
      </c>
      <c r="G30" s="9">
        <v>99.720301786999997</v>
      </c>
      <c r="H30" s="9" t="str">
        <f t="shared" si="6"/>
        <v>N/A</v>
      </c>
      <c r="I30" s="10">
        <v>-0.06</v>
      </c>
      <c r="J30" s="10">
        <v>-0.13400000000000001</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99.992589116000005</v>
      </c>
      <c r="D32" s="9" t="str">
        <f t="shared" si="4"/>
        <v>N/A</v>
      </c>
      <c r="E32" s="9">
        <v>99.981737013</v>
      </c>
      <c r="F32" s="9" t="str">
        <f t="shared" si="5"/>
        <v>N/A</v>
      </c>
      <c r="G32" s="9">
        <v>99.987054643999997</v>
      </c>
      <c r="H32" s="9" t="str">
        <f t="shared" si="6"/>
        <v>N/A</v>
      </c>
      <c r="I32" s="10">
        <v>-1.0999999999999999E-2</v>
      </c>
      <c r="J32" s="10">
        <v>5.3E-3</v>
      </c>
      <c r="K32" s="9" t="str">
        <f t="shared" si="0"/>
        <v>Yes</v>
      </c>
    </row>
    <row r="33" spans="1:11" x14ac:dyDescent="0.2">
      <c r="A33" s="28" t="s">
        <v>322</v>
      </c>
      <c r="B33" s="107" t="s">
        <v>213</v>
      </c>
      <c r="C33" s="9">
        <v>87.923454875000004</v>
      </c>
      <c r="D33" s="9" t="str">
        <f t="shared" si="4"/>
        <v>N/A</v>
      </c>
      <c r="E33" s="9">
        <v>86.633095736000001</v>
      </c>
      <c r="F33" s="9" t="str">
        <f t="shared" si="5"/>
        <v>N/A</v>
      </c>
      <c r="G33" s="9">
        <v>86.486888906999994</v>
      </c>
      <c r="H33" s="9" t="str">
        <f t="shared" si="6"/>
        <v>N/A</v>
      </c>
      <c r="I33" s="10">
        <v>-1.47</v>
      </c>
      <c r="J33" s="10">
        <v>-0.16900000000000001</v>
      </c>
      <c r="K33" s="9" t="str">
        <f t="shared" si="0"/>
        <v>Yes</v>
      </c>
    </row>
    <row r="34" spans="1:11" x14ac:dyDescent="0.2">
      <c r="A34" s="28" t="s">
        <v>323</v>
      </c>
      <c r="B34" s="107" t="s">
        <v>213</v>
      </c>
      <c r="C34" s="9">
        <v>0.83469815820000004</v>
      </c>
      <c r="D34" s="9" t="str">
        <f t="shared" si="4"/>
        <v>N/A</v>
      </c>
      <c r="E34" s="9">
        <v>0.70097048360000003</v>
      </c>
      <c r="F34" s="9" t="str">
        <f t="shared" si="5"/>
        <v>N/A</v>
      </c>
      <c r="G34" s="9">
        <v>0.3217801307</v>
      </c>
      <c r="H34" s="9" t="str">
        <f t="shared" si="6"/>
        <v>N/A</v>
      </c>
      <c r="I34" s="10">
        <v>-16</v>
      </c>
      <c r="J34" s="10">
        <v>-54.1</v>
      </c>
      <c r="K34" s="9" t="str">
        <f t="shared" si="0"/>
        <v>No</v>
      </c>
    </row>
    <row r="35" spans="1:11" ht="25.5" x14ac:dyDescent="0.2">
      <c r="A35" s="28" t="s">
        <v>370</v>
      </c>
      <c r="B35" s="107" t="s">
        <v>213</v>
      </c>
      <c r="C35" s="9">
        <v>18.193833864999998</v>
      </c>
      <c r="D35" s="9" t="str">
        <f t="shared" si="4"/>
        <v>N/A</v>
      </c>
      <c r="E35" s="9">
        <v>15.569110016</v>
      </c>
      <c r="F35" s="9" t="str">
        <f>IF($B35="N/A","N/A",IF(E35&lt;0,"No","Yes"))</f>
        <v>N/A</v>
      </c>
      <c r="G35" s="9">
        <v>13.541235834</v>
      </c>
      <c r="H35" s="9" t="str">
        <f t="shared" si="6"/>
        <v>N/A</v>
      </c>
      <c r="I35" s="10">
        <v>-14.4</v>
      </c>
      <c r="J35" s="10">
        <v>-13</v>
      </c>
      <c r="K35" s="9" t="str">
        <f t="shared" si="0"/>
        <v>Yes</v>
      </c>
    </row>
    <row r="36" spans="1:11" x14ac:dyDescent="0.2">
      <c r="A36" s="31" t="s">
        <v>374</v>
      </c>
      <c r="B36" s="1" t="s">
        <v>213</v>
      </c>
      <c r="C36" s="8">
        <v>88.238082923999997</v>
      </c>
      <c r="D36" s="9" t="str">
        <f t="shared" ref="D36:D39" si="7">IF($B36="N/A","N/A",IF(C36&lt;0,"No","Yes"))</f>
        <v>N/A</v>
      </c>
      <c r="E36" s="8">
        <v>84.659030462000004</v>
      </c>
      <c r="F36" s="9" t="str">
        <f t="shared" ref="F36:F39" si="8">IF($B36="N/A","N/A",IF(E36&lt;0,"No","Yes"))</f>
        <v>N/A</v>
      </c>
      <c r="G36" s="8">
        <v>77.736785506999993</v>
      </c>
      <c r="H36" s="9" t="str">
        <f t="shared" ref="H36:H39" si="9">IF($B36="N/A","N/A",IF(G36&lt;0,"No","Yes"))</f>
        <v>N/A</v>
      </c>
      <c r="I36" s="10">
        <v>-4.0599999999999996</v>
      </c>
      <c r="J36" s="10">
        <v>-8.18</v>
      </c>
      <c r="K36" s="9" t="str">
        <f>IF(J36="Div by 0", "N/A", IF(J36="N/A","N/A", IF(J36&gt;30, "No", IF(J36&lt;-30, "No", "Yes"))))</f>
        <v>Yes</v>
      </c>
    </row>
    <row r="37" spans="1:11" x14ac:dyDescent="0.2">
      <c r="A37" s="31" t="s">
        <v>375</v>
      </c>
      <c r="B37" s="1" t="s">
        <v>213</v>
      </c>
      <c r="C37" s="8">
        <v>2.3934718270999999</v>
      </c>
      <c r="D37" s="9" t="str">
        <f t="shared" si="7"/>
        <v>N/A</v>
      </c>
      <c r="E37" s="8">
        <v>2.9587337612</v>
      </c>
      <c r="F37" s="9" t="str">
        <f t="shared" si="8"/>
        <v>N/A</v>
      </c>
      <c r="G37" s="8">
        <v>4.4999586401</v>
      </c>
      <c r="H37" s="9" t="str">
        <f t="shared" si="9"/>
        <v>N/A</v>
      </c>
      <c r="I37" s="10">
        <v>23.62</v>
      </c>
      <c r="J37" s="10">
        <v>52.09</v>
      </c>
      <c r="K37" s="9" t="str">
        <f>IF(J37="Div by 0", "N/A", IF(J37="N/A","N/A", IF(J37&gt;30, "No", IF(J37&lt;-30, "No", "Yes"))))</f>
        <v>No</v>
      </c>
    </row>
    <row r="38" spans="1:11" x14ac:dyDescent="0.2">
      <c r="A38" s="31" t="s">
        <v>376</v>
      </c>
      <c r="B38" s="1" t="s">
        <v>213</v>
      </c>
      <c r="C38" s="8">
        <v>0</v>
      </c>
      <c r="D38" s="9" t="str">
        <f t="shared" si="7"/>
        <v>N/A</v>
      </c>
      <c r="E38" s="8">
        <v>0</v>
      </c>
      <c r="F38" s="9" t="str">
        <f t="shared" si="8"/>
        <v>N/A</v>
      </c>
      <c r="G38" s="8">
        <v>0</v>
      </c>
      <c r="H38" s="9" t="str">
        <f t="shared" si="9"/>
        <v>N/A</v>
      </c>
      <c r="I38" s="10" t="s">
        <v>1747</v>
      </c>
      <c r="J38" s="10" t="s">
        <v>1747</v>
      </c>
      <c r="K38" s="9" t="str">
        <f>IF(J38="Div by 0", "N/A", IF(J38="N/A","N/A", IF(J38&gt;30, "No", IF(J38&lt;-30, "No", "Yes"))))</f>
        <v>N/A</v>
      </c>
    </row>
    <row r="39" spans="1:11" x14ac:dyDescent="0.2">
      <c r="A39" s="31" t="s">
        <v>377</v>
      </c>
      <c r="B39" s="1" t="s">
        <v>213</v>
      </c>
      <c r="C39" s="8">
        <v>1.8259920122</v>
      </c>
      <c r="D39" s="9" t="str">
        <f t="shared" si="7"/>
        <v>N/A</v>
      </c>
      <c r="E39" s="8">
        <v>2.9291818858999998</v>
      </c>
      <c r="F39" s="9" t="str">
        <f t="shared" si="8"/>
        <v>N/A</v>
      </c>
      <c r="G39" s="8">
        <v>5.5107949375</v>
      </c>
      <c r="H39" s="9" t="str">
        <f t="shared" si="9"/>
        <v>N/A</v>
      </c>
      <c r="I39" s="10">
        <v>60.42</v>
      </c>
      <c r="J39" s="10">
        <v>88.13</v>
      </c>
      <c r="K39" s="9" t="str">
        <f>IF(J39="Div by 0", "N/A", IF(J39="N/A","N/A", IF(J39&gt;30, "No", IF(J39&lt;-30, "No", "Yes"))))</f>
        <v>No</v>
      </c>
    </row>
    <row r="40" spans="1:11" x14ac:dyDescent="0.2">
      <c r="A40" s="167" t="s">
        <v>1647</v>
      </c>
      <c r="B40" s="168"/>
      <c r="C40" s="168"/>
      <c r="D40" s="168"/>
      <c r="E40" s="168"/>
      <c r="F40" s="168"/>
      <c r="G40" s="168"/>
      <c r="H40" s="168"/>
      <c r="I40" s="168"/>
      <c r="J40" s="168"/>
      <c r="K40" s="169"/>
    </row>
    <row r="41" spans="1:11" x14ac:dyDescent="0.2">
      <c r="A41" s="160" t="s">
        <v>1645</v>
      </c>
      <c r="B41" s="161"/>
      <c r="C41" s="161"/>
      <c r="D41" s="161"/>
      <c r="E41" s="161"/>
      <c r="F41" s="161"/>
      <c r="G41" s="161"/>
      <c r="H41" s="161"/>
      <c r="I41" s="161"/>
      <c r="J41" s="161"/>
      <c r="K41" s="162"/>
    </row>
    <row r="42" spans="1:11" x14ac:dyDescent="0.2">
      <c r="A42" s="163" t="s">
        <v>1743</v>
      </c>
      <c r="B42" s="163"/>
      <c r="C42" s="163"/>
      <c r="D42" s="163"/>
      <c r="E42" s="163"/>
      <c r="F42" s="163"/>
      <c r="G42" s="163"/>
      <c r="H42" s="163"/>
      <c r="I42" s="163"/>
      <c r="J42" s="163"/>
      <c r="K42" s="164"/>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1593</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65.25" customHeight="1" x14ac:dyDescent="0.2">
      <c r="A5" s="24" t="s">
        <v>11</v>
      </c>
      <c r="B5" s="25" t="s">
        <v>212</v>
      </c>
      <c r="C5" s="25" t="s">
        <v>651</v>
      </c>
      <c r="D5" s="25" t="s">
        <v>1717</v>
      </c>
      <c r="E5" s="25" t="s">
        <v>652</v>
      </c>
      <c r="F5" s="25" t="s">
        <v>1718</v>
      </c>
      <c r="G5" s="25" t="s">
        <v>1719</v>
      </c>
      <c r="H5" s="25" t="s">
        <v>1714</v>
      </c>
      <c r="I5" s="26" t="s">
        <v>1716</v>
      </c>
      <c r="J5" s="26" t="s">
        <v>1715</v>
      </c>
      <c r="K5" s="25" t="s">
        <v>653</v>
      </c>
    </row>
    <row r="6" spans="1:11" s="30" customFormat="1" x14ac:dyDescent="0.2">
      <c r="A6" s="109" t="s">
        <v>342</v>
      </c>
      <c r="B6" s="9" t="s">
        <v>213</v>
      </c>
      <c r="C6" s="5">
        <v>7</v>
      </c>
      <c r="D6" s="9" t="s">
        <v>213</v>
      </c>
      <c r="E6" s="5">
        <v>7</v>
      </c>
      <c r="F6" s="9" t="s">
        <v>213</v>
      </c>
      <c r="G6" s="5">
        <v>7</v>
      </c>
      <c r="H6" s="9" t="s">
        <v>213</v>
      </c>
      <c r="I6" s="138" t="s">
        <v>213</v>
      </c>
      <c r="J6" s="138" t="s">
        <v>213</v>
      </c>
      <c r="K6" s="9" t="s">
        <v>213</v>
      </c>
    </row>
    <row r="7" spans="1:11" s="30" customFormat="1" x14ac:dyDescent="0.2">
      <c r="A7" s="109" t="s">
        <v>12</v>
      </c>
      <c r="B7" s="32" t="s">
        <v>213</v>
      </c>
      <c r="C7" s="33">
        <v>453079</v>
      </c>
      <c r="D7" s="34" t="str">
        <f>IF($B7="N/A","N/A",IF(C7&gt;15,"No",IF(C7&lt;-15,"No","Yes")))</f>
        <v>N/A</v>
      </c>
      <c r="E7" s="33">
        <v>454730</v>
      </c>
      <c r="F7" s="34" t="str">
        <f>IF($B7="N/A","N/A",IF(E7&gt;15,"No",IF(E7&lt;-15,"No","Yes")))</f>
        <v>N/A</v>
      </c>
      <c r="G7" s="33">
        <v>454938</v>
      </c>
      <c r="H7" s="34" t="str">
        <f>IF($B7="N/A","N/A",IF(G7&gt;15,"No",IF(G7&lt;-15,"No","Yes")))</f>
        <v>N/A</v>
      </c>
      <c r="I7" s="35">
        <v>0.3644</v>
      </c>
      <c r="J7" s="35">
        <v>4.5699999999999998E-2</v>
      </c>
      <c r="K7" s="34" t="str">
        <f t="shared" ref="K7:K24" si="0">IF(J7="Div by 0", "N/A", IF(J7="N/A","N/A", IF(J7&gt;30, "No", IF(J7&lt;-30, "No", "Yes"))))</f>
        <v>Yes</v>
      </c>
    </row>
    <row r="8" spans="1:11" x14ac:dyDescent="0.2">
      <c r="A8" s="109"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73.987980020999998</v>
      </c>
      <c r="D11" s="9" t="str">
        <f>IF(OR($B11="N/A",$C11="N/A"),"N/A",IF(C11&gt;100,"No",IF(C11&lt;95,"No","Yes")))</f>
        <v>No</v>
      </c>
      <c r="E11" s="8">
        <v>74.078024322000005</v>
      </c>
      <c r="F11" s="9" t="str">
        <f>IF(OR($B11="N/A",$E11="N/A"),"N/A",IF(E11&gt;100,"No",IF(E11&lt;95,"No","Yes")))</f>
        <v>No</v>
      </c>
      <c r="G11" s="8">
        <v>75.545678752000001</v>
      </c>
      <c r="H11" s="9" t="str">
        <f>IF($B11="N/A","N/A",IF(G11&gt;100,"No",IF(G11&lt;95,"No","Yes")))</f>
        <v>No</v>
      </c>
      <c r="I11" s="10">
        <v>0.1217</v>
      </c>
      <c r="J11" s="10">
        <v>1.9810000000000001</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72.387817577000007</v>
      </c>
      <c r="D13" s="9" t="str">
        <f t="shared" si="1"/>
        <v>No</v>
      </c>
      <c r="E13" s="8">
        <v>72.993204758999994</v>
      </c>
      <c r="F13" s="9" t="str">
        <f t="shared" si="2"/>
        <v>No</v>
      </c>
      <c r="G13" s="8">
        <v>75.39005315</v>
      </c>
      <c r="H13" s="9" t="str">
        <f t="shared" si="3"/>
        <v>No</v>
      </c>
      <c r="I13" s="10">
        <v>0.83630000000000004</v>
      </c>
      <c r="J13" s="10">
        <v>3.2839999999999998</v>
      </c>
      <c r="K13" s="9" t="str">
        <f t="shared" si="0"/>
        <v>Yes</v>
      </c>
    </row>
    <row r="14" spans="1:11" x14ac:dyDescent="0.2">
      <c r="A14" s="109" t="s">
        <v>13</v>
      </c>
      <c r="B14" s="37" t="s">
        <v>213</v>
      </c>
      <c r="C14" s="38">
        <v>453079</v>
      </c>
      <c r="D14" s="9" t="str">
        <f>IF($B14="N/A","N/A",IF(C14&gt;15,"No",IF(C14&lt;-15,"No","Yes")))</f>
        <v>N/A</v>
      </c>
      <c r="E14" s="38">
        <v>454730</v>
      </c>
      <c r="F14" s="9" t="str">
        <f>IF($B14="N/A","N/A",IF(E14&gt;15,"No",IF(E14&lt;-15,"No","Yes")))</f>
        <v>N/A</v>
      </c>
      <c r="G14" s="38">
        <v>454938</v>
      </c>
      <c r="H14" s="9" t="str">
        <f>IF($B14="N/A","N/A",IF(G14&gt;15,"No",IF(G14&lt;-15,"No","Yes")))</f>
        <v>N/A</v>
      </c>
      <c r="I14" s="10">
        <v>0.3644</v>
      </c>
      <c r="J14" s="10">
        <v>4.5699999999999998E-2</v>
      </c>
      <c r="K14" s="9" t="str">
        <f t="shared" si="0"/>
        <v>Yes</v>
      </c>
    </row>
    <row r="15" spans="1:11" x14ac:dyDescent="0.2">
      <c r="A15" s="109" t="s">
        <v>442</v>
      </c>
      <c r="B15" s="37" t="s">
        <v>215</v>
      </c>
      <c r="C15" s="8">
        <v>0.64116853789999995</v>
      </c>
      <c r="D15" s="9" t="str">
        <f>IF($B15="N/A","N/A",IF(C15&gt;20,"No",IF(C15&lt;5,"No","Yes")))</f>
        <v>No</v>
      </c>
      <c r="E15" s="8">
        <v>0.42002946800000002</v>
      </c>
      <c r="F15" s="9" t="str">
        <f>IF($B15="N/A","N/A",IF(E15&gt;20,"No",IF(E15&lt;5,"No","Yes")))</f>
        <v>No</v>
      </c>
      <c r="G15" s="8">
        <v>0.33784823429999999</v>
      </c>
      <c r="H15" s="9" t="str">
        <f>IF($B15="N/A","N/A",IF(G15&gt;20,"No",IF(G15&lt;5,"No","Yes")))</f>
        <v>No</v>
      </c>
      <c r="I15" s="10">
        <v>-34.5</v>
      </c>
      <c r="J15" s="10">
        <v>-19.600000000000001</v>
      </c>
      <c r="K15" s="9" t="str">
        <f t="shared" si="0"/>
        <v>Yes</v>
      </c>
    </row>
    <row r="16" spans="1:11" x14ac:dyDescent="0.2">
      <c r="A16" s="109" t="s">
        <v>443</v>
      </c>
      <c r="B16" s="32" t="s">
        <v>213</v>
      </c>
      <c r="C16" s="8">
        <v>99.358831461999998</v>
      </c>
      <c r="D16" s="9" t="str">
        <f>IF($B16="N/A","N/A",IF(C16&gt;15,"No",IF(C16&lt;-15,"No","Yes")))</f>
        <v>N/A</v>
      </c>
      <c r="E16" s="8">
        <v>99.579970532000004</v>
      </c>
      <c r="F16" s="9" t="str">
        <f>IF($B16="N/A","N/A",IF(E16&gt;15,"No",IF(E16&lt;-15,"No","Yes")))</f>
        <v>N/A</v>
      </c>
      <c r="G16" s="8">
        <v>99.662151765999994</v>
      </c>
      <c r="H16" s="9" t="str">
        <f>IF($B16="N/A","N/A",IF(G16&gt;15,"No",IF(G16&lt;-15,"No","Yes")))</f>
        <v>N/A</v>
      </c>
      <c r="I16" s="10">
        <v>0.22259999999999999</v>
      </c>
      <c r="J16" s="10">
        <v>8.2500000000000004E-2</v>
      </c>
      <c r="K16" s="9" t="str">
        <f t="shared" si="0"/>
        <v>Yes</v>
      </c>
    </row>
    <row r="17" spans="1:11" x14ac:dyDescent="0.2">
      <c r="A17" s="109" t="s">
        <v>444</v>
      </c>
      <c r="B17" s="37" t="s">
        <v>235</v>
      </c>
      <c r="C17" s="8">
        <v>67.281644040000003</v>
      </c>
      <c r="D17" s="9" t="str">
        <f>IF($B17="N/A","N/A",IF(C17&gt;1,"Yes","No"))</f>
        <v>Yes</v>
      </c>
      <c r="E17" s="8">
        <v>58.603786863000003</v>
      </c>
      <c r="F17" s="9" t="str">
        <f>IF($B17="N/A","N/A",IF(E17&gt;1,"Yes","No"))</f>
        <v>Yes</v>
      </c>
      <c r="G17" s="8">
        <v>57.580153779</v>
      </c>
      <c r="H17" s="9" t="str">
        <f>IF($B17="N/A","N/A",IF(G17&gt;1,"Yes","No"))</f>
        <v>Yes</v>
      </c>
      <c r="I17" s="10">
        <v>-12.9</v>
      </c>
      <c r="J17" s="10">
        <v>-1.75</v>
      </c>
      <c r="K17" s="9" t="str">
        <f t="shared" si="0"/>
        <v>Yes</v>
      </c>
    </row>
    <row r="18" spans="1:11" x14ac:dyDescent="0.2">
      <c r="A18" s="109" t="s">
        <v>862</v>
      </c>
      <c r="B18" s="37" t="s">
        <v>213</v>
      </c>
      <c r="C18" s="110">
        <v>6640.3012771000003</v>
      </c>
      <c r="D18" s="9" t="str">
        <f>IF($B18="N/A","N/A",IF(C18&gt;15,"No",IF(C18&lt;-15,"No","Yes")))</f>
        <v>N/A</v>
      </c>
      <c r="E18" s="110">
        <v>6747.0585764999996</v>
      </c>
      <c r="F18" s="9" t="str">
        <f>IF($B18="N/A","N/A",IF(E18&gt;15,"No",IF(E18&lt;-15,"No","Yes")))</f>
        <v>N/A</v>
      </c>
      <c r="G18" s="110">
        <v>7029.1564281999999</v>
      </c>
      <c r="H18" s="9" t="str">
        <f>IF($B18="N/A","N/A",IF(G18&gt;15,"No",IF(G18&lt;-15,"No","Yes")))</f>
        <v>N/A</v>
      </c>
      <c r="I18" s="10">
        <v>1.6080000000000001</v>
      </c>
      <c r="J18" s="10">
        <v>4.181</v>
      </c>
      <c r="K18" s="9" t="str">
        <f t="shared" si="0"/>
        <v>Yes</v>
      </c>
    </row>
    <row r="19" spans="1:11" x14ac:dyDescent="0.2">
      <c r="A19" s="3" t="s">
        <v>131</v>
      </c>
      <c r="B19" s="37" t="s">
        <v>213</v>
      </c>
      <c r="C19" s="38">
        <v>1646</v>
      </c>
      <c r="D19" s="37" t="s">
        <v>213</v>
      </c>
      <c r="E19" s="38">
        <v>1802</v>
      </c>
      <c r="F19" s="37" t="s">
        <v>213</v>
      </c>
      <c r="G19" s="38">
        <v>1703</v>
      </c>
      <c r="H19" s="9" t="str">
        <f>IF($B19="N/A","N/A",IF(G19&gt;15,"No",IF(G19&lt;-15,"No","Yes")))</f>
        <v>N/A</v>
      </c>
      <c r="I19" s="10">
        <v>9.4779999999999998</v>
      </c>
      <c r="J19" s="10">
        <v>-5.49</v>
      </c>
      <c r="K19" s="9" t="str">
        <f t="shared" si="0"/>
        <v>Yes</v>
      </c>
    </row>
    <row r="20" spans="1:11" x14ac:dyDescent="0.2">
      <c r="A20" s="3" t="s">
        <v>346</v>
      </c>
      <c r="B20" s="32" t="s">
        <v>213</v>
      </c>
      <c r="C20" s="8">
        <v>0.36329205279999999</v>
      </c>
      <c r="D20" s="37" t="s">
        <v>213</v>
      </c>
      <c r="E20" s="8">
        <v>0.39627911069999999</v>
      </c>
      <c r="F20" s="37" t="s">
        <v>213</v>
      </c>
      <c r="G20" s="8">
        <v>0.37433672280000002</v>
      </c>
      <c r="H20" s="9" t="str">
        <f>IF($B20="N/A","N/A",IF(G20&gt;15,"No",IF(G20&lt;-15,"No","Yes")))</f>
        <v>N/A</v>
      </c>
      <c r="I20" s="10">
        <v>9.08</v>
      </c>
      <c r="J20" s="10">
        <v>-5.54</v>
      </c>
      <c r="K20" s="9" t="str">
        <f t="shared" si="0"/>
        <v>Yes</v>
      </c>
    </row>
    <row r="21" spans="1:11" ht="25.5" x14ac:dyDescent="0.2">
      <c r="A21" s="3" t="s">
        <v>841</v>
      </c>
      <c r="B21" s="37" t="s">
        <v>213</v>
      </c>
      <c r="C21" s="110">
        <v>7939.0923450999999</v>
      </c>
      <c r="D21" s="9" t="str">
        <f>IF($B21="N/A","N/A",IF(C21&gt;60,"No",IF(C21&lt;15,"No","Yes")))</f>
        <v>N/A</v>
      </c>
      <c r="E21" s="110">
        <v>5898.8118757000002</v>
      </c>
      <c r="F21" s="9" t="str">
        <f>IF($B21="N/A","N/A",IF(E21&gt;60,"No",IF(E21&lt;15,"No","Yes")))</f>
        <v>N/A</v>
      </c>
      <c r="G21" s="110">
        <v>6185.8878450000002</v>
      </c>
      <c r="H21" s="9" t="str">
        <f>IF($B21="N/A","N/A",IF(G21&gt;60,"No",IF(G21&lt;15,"No","Yes")))</f>
        <v>N/A</v>
      </c>
      <c r="I21" s="10">
        <v>-25.7</v>
      </c>
      <c r="J21" s="10">
        <v>4.867</v>
      </c>
      <c r="K21" s="9" t="str">
        <f t="shared" si="0"/>
        <v>Yes</v>
      </c>
    </row>
    <row r="22" spans="1:11" x14ac:dyDescent="0.2">
      <c r="A22" s="3" t="s">
        <v>27</v>
      </c>
      <c r="B22" s="37" t="s">
        <v>217</v>
      </c>
      <c r="C22" s="38">
        <v>0</v>
      </c>
      <c r="D22" s="9" t="str">
        <f>IF($B22="N/A","N/A",IF(C22="N/A","N/A",IF(C22=0,"Yes","No")))</f>
        <v>Yes</v>
      </c>
      <c r="E22" s="38">
        <v>0</v>
      </c>
      <c r="F22" s="9" t="str">
        <f>IF($B22="N/A","N/A",IF(E22="N/A","N/A",IF(E22=0,"Yes","No")))</f>
        <v>Yes</v>
      </c>
      <c r="G22" s="38">
        <v>11</v>
      </c>
      <c r="H22" s="9" t="str">
        <f>IF($B22="N/A","N/A",IF(G22=0,"Yes","No"))</f>
        <v>No</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7" t="s">
        <v>1647</v>
      </c>
      <c r="B25" s="168"/>
      <c r="C25" s="168"/>
      <c r="D25" s="168"/>
      <c r="E25" s="168"/>
      <c r="F25" s="168"/>
      <c r="G25" s="168"/>
      <c r="H25" s="168"/>
      <c r="I25" s="168"/>
      <c r="J25" s="168"/>
      <c r="K25" s="169"/>
    </row>
    <row r="26" spans="1:11" x14ac:dyDescent="0.2">
      <c r="A26" s="160" t="s">
        <v>1645</v>
      </c>
      <c r="B26" s="161"/>
      <c r="C26" s="161"/>
      <c r="D26" s="161"/>
      <c r="E26" s="161"/>
      <c r="F26" s="161"/>
      <c r="G26" s="161"/>
      <c r="H26" s="161"/>
      <c r="I26" s="161"/>
      <c r="J26" s="161"/>
      <c r="K26" s="162"/>
    </row>
    <row r="27" spans="1:11" x14ac:dyDescent="0.2">
      <c r="A27" s="163" t="s">
        <v>1743</v>
      </c>
      <c r="B27" s="163"/>
      <c r="C27" s="163"/>
      <c r="D27" s="163"/>
      <c r="E27" s="163"/>
      <c r="F27" s="163"/>
      <c r="G27" s="163"/>
      <c r="H27" s="163"/>
      <c r="I27" s="163"/>
      <c r="J27" s="163"/>
      <c r="K27" s="164"/>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1594</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450174</v>
      </c>
      <c r="D6" s="9" t="str">
        <f>IF($B6="N/A","N/A",IF(C6&gt;15,"No",IF(C6&lt;-15,"No","Yes")))</f>
        <v>N/A</v>
      </c>
      <c r="E6" s="38">
        <v>452820</v>
      </c>
      <c r="F6" s="9" t="str">
        <f>IF($B6="N/A","N/A",IF(E6&gt;15,"No",IF(E6&lt;-15,"No","Yes")))</f>
        <v>N/A</v>
      </c>
      <c r="G6" s="38">
        <v>453401</v>
      </c>
      <c r="H6" s="9" t="str">
        <f>IF($B6="N/A","N/A",IF(G6&gt;15,"No",IF(G6&lt;-15,"No","Yes")))</f>
        <v>N/A</v>
      </c>
      <c r="I6" s="10">
        <v>0.58779999999999999</v>
      </c>
      <c r="J6" s="10">
        <v>0.1283</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184.34784556</v>
      </c>
      <c r="D9" s="9" t="str">
        <f>IF($B9="N/A","N/A",IF(C9&gt;100,"No",IF(C9&lt;50,"No","Yes")))</f>
        <v>No</v>
      </c>
      <c r="E9" s="39">
        <v>178.57286846</v>
      </c>
      <c r="F9" s="9" t="str">
        <f>IF($B9="N/A","N/A",IF(E9&gt;100,"No",IF(E9&lt;50,"No","Yes")))</f>
        <v>No</v>
      </c>
      <c r="G9" s="39">
        <v>174.28035168</v>
      </c>
      <c r="H9" s="9" t="str">
        <f>IF($B9="N/A","N/A",IF(G9&gt;100,"No",IF(G9&lt;50,"No","Yes")))</f>
        <v>No</v>
      </c>
      <c r="I9" s="10">
        <v>-3.13</v>
      </c>
      <c r="J9" s="10">
        <v>-2.4</v>
      </c>
      <c r="K9" s="9" t="str">
        <f t="shared" si="0"/>
        <v>Yes</v>
      </c>
    </row>
    <row r="10" spans="1:11" ht="25.5" x14ac:dyDescent="0.2">
      <c r="A10" s="91" t="s">
        <v>844</v>
      </c>
      <c r="B10" s="37" t="s">
        <v>213</v>
      </c>
      <c r="C10" s="39">
        <v>673.78357648999997</v>
      </c>
      <c r="D10" s="9" t="str">
        <f>IF($B10="N/A","N/A",IF(C10&gt;15,"No",IF(C10&lt;-15,"No","Yes")))</f>
        <v>N/A</v>
      </c>
      <c r="E10" s="39">
        <v>705.97926431999997</v>
      </c>
      <c r="F10" s="9" t="str">
        <f>IF($B10="N/A","N/A",IF(E10&gt;15,"No",IF(E10&lt;-15,"No","Yes")))</f>
        <v>N/A</v>
      </c>
      <c r="G10" s="39">
        <v>776.44153085000005</v>
      </c>
      <c r="H10" s="9" t="str">
        <f>IF($B10="N/A","N/A",IF(G10&gt;15,"No",IF(G10&lt;-15,"No","Yes")))</f>
        <v>N/A</v>
      </c>
      <c r="I10" s="10">
        <v>4.7779999999999996</v>
      </c>
      <c r="J10" s="10">
        <v>9.9809999999999999</v>
      </c>
      <c r="K10" s="9" t="str">
        <f t="shared" si="0"/>
        <v>Yes</v>
      </c>
    </row>
    <row r="11" spans="1:11" ht="25.5" x14ac:dyDescent="0.2">
      <c r="A11" s="91" t="s">
        <v>845</v>
      </c>
      <c r="B11" s="37" t="s">
        <v>213</v>
      </c>
      <c r="C11" s="39">
        <v>531.48096634000001</v>
      </c>
      <c r="D11" s="9" t="str">
        <f>IF($B11="N/A","N/A",IF(C11&gt;15,"No",IF(C11&lt;-15,"No","Yes")))</f>
        <v>N/A</v>
      </c>
      <c r="E11" s="39">
        <v>522.88927756999999</v>
      </c>
      <c r="F11" s="9" t="str">
        <f>IF($B11="N/A","N/A",IF(E11&gt;15,"No",IF(E11&lt;-15,"No","Yes")))</f>
        <v>N/A</v>
      </c>
      <c r="G11" s="39">
        <v>474.65613689000003</v>
      </c>
      <c r="H11" s="9" t="str">
        <f>IF($B11="N/A","N/A",IF(G11&gt;15,"No",IF(G11&lt;-15,"No","Yes")))</f>
        <v>N/A</v>
      </c>
      <c r="I11" s="10">
        <v>-1.62</v>
      </c>
      <c r="J11" s="10">
        <v>-9.2200000000000006</v>
      </c>
      <c r="K11" s="9" t="str">
        <f t="shared" si="0"/>
        <v>Yes</v>
      </c>
    </row>
    <row r="12" spans="1:11" ht="25.5" x14ac:dyDescent="0.2">
      <c r="A12" s="91" t="s">
        <v>846</v>
      </c>
      <c r="B12" s="37" t="s">
        <v>213</v>
      </c>
      <c r="C12" s="39">
        <v>484.36337085000002</v>
      </c>
      <c r="D12" s="9" t="str">
        <f>IF($B12="N/A","N/A",IF(C12&gt;15,"No",IF(C12&lt;-15,"No","Yes")))</f>
        <v>N/A</v>
      </c>
      <c r="E12" s="39">
        <v>450.98980988</v>
      </c>
      <c r="F12" s="9" t="str">
        <f>IF($B12="N/A","N/A",IF(E12&gt;15,"No",IF(E12&lt;-15,"No","Yes")))</f>
        <v>N/A</v>
      </c>
      <c r="G12" s="39">
        <v>445.92838174000002</v>
      </c>
      <c r="H12" s="9" t="str">
        <f>IF($B12="N/A","N/A",IF(G12&gt;15,"No",IF(G12&lt;-15,"No","Yes")))</f>
        <v>N/A</v>
      </c>
      <c r="I12" s="10">
        <v>-6.89</v>
      </c>
      <c r="J12" s="10">
        <v>-1.1200000000000001</v>
      </c>
      <c r="K12" s="9" t="str">
        <f t="shared" si="0"/>
        <v>Yes</v>
      </c>
    </row>
    <row r="13" spans="1:11" x14ac:dyDescent="0.2">
      <c r="A13" s="91" t="s">
        <v>655</v>
      </c>
      <c r="B13" s="37" t="s">
        <v>237</v>
      </c>
      <c r="C13" s="8">
        <v>78.500535349000003</v>
      </c>
      <c r="D13" s="9" t="str">
        <f>IF($B13="N/A","N/A",IF(C13&gt;99,"No",IF(C13&lt;75,"No","Yes")))</f>
        <v>Yes</v>
      </c>
      <c r="E13" s="8">
        <v>76.852833355000001</v>
      </c>
      <c r="F13" s="9" t="str">
        <f>IF($B13="N/A","N/A",IF(E13&gt;99,"No",IF(E13&lt;75,"No","Yes")))</f>
        <v>Yes</v>
      </c>
      <c r="G13" s="8">
        <v>75.879629731999998</v>
      </c>
      <c r="H13" s="9" t="str">
        <f>IF($B13="N/A","N/A",IF(G13&gt;99,"No",IF(G13&lt;75,"No","Yes")))</f>
        <v>Yes</v>
      </c>
      <c r="I13" s="10">
        <v>-2.1</v>
      </c>
      <c r="J13" s="10">
        <v>-1.27</v>
      </c>
      <c r="K13" s="9" t="str">
        <f t="shared" ref="K13:K24" si="1">IF(J13="Div by 0", "N/A", IF(J13="N/A","N/A", IF(J13&gt;30, "No", IF(J13&lt;-30, "No", "Yes"))))</f>
        <v>Yes</v>
      </c>
    </row>
    <row r="14" spans="1:11" x14ac:dyDescent="0.2">
      <c r="A14" s="91" t="s">
        <v>495</v>
      </c>
      <c r="B14" s="37" t="s">
        <v>213</v>
      </c>
      <c r="C14" s="9">
        <v>98.228580969000006</v>
      </c>
      <c r="D14" s="9" t="str">
        <f>IF($B14="N/A","N/A",IF(C14&gt;15,"No",IF(C14&lt;-15,"No","Yes")))</f>
        <v>N/A</v>
      </c>
      <c r="E14" s="9">
        <v>98.669559344999996</v>
      </c>
      <c r="F14" s="9" t="str">
        <f>IF($B14="N/A","N/A",IF(E14&gt;15,"No",IF(E14&lt;-15,"No","Yes")))</f>
        <v>N/A</v>
      </c>
      <c r="G14" s="9">
        <v>99.294556721999996</v>
      </c>
      <c r="H14" s="9" t="str">
        <f>IF($B14="N/A","N/A",IF(G14&gt;15,"No",IF(G14&lt;-15,"No","Yes")))</f>
        <v>N/A</v>
      </c>
      <c r="I14" s="10">
        <v>0.44890000000000002</v>
      </c>
      <c r="J14" s="10">
        <v>0.63339999999999996</v>
      </c>
      <c r="K14" s="9" t="str">
        <f t="shared" si="1"/>
        <v>Yes</v>
      </c>
    </row>
    <row r="15" spans="1:11" x14ac:dyDescent="0.2">
      <c r="A15" s="91" t="s">
        <v>847</v>
      </c>
      <c r="B15" s="37" t="s">
        <v>213</v>
      </c>
      <c r="C15" s="38">
        <v>28.661506241000001</v>
      </c>
      <c r="D15" s="9" t="str">
        <f>IF($B15="N/A","N/A",IF(C15&gt;15,"No",IF(C15&lt;-15,"No","Yes")))</f>
        <v>N/A</v>
      </c>
      <c r="E15" s="10">
        <v>28.811057881</v>
      </c>
      <c r="F15" s="9" t="str">
        <f>IF($B15="N/A","N/A",IF(E15&gt;15,"No",IF(E15&lt;-15,"No","Yes")))</f>
        <v>N/A</v>
      </c>
      <c r="G15" s="10">
        <v>29.135683173</v>
      </c>
      <c r="H15" s="9" t="str">
        <f>IF($B15="N/A","N/A",IF(G15&gt;15,"No",IF(G15&lt;-15,"No","Yes")))</f>
        <v>N/A</v>
      </c>
      <c r="I15" s="10">
        <v>0.52180000000000004</v>
      </c>
      <c r="J15" s="10">
        <v>1.127</v>
      </c>
      <c r="K15" s="9" t="str">
        <f t="shared" si="1"/>
        <v>Yes</v>
      </c>
    </row>
    <row r="16" spans="1:11" x14ac:dyDescent="0.2">
      <c r="A16" s="88" t="s">
        <v>656</v>
      </c>
      <c r="B16" s="62" t="s">
        <v>238</v>
      </c>
      <c r="C16" s="9">
        <v>7.0123996498999999</v>
      </c>
      <c r="D16" s="9" t="str">
        <f>IF($B16="N/A","N/A",IF(C16&gt;20,"No",IF(C16&lt;=0,"No","Yes")))</f>
        <v>Yes</v>
      </c>
      <c r="E16" s="9">
        <v>6.7375557617000004</v>
      </c>
      <c r="F16" s="9" t="str">
        <f>IF($B16="N/A","N/A",IF(E16&gt;20,"No",IF(E16&lt;=0,"No","Yes")))</f>
        <v>Yes</v>
      </c>
      <c r="G16" s="9">
        <v>6.3987507746999999</v>
      </c>
      <c r="H16" s="9" t="str">
        <f>IF($B16="N/A","N/A",IF(G16&gt;20,"No",IF(G16&lt;=0,"No","Yes")))</f>
        <v>Yes</v>
      </c>
      <c r="I16" s="10">
        <v>-3.92</v>
      </c>
      <c r="J16" s="10">
        <v>-5.03</v>
      </c>
      <c r="K16" s="9" t="str">
        <f t="shared" si="1"/>
        <v>Yes</v>
      </c>
    </row>
    <row r="17" spans="1:11" x14ac:dyDescent="0.2">
      <c r="A17" s="88" t="s">
        <v>371</v>
      </c>
      <c r="B17" s="37" t="s">
        <v>213</v>
      </c>
      <c r="C17" s="9">
        <v>99.930309174000001</v>
      </c>
      <c r="D17" s="9" t="str">
        <f>IF($B17="N/A","N/A",IF(C17&gt;15,"No",IF(C17&lt;-15,"No","Yes")))</f>
        <v>N/A</v>
      </c>
      <c r="E17" s="9">
        <v>99.852502540000003</v>
      </c>
      <c r="F17" s="9" t="str">
        <f>IF($B17="N/A","N/A",IF(E17&gt;15,"No",IF(E17&lt;-15,"No","Yes")))</f>
        <v>N/A</v>
      </c>
      <c r="G17" s="9">
        <v>99.955190955000006</v>
      </c>
      <c r="H17" s="9" t="str">
        <f>IF($B17="N/A","N/A",IF(G17&gt;15,"No",IF(G17&lt;-15,"No","Yes")))</f>
        <v>N/A</v>
      </c>
      <c r="I17" s="10">
        <v>-7.8E-2</v>
      </c>
      <c r="J17" s="10">
        <v>0.1028</v>
      </c>
      <c r="K17" s="9" t="str">
        <f t="shared" si="1"/>
        <v>Yes</v>
      </c>
    </row>
    <row r="18" spans="1:11" x14ac:dyDescent="0.2">
      <c r="A18" s="88" t="s">
        <v>848</v>
      </c>
      <c r="B18" s="37" t="s">
        <v>213</v>
      </c>
      <c r="C18" s="10">
        <v>29.807994674</v>
      </c>
      <c r="D18" s="9" t="str">
        <f>IF($B18="N/A","N/A",IF(C18&gt;15,"No",IF(C18&lt;-15,"No","Yes")))</f>
        <v>N/A</v>
      </c>
      <c r="E18" s="10">
        <v>29.748686974999998</v>
      </c>
      <c r="F18" s="9" t="str">
        <f>IF($B18="N/A","N/A",IF(E18&gt;15,"No",IF(E18&lt;-15,"No","Yes")))</f>
        <v>N/A</v>
      </c>
      <c r="G18" s="10">
        <v>29.867650608999998</v>
      </c>
      <c r="H18" s="9" t="str">
        <f>IF($B18="N/A","N/A",IF(G18&gt;15,"No",IF(G18&lt;-15,"No","Yes")))</f>
        <v>N/A</v>
      </c>
      <c r="I18" s="10">
        <v>-0.19900000000000001</v>
      </c>
      <c r="J18" s="10">
        <v>0.39989999999999998</v>
      </c>
      <c r="K18" s="9" t="str">
        <f t="shared" si="1"/>
        <v>Yes</v>
      </c>
    </row>
    <row r="19" spans="1:11" x14ac:dyDescent="0.2">
      <c r="A19" s="91" t="s">
        <v>657</v>
      </c>
      <c r="B19" s="62" t="s">
        <v>239</v>
      </c>
      <c r="C19" s="9">
        <v>0.40539880140000001</v>
      </c>
      <c r="D19" s="9" t="str">
        <f>IF($B19="N/A","N/A",IF(C19&gt;10,"No",IF(C19&lt;=0,"No","Yes")))</f>
        <v>Yes</v>
      </c>
      <c r="E19" s="9">
        <v>0.36394152200000002</v>
      </c>
      <c r="F19" s="9" t="str">
        <f>IF($B19="N/A","N/A",IF(E19&gt;10,"No",IF(E19&lt;=0,"No","Yes")))</f>
        <v>Yes</v>
      </c>
      <c r="G19" s="9">
        <v>0.21393865470000001</v>
      </c>
      <c r="H19" s="9" t="str">
        <f>IF($B19="N/A","N/A",IF(G19&gt;10,"No",IF(G19&lt;=0,"No","Yes")))</f>
        <v>Yes</v>
      </c>
      <c r="I19" s="10">
        <v>-10.199999999999999</v>
      </c>
      <c r="J19" s="10">
        <v>-41.2</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99.896907216000002</v>
      </c>
      <c r="H20" s="9" t="str">
        <f>IF($B20="N/A","N/A",IF(G20&gt;15,"No",IF(G20&lt;-15,"No","Yes")))</f>
        <v>N/A</v>
      </c>
      <c r="I20" s="10">
        <v>0</v>
      </c>
      <c r="J20" s="10">
        <v>-0.10299999999999999</v>
      </c>
      <c r="K20" s="9" t="str">
        <f t="shared" si="1"/>
        <v>Yes</v>
      </c>
    </row>
    <row r="21" spans="1:11" x14ac:dyDescent="0.2">
      <c r="A21" s="91" t="s">
        <v>849</v>
      </c>
      <c r="B21" s="37" t="s">
        <v>213</v>
      </c>
      <c r="C21" s="10">
        <v>27.852602739999998</v>
      </c>
      <c r="D21" s="9" t="str">
        <f>IF($B21="N/A","N/A",IF(C21&gt;15,"No",IF(C21&lt;-15,"No","Yes")))</f>
        <v>N/A</v>
      </c>
      <c r="E21" s="10">
        <v>27.927791262</v>
      </c>
      <c r="F21" s="9" t="str">
        <f>IF($B21="N/A","N/A",IF(E21&gt;15,"No",IF(E21&lt;-15,"No","Yes")))</f>
        <v>N/A</v>
      </c>
      <c r="G21" s="10">
        <v>28.226006192</v>
      </c>
      <c r="H21" s="9" t="str">
        <f>IF($B21="N/A","N/A",IF(G21&gt;15,"No",IF(G21&lt;-15,"No","Yes")))</f>
        <v>N/A</v>
      </c>
      <c r="I21" s="10">
        <v>0.27</v>
      </c>
      <c r="J21" s="10">
        <v>1.0680000000000001</v>
      </c>
      <c r="K21" s="9" t="str">
        <f t="shared" si="1"/>
        <v>Yes</v>
      </c>
    </row>
    <row r="22" spans="1:11" x14ac:dyDescent="0.2">
      <c r="A22" s="91" t="s">
        <v>1722</v>
      </c>
      <c r="B22" s="62" t="s">
        <v>224</v>
      </c>
      <c r="C22" s="9">
        <v>14.081666200000001</v>
      </c>
      <c r="D22" s="9" t="str">
        <f>IF($B22="N/A","N/A",IF(C22&gt;5,"No",IF(C22&lt;=0,"No","Yes")))</f>
        <v>No</v>
      </c>
      <c r="E22" s="9">
        <v>16.045669361000002</v>
      </c>
      <c r="F22" s="9" t="str">
        <f>IF($B22="N/A","N/A",IF(E22&gt;5,"No",IF(E22&lt;=0,"No","Yes")))</f>
        <v>No</v>
      </c>
      <c r="G22" s="9">
        <v>17.507680838999999</v>
      </c>
      <c r="H22" s="9" t="str">
        <f>IF($B22="N/A","N/A",IF(G22&gt;5,"No",IF(G22&lt;=0,"No","Yes")))</f>
        <v>No</v>
      </c>
      <c r="I22" s="10">
        <v>13.95</v>
      </c>
      <c r="J22" s="10">
        <v>9.1120000000000001</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3.3162859667000002</v>
      </c>
      <c r="D24" s="9" t="str">
        <f>IF($B24="N/A","N/A",IF(C24&gt;15,"No",IF(C24&lt;-15,"No","Yes")))</f>
        <v>N/A</v>
      </c>
      <c r="E24" s="10">
        <v>2.8457843596000001</v>
      </c>
      <c r="F24" s="9" t="str">
        <f>IF($B24="N/A","N/A",IF(E24&gt;15,"No",IF(E24&lt;-15,"No","Yes")))</f>
        <v>N/A</v>
      </c>
      <c r="G24" s="10">
        <v>2.5378810783999999</v>
      </c>
      <c r="H24" s="9" t="str">
        <f>IF($B24="N/A","N/A",IF(G24&gt;15,"No",IF(G24&lt;-15,"No","Yes")))</f>
        <v>N/A</v>
      </c>
      <c r="I24" s="10">
        <v>-14.2</v>
      </c>
      <c r="J24" s="10">
        <v>-10.8</v>
      </c>
      <c r="K24" s="9" t="str">
        <f t="shared" si="1"/>
        <v>Yes</v>
      </c>
    </row>
    <row r="25" spans="1:11" x14ac:dyDescent="0.2">
      <c r="A25" s="91" t="s">
        <v>15</v>
      </c>
      <c r="B25" s="37" t="s">
        <v>240</v>
      </c>
      <c r="C25" s="9">
        <v>6.0167846211000002</v>
      </c>
      <c r="D25" s="9" t="str">
        <f>IF($B25="N/A","N/A",IF(C25&gt;20,"No",IF(C25&lt;1,"No","Yes")))</f>
        <v>Yes</v>
      </c>
      <c r="E25" s="9">
        <v>3.0961529967999999</v>
      </c>
      <c r="F25" s="9" t="str">
        <f>IF($B25="N/A","N/A",IF(E25&gt;20,"No",IF(E25&lt;1,"No","Yes")))</f>
        <v>Yes</v>
      </c>
      <c r="G25" s="9">
        <v>0.73555197279999995</v>
      </c>
      <c r="H25" s="9" t="str">
        <f>IF($B25="N/A","N/A",IF(G25&gt;20,"No",IF(G25&lt;1,"No","Yes")))</f>
        <v>No</v>
      </c>
      <c r="I25" s="10">
        <v>-48.5</v>
      </c>
      <c r="J25" s="10">
        <v>-76.2</v>
      </c>
      <c r="K25" s="9" t="str">
        <f t="shared" ref="K25:K34" si="2">IF(J25="Div by 0", "N/A", IF(J25="N/A","N/A", IF(J25&gt;30, "No", IF(J25&lt;-30, "No", "Yes"))))</f>
        <v>No</v>
      </c>
    </row>
    <row r="26" spans="1:11" x14ac:dyDescent="0.2">
      <c r="A26" s="91" t="s">
        <v>159</v>
      </c>
      <c r="B26" s="37" t="s">
        <v>214</v>
      </c>
      <c r="C26" s="9">
        <v>86.503885163999996</v>
      </c>
      <c r="D26" s="9" t="str">
        <f>IF($B26="N/A","N/A",IF(C26&gt;100,"No",IF(C26&lt;95,"No","Yes")))</f>
        <v>No</v>
      </c>
      <c r="E26" s="9">
        <v>84.365089881000003</v>
      </c>
      <c r="F26" s="9" t="str">
        <f>IF($B26="N/A","N/A",IF(E26&gt;100,"No",IF(E26&lt;95,"No","Yes")))</f>
        <v>No</v>
      </c>
      <c r="G26" s="9">
        <v>82.837929337999995</v>
      </c>
      <c r="H26" s="9" t="str">
        <f>IF($B26="N/A","N/A",IF(G26&gt;100,"No",IF(G26&lt;95,"No","Yes")))</f>
        <v>No</v>
      </c>
      <c r="I26" s="10">
        <v>-2.4700000000000002</v>
      </c>
      <c r="J26" s="10">
        <v>-1.81</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10.533260473</v>
      </c>
      <c r="D28" s="9" t="str">
        <f>IF($B28="N/A","N/A",IF(C28&gt;30,"No",IF(C28&lt;5,"No","Yes")))</f>
        <v>Yes</v>
      </c>
      <c r="E28" s="9">
        <v>9.4494501125999992</v>
      </c>
      <c r="F28" s="9" t="str">
        <f>IF($B28="N/A","N/A",IF(E28&gt;30,"No",IF(E28&lt;5,"No","Yes")))</f>
        <v>Yes</v>
      </c>
      <c r="G28" s="9">
        <v>8.6347405498000001</v>
      </c>
      <c r="H28" s="9" t="str">
        <f>IF($B28="N/A","N/A",IF(G28&gt;30,"No",IF(G28&lt;5,"No","Yes")))</f>
        <v>Yes</v>
      </c>
      <c r="I28" s="10">
        <v>-10.3</v>
      </c>
      <c r="J28" s="10">
        <v>-8.6199999999999992</v>
      </c>
      <c r="K28" s="9" t="str">
        <f t="shared" si="2"/>
        <v>Yes</v>
      </c>
    </row>
    <row r="29" spans="1:11" x14ac:dyDescent="0.2">
      <c r="A29" s="91" t="s">
        <v>852</v>
      </c>
      <c r="B29" s="37" t="s">
        <v>227</v>
      </c>
      <c r="C29" s="9">
        <v>52.941973548</v>
      </c>
      <c r="D29" s="9" t="str">
        <f>IF($B29="N/A","N/A",IF(C29&gt;75,"No",IF(C29&lt;15,"No","Yes")))</f>
        <v>Yes</v>
      </c>
      <c r="E29" s="9">
        <v>50.552316593999997</v>
      </c>
      <c r="F29" s="9" t="str">
        <f>IF($B29="N/A","N/A",IF(E29&gt;75,"No",IF(E29&lt;15,"No","Yes")))</f>
        <v>Yes</v>
      </c>
      <c r="G29" s="9">
        <v>48.247136640999997</v>
      </c>
      <c r="H29" s="9" t="str">
        <f>IF($B29="N/A","N/A",IF(G29&gt;75,"No",IF(G29&lt;15,"No","Yes")))</f>
        <v>Yes</v>
      </c>
      <c r="I29" s="10">
        <v>-4.51</v>
      </c>
      <c r="J29" s="10">
        <v>-4.5599999999999996</v>
      </c>
      <c r="K29" s="9" t="str">
        <f t="shared" si="2"/>
        <v>Yes</v>
      </c>
    </row>
    <row r="30" spans="1:11" x14ac:dyDescent="0.2">
      <c r="A30" s="91" t="s">
        <v>853</v>
      </c>
      <c r="B30" s="37" t="s">
        <v>228</v>
      </c>
      <c r="C30" s="9">
        <v>36.524765979000001</v>
      </c>
      <c r="D30" s="9" t="str">
        <f>IF($B30="N/A","N/A",IF(C30&gt;70,"No",IF(C30&lt;25,"No","Yes")))</f>
        <v>Yes</v>
      </c>
      <c r="E30" s="9">
        <v>39.998233294000002</v>
      </c>
      <c r="F30" s="9" t="str">
        <f>IF($B30="N/A","N/A",IF(E30&gt;70,"No",IF(E30&lt;25,"No","Yes")))</f>
        <v>Yes</v>
      </c>
      <c r="G30" s="9">
        <v>43.118122810000003</v>
      </c>
      <c r="H30" s="9" t="str">
        <f>IF($B30="N/A","N/A",IF(G30&gt;70,"No",IF(G30&lt;25,"No","Yes")))</f>
        <v>Yes</v>
      </c>
      <c r="I30" s="10">
        <v>9.51</v>
      </c>
      <c r="J30" s="10">
        <v>7.8</v>
      </c>
      <c r="K30" s="9" t="str">
        <f t="shared" si="2"/>
        <v>Yes</v>
      </c>
    </row>
    <row r="31" spans="1:11" x14ac:dyDescent="0.2">
      <c r="A31" s="91" t="s">
        <v>160</v>
      </c>
      <c r="B31" s="37" t="s">
        <v>214</v>
      </c>
      <c r="C31" s="9">
        <v>86.325731828000002</v>
      </c>
      <c r="D31" s="9" t="str">
        <f>IF($B31="N/A","N/A",IF(C31&gt;100,"No",IF(C31&lt;95,"No","Yes")))</f>
        <v>No</v>
      </c>
      <c r="E31" s="9">
        <v>84.230599354999995</v>
      </c>
      <c r="F31" s="9" t="str">
        <f>IF($B31="N/A","N/A",IF(E31&gt;100,"No",IF(E31&lt;95,"No","Yes")))</f>
        <v>No</v>
      </c>
      <c r="G31" s="9">
        <v>82.757206093999997</v>
      </c>
      <c r="H31" s="9" t="str">
        <f>IF($B31="N/A","N/A",IF(G31&gt;100,"No",IF(G31&lt;95,"No","Yes")))</f>
        <v>No</v>
      </c>
      <c r="I31" s="10">
        <v>-2.4300000000000002</v>
      </c>
      <c r="J31" s="10">
        <v>-1.75</v>
      </c>
      <c r="K31" s="9" t="str">
        <f t="shared" si="2"/>
        <v>Yes</v>
      </c>
    </row>
    <row r="32" spans="1:11" x14ac:dyDescent="0.2">
      <c r="A32" s="31" t="s">
        <v>374</v>
      </c>
      <c r="B32" s="37" t="s">
        <v>241</v>
      </c>
      <c r="C32" s="9">
        <v>0.69462030239999994</v>
      </c>
      <c r="D32" s="9" t="str">
        <f>IF($B32="N/A","N/A",IF(C32&gt;5,"No",IF(C32&lt;1,"No","Yes")))</f>
        <v>No</v>
      </c>
      <c r="E32" s="9">
        <v>0.68967801780000004</v>
      </c>
      <c r="F32" s="9" t="str">
        <f>IF($B32="N/A","N/A",IF(E32&gt;5,"No",IF(E32&lt;1,"No","Yes")))</f>
        <v>No</v>
      </c>
      <c r="G32" s="9">
        <v>0.59064713130000002</v>
      </c>
      <c r="H32" s="9" t="str">
        <f>IF($B32="N/A","N/A",IF(G32&gt;5,"No",IF(G32&lt;1,"No","Yes")))</f>
        <v>No</v>
      </c>
      <c r="I32" s="10">
        <v>-0.71199999999999997</v>
      </c>
      <c r="J32" s="10">
        <v>-14.4</v>
      </c>
      <c r="K32" s="9" t="str">
        <f t="shared" si="2"/>
        <v>Yes</v>
      </c>
    </row>
    <row r="33" spans="1:11" x14ac:dyDescent="0.2">
      <c r="A33" s="31" t="s">
        <v>376</v>
      </c>
      <c r="B33" s="37" t="s">
        <v>242</v>
      </c>
      <c r="C33" s="9">
        <v>84.738789890000007</v>
      </c>
      <c r="D33" s="9" t="str">
        <f>IF($B33="N/A","N/A",IF(C33&gt;98,"No",IF(C33&lt;8,"No","Yes")))</f>
        <v>Yes</v>
      </c>
      <c r="E33" s="9">
        <v>82.710790158999998</v>
      </c>
      <c r="F33" s="9" t="str">
        <f>IF($B33="N/A","N/A",IF(E33&gt;98,"No",IF(E33&lt;8,"No","Yes")))</f>
        <v>Yes</v>
      </c>
      <c r="G33" s="9">
        <v>81.399026469000006</v>
      </c>
      <c r="H33" s="9" t="str">
        <f>IF($B33="N/A","N/A",IF(G33&gt;98,"No",IF(G33&lt;8,"No","Yes")))</f>
        <v>Yes</v>
      </c>
      <c r="I33" s="10">
        <v>-2.39</v>
      </c>
      <c r="J33" s="10">
        <v>-1.59</v>
      </c>
      <c r="K33" s="9" t="str">
        <f t="shared" si="2"/>
        <v>Yes</v>
      </c>
    </row>
    <row r="34" spans="1:11" x14ac:dyDescent="0.2">
      <c r="A34" s="31" t="s">
        <v>377</v>
      </c>
      <c r="B34" s="62" t="s">
        <v>224</v>
      </c>
      <c r="C34" s="9">
        <v>0.58999409120000001</v>
      </c>
      <c r="D34" s="9" t="str">
        <f>IF($B34="N/A","N/A",IF(C34&gt;5,"No",IF(C34&lt;=0,"No","Yes")))</f>
        <v>Yes</v>
      </c>
      <c r="E34" s="9">
        <v>0.56821695149999996</v>
      </c>
      <c r="F34" s="9" t="str">
        <f>IF($B34="N/A","N/A",IF(E34&gt;5,"No",IF(E34&lt;=0,"No","Yes")))</f>
        <v>Yes</v>
      </c>
      <c r="G34" s="9">
        <v>0.49227946119999999</v>
      </c>
      <c r="H34" s="9" t="str">
        <f>IF($B34="N/A","N/A",IF(G34&gt;5,"No",IF(G34&lt;=0,"No","Yes")))</f>
        <v>Yes</v>
      </c>
      <c r="I34" s="10">
        <v>-3.69</v>
      </c>
      <c r="J34" s="10">
        <v>-13.4</v>
      </c>
      <c r="K34" s="9" t="str">
        <f t="shared" si="2"/>
        <v>Yes</v>
      </c>
    </row>
    <row r="35" spans="1:11" ht="12" customHeight="1" x14ac:dyDescent="0.2">
      <c r="A35" s="167" t="s">
        <v>1647</v>
      </c>
      <c r="B35" s="168"/>
      <c r="C35" s="168"/>
      <c r="D35" s="168"/>
      <c r="E35" s="168"/>
      <c r="F35" s="168"/>
      <c r="G35" s="168"/>
      <c r="H35" s="168"/>
      <c r="I35" s="168"/>
      <c r="J35" s="168"/>
      <c r="K35" s="169"/>
    </row>
    <row r="36" spans="1:11" x14ac:dyDescent="0.2">
      <c r="A36" s="160" t="s">
        <v>1645</v>
      </c>
      <c r="B36" s="161"/>
      <c r="C36" s="161"/>
      <c r="D36" s="161"/>
      <c r="E36" s="161"/>
      <c r="F36" s="161"/>
      <c r="G36" s="161"/>
      <c r="H36" s="161"/>
      <c r="I36" s="161"/>
      <c r="J36" s="161"/>
      <c r="K36" s="162"/>
    </row>
    <row r="37" spans="1:11" x14ac:dyDescent="0.2">
      <c r="A37" s="163" t="s">
        <v>1743</v>
      </c>
      <c r="B37" s="163"/>
      <c r="C37" s="163"/>
      <c r="D37" s="163"/>
      <c r="E37" s="163"/>
      <c r="F37" s="163"/>
      <c r="G37" s="163"/>
      <c r="H37" s="163"/>
      <c r="I37" s="163"/>
      <c r="J37" s="163"/>
      <c r="K37" s="164"/>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1" t="s">
        <v>1710</v>
      </c>
      <c r="B1" s="152"/>
      <c r="C1" s="152"/>
      <c r="D1" s="152"/>
      <c r="E1" s="152"/>
      <c r="F1" s="152"/>
      <c r="G1" s="152"/>
      <c r="H1" s="152"/>
      <c r="I1" s="152"/>
      <c r="J1" s="152"/>
      <c r="K1" s="153"/>
    </row>
    <row r="2" spans="1:11" x14ac:dyDescent="0.2">
      <c r="A2" s="157" t="s">
        <v>1595</v>
      </c>
      <c r="B2" s="158"/>
      <c r="C2" s="158"/>
      <c r="D2" s="158"/>
      <c r="E2" s="158"/>
      <c r="F2" s="158"/>
      <c r="G2" s="158"/>
      <c r="H2" s="158"/>
      <c r="I2" s="158"/>
      <c r="J2" s="158"/>
      <c r="K2" s="159"/>
    </row>
    <row r="3" spans="1:11" x14ac:dyDescent="0.2">
      <c r="A3" s="157" t="s">
        <v>1746</v>
      </c>
      <c r="B3" s="165"/>
      <c r="C3" s="165"/>
      <c r="D3" s="165"/>
      <c r="E3" s="165"/>
      <c r="F3" s="165"/>
      <c r="G3" s="165"/>
      <c r="H3" s="165"/>
      <c r="I3" s="165"/>
      <c r="J3" s="165"/>
      <c r="K3" s="166"/>
    </row>
    <row r="4" spans="1:11" x14ac:dyDescent="0.2">
      <c r="A4" s="154" t="s">
        <v>650</v>
      </c>
      <c r="B4" s="155"/>
      <c r="C4" s="155"/>
      <c r="D4" s="155"/>
      <c r="E4" s="155"/>
      <c r="F4" s="155"/>
      <c r="G4" s="155"/>
      <c r="H4" s="155"/>
      <c r="I4" s="155"/>
      <c r="J4" s="155"/>
      <c r="K4" s="156"/>
    </row>
    <row r="5" spans="1:11" s="27" customFormat="1" ht="51" x14ac:dyDescent="0.2">
      <c r="A5" s="24" t="s">
        <v>11</v>
      </c>
      <c r="B5" s="25" t="s">
        <v>212</v>
      </c>
      <c r="C5" s="25" t="s">
        <v>651</v>
      </c>
      <c r="D5" s="25" t="s">
        <v>1717</v>
      </c>
      <c r="E5" s="25" t="s">
        <v>652</v>
      </c>
      <c r="F5" s="25" t="s">
        <v>1718</v>
      </c>
      <c r="G5" s="25" t="s">
        <v>1719</v>
      </c>
      <c r="H5" s="25" t="s">
        <v>1714</v>
      </c>
      <c r="I5" s="26" t="s">
        <v>1716</v>
      </c>
      <c r="J5" s="26" t="s">
        <v>1715</v>
      </c>
      <c r="K5" s="25" t="s">
        <v>653</v>
      </c>
    </row>
    <row r="6" spans="1:11" x14ac:dyDescent="0.2">
      <c r="A6" s="91" t="s">
        <v>12</v>
      </c>
      <c r="B6" s="37" t="s">
        <v>213</v>
      </c>
      <c r="C6" s="38">
        <v>2905</v>
      </c>
      <c r="D6" s="9" t="str">
        <f>IF($B6="N/A","N/A",IF(C6&gt;15,"No",IF(C6&lt;-15,"No","Yes")))</f>
        <v>N/A</v>
      </c>
      <c r="E6" s="38">
        <v>1910</v>
      </c>
      <c r="F6" s="9" t="str">
        <f>IF($B6="N/A","N/A",IF(E6&gt;15,"No",IF(E6&lt;-15,"No","Yes")))</f>
        <v>N/A</v>
      </c>
      <c r="G6" s="38">
        <v>1537</v>
      </c>
      <c r="H6" s="9" t="str">
        <f>IF($B6="N/A","N/A",IF(G6&gt;15,"No",IF(G6&lt;-15,"No","Yes")))</f>
        <v>N/A</v>
      </c>
      <c r="I6" s="10">
        <v>-34.299999999999997</v>
      </c>
      <c r="J6" s="10">
        <v>-19.5</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809.22960412999998</v>
      </c>
      <c r="D9" s="9" t="str">
        <f>IF($B9="N/A","N/A",IF(C9&gt;15,"No",IF(C9&lt;-15,"No","Yes")))</f>
        <v>N/A</v>
      </c>
      <c r="E9" s="39">
        <v>762.09319372000004</v>
      </c>
      <c r="F9" s="9" t="str">
        <f>IF($B9="N/A","N/A",IF(E9&gt;15,"No",IF(E9&lt;-15,"No","Yes")))</f>
        <v>N/A</v>
      </c>
      <c r="G9" s="39">
        <v>789.14118412000005</v>
      </c>
      <c r="H9" s="9" t="str">
        <f>IF($B9="N/A","N/A",IF(G9&gt;15,"No",IF(G9&lt;-15,"No","Yes")))</f>
        <v>N/A</v>
      </c>
      <c r="I9" s="10">
        <v>-5.82</v>
      </c>
      <c r="J9" s="10">
        <v>3.5489999999999999</v>
      </c>
      <c r="K9" s="9" t="str">
        <f t="shared" si="0"/>
        <v>Yes</v>
      </c>
    </row>
    <row r="10" spans="1:11" x14ac:dyDescent="0.2">
      <c r="A10" s="91" t="s">
        <v>655</v>
      </c>
      <c r="B10" s="37" t="s">
        <v>237</v>
      </c>
      <c r="C10" s="8">
        <v>99.036144578000005</v>
      </c>
      <c r="D10" s="9" t="str">
        <f>IF($B10="N/A","N/A",IF(C10&gt;99,"No",IF(C10&lt;75,"No","Yes")))</f>
        <v>No</v>
      </c>
      <c r="E10" s="8">
        <v>95.235602094000001</v>
      </c>
      <c r="F10" s="9" t="str">
        <f>IF($B10="N/A","N/A",IF(E10&gt;99,"No",IF(E10&lt;75,"No","Yes")))</f>
        <v>Yes</v>
      </c>
      <c r="G10" s="8">
        <v>95.380611580999997</v>
      </c>
      <c r="H10" s="9" t="str">
        <f>IF($B10="N/A","N/A",IF(G10&gt;99,"No",IF(G10&lt;75,"No","Yes")))</f>
        <v>Yes</v>
      </c>
      <c r="I10" s="10">
        <v>-3.84</v>
      </c>
      <c r="J10" s="10">
        <v>0.15229999999999999</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0.86058519789999999</v>
      </c>
      <c r="D12" s="9" t="str">
        <f>IF($B12="N/A","N/A",IF(C12&gt;10,"No",IF(C12&lt;=0,"No","Yes")))</f>
        <v>Yes</v>
      </c>
      <c r="E12" s="9">
        <v>4.554973822</v>
      </c>
      <c r="F12" s="9" t="str">
        <f>IF($B12="N/A","N/A",IF(E12&gt;10,"No",IF(E12&lt;=0,"No","Yes")))</f>
        <v>Yes</v>
      </c>
      <c r="G12" s="9">
        <v>4.4242029927999997</v>
      </c>
      <c r="H12" s="9" t="str">
        <f>IF($B12="N/A","N/A",IF(G12&gt;10,"No",IF(G12&lt;=0,"No","Yes")))</f>
        <v>Yes</v>
      </c>
      <c r="I12" s="10">
        <v>429.3</v>
      </c>
      <c r="J12" s="10">
        <v>-2.87</v>
      </c>
      <c r="K12" s="9" t="str">
        <f t="shared" si="0"/>
        <v>Yes</v>
      </c>
    </row>
    <row r="13" spans="1:11" x14ac:dyDescent="0.2">
      <c r="A13" s="91" t="s">
        <v>658</v>
      </c>
      <c r="B13" s="62" t="s">
        <v>224</v>
      </c>
      <c r="C13" s="9">
        <v>0.10327022380000001</v>
      </c>
      <c r="D13" s="9" t="str">
        <f>IF($B13="N/A","N/A",IF(C13&gt;5,"No",IF(C13&lt;=0,"No","Yes")))</f>
        <v>Yes</v>
      </c>
      <c r="E13" s="9">
        <v>0.20942408379999999</v>
      </c>
      <c r="F13" s="9" t="str">
        <f>IF($B13="N/A","N/A",IF(E13&gt;5,"No",IF(E13&lt;=0,"No","Yes")))</f>
        <v>Yes</v>
      </c>
      <c r="G13" s="9">
        <v>0.19518542620000001</v>
      </c>
      <c r="H13" s="9" t="str">
        <f>IF($B13="N/A","N/A",IF(G13&gt;5,"No",IF(G13&lt;=0,"No","Yes")))</f>
        <v>Yes</v>
      </c>
      <c r="I13" s="10">
        <v>102.8</v>
      </c>
      <c r="J13" s="10">
        <v>-6.8</v>
      </c>
      <c r="K13" s="9" t="str">
        <f t="shared" si="0"/>
        <v>Yes</v>
      </c>
    </row>
    <row r="14" spans="1:11" x14ac:dyDescent="0.2">
      <c r="A14" s="91" t="s">
        <v>159</v>
      </c>
      <c r="B14" s="37" t="s">
        <v>214</v>
      </c>
      <c r="C14" s="9">
        <v>99.931153183999996</v>
      </c>
      <c r="D14" s="9" t="str">
        <f>IF($B14="N/A","N/A",IF(C14&gt;100,"No",IF(C14&lt;95,"No","Yes")))</f>
        <v>Yes</v>
      </c>
      <c r="E14" s="9">
        <v>99.633507852999998</v>
      </c>
      <c r="F14" s="9" t="str">
        <f>IF($B14="N/A","N/A",IF(E14&gt;100,"No",IF(E14&lt;95,"No","Yes")))</f>
        <v>Yes</v>
      </c>
      <c r="G14" s="9">
        <v>99.739752765000006</v>
      </c>
      <c r="H14" s="9" t="str">
        <f>IF($B14="N/A","N/A",IF(G14&gt;100,"No",IF(G14&lt;95,"No","Yes")))</f>
        <v>Yes</v>
      </c>
      <c r="I14" s="10">
        <v>-0.29799999999999999</v>
      </c>
      <c r="J14" s="10">
        <v>0.1066</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11.428571429</v>
      </c>
      <c r="D16" s="9" t="str">
        <f>IF($B16="N/A","N/A",IF(C16&gt;30,"No",IF(C16&lt;5,"No","Yes")))</f>
        <v>Yes</v>
      </c>
      <c r="E16" s="9">
        <v>10.418848168</v>
      </c>
      <c r="F16" s="9" t="str">
        <f>IF($B16="N/A","N/A",IF(E16&gt;30,"No",IF(E16&lt;5,"No","Yes")))</f>
        <v>Yes</v>
      </c>
      <c r="G16" s="9">
        <v>7.8724788548999998</v>
      </c>
      <c r="H16" s="9" t="str">
        <f>IF($B16="N/A","N/A",IF(G16&gt;30,"No",IF(G16&lt;5,"No","Yes")))</f>
        <v>Yes</v>
      </c>
      <c r="I16" s="10">
        <v>-8.84</v>
      </c>
      <c r="J16" s="10">
        <v>-24.4</v>
      </c>
      <c r="K16" s="9" t="str">
        <f t="shared" si="0"/>
        <v>Yes</v>
      </c>
    </row>
    <row r="17" spans="1:11" x14ac:dyDescent="0.2">
      <c r="A17" s="91" t="s">
        <v>852</v>
      </c>
      <c r="B17" s="37" t="s">
        <v>227</v>
      </c>
      <c r="C17" s="9">
        <v>57.555938038000001</v>
      </c>
      <c r="D17" s="9" t="str">
        <f>IF($B17="N/A","N/A",IF(C17&gt;75,"No",IF(C17&lt;15,"No","Yes")))</f>
        <v>Yes</v>
      </c>
      <c r="E17" s="9">
        <v>53.403141361000003</v>
      </c>
      <c r="F17" s="9" t="str">
        <f>IF($B17="N/A","N/A",IF(E17&gt;75,"No",IF(E17&lt;15,"No","Yes")))</f>
        <v>Yes</v>
      </c>
      <c r="G17" s="9">
        <v>55.302537411000003</v>
      </c>
      <c r="H17" s="9" t="str">
        <f>IF($B17="N/A","N/A",IF(G17&gt;75,"No",IF(G17&lt;15,"No","Yes")))</f>
        <v>Yes</v>
      </c>
      <c r="I17" s="10">
        <v>-7.22</v>
      </c>
      <c r="J17" s="10">
        <v>3.5569999999999999</v>
      </c>
      <c r="K17" s="9" t="str">
        <f t="shared" si="0"/>
        <v>Yes</v>
      </c>
    </row>
    <row r="18" spans="1:11" x14ac:dyDescent="0.2">
      <c r="A18" s="91" t="s">
        <v>853</v>
      </c>
      <c r="B18" s="37" t="s">
        <v>228</v>
      </c>
      <c r="C18" s="9">
        <v>31.015490534000001</v>
      </c>
      <c r="D18" s="9" t="str">
        <f>IF($B18="N/A","N/A",IF(C18&gt;70,"No",IF(C18&lt;25,"No","Yes")))</f>
        <v>Yes</v>
      </c>
      <c r="E18" s="9">
        <v>36.178010471</v>
      </c>
      <c r="F18" s="9" t="str">
        <f>IF($B18="N/A","N/A",IF(E18&gt;70,"No",IF(E18&lt;25,"No","Yes")))</f>
        <v>Yes</v>
      </c>
      <c r="G18" s="9">
        <v>36.824983735000004</v>
      </c>
      <c r="H18" s="9" t="str">
        <f>IF($B18="N/A","N/A",IF(G18&gt;70,"No",IF(G18&lt;25,"No","Yes")))</f>
        <v>Yes</v>
      </c>
      <c r="I18" s="10">
        <v>16.64</v>
      </c>
      <c r="J18" s="10">
        <v>1.788</v>
      </c>
      <c r="K18" s="9" t="str">
        <f t="shared" si="0"/>
        <v>Yes</v>
      </c>
    </row>
    <row r="19" spans="1:11" x14ac:dyDescent="0.2">
      <c r="A19" s="91" t="s">
        <v>160</v>
      </c>
      <c r="B19" s="37"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31" t="s">
        <v>374</v>
      </c>
      <c r="B20" s="37" t="s">
        <v>241</v>
      </c>
      <c r="C20" s="9">
        <v>0.27538726330000002</v>
      </c>
      <c r="D20" s="9" t="str">
        <f>IF($B20="N/A","N/A",IF(C20&gt;5,"No",IF(C20&lt;1,"No","Yes")))</f>
        <v>No</v>
      </c>
      <c r="E20" s="9">
        <v>1.3612565445</v>
      </c>
      <c r="F20" s="9" t="str">
        <f>IF($B20="N/A","N/A",IF(E20&gt;5,"No",IF(E20&lt;1,"No","Yes")))</f>
        <v>Yes</v>
      </c>
      <c r="G20" s="9">
        <v>1.4964216004999999</v>
      </c>
      <c r="H20" s="9" t="str">
        <f>IF($B20="N/A","N/A",IF(G20&gt;5,"No",IF(G20&lt;1,"No","Yes")))</f>
        <v>Yes</v>
      </c>
      <c r="I20" s="10">
        <v>394.3</v>
      </c>
      <c r="J20" s="10">
        <v>9.9290000000000003</v>
      </c>
      <c r="K20" s="9" t="str">
        <f t="shared" si="0"/>
        <v>Yes</v>
      </c>
    </row>
    <row r="21" spans="1:11" x14ac:dyDescent="0.2">
      <c r="A21" s="31" t="s">
        <v>376</v>
      </c>
      <c r="B21" s="37" t="s">
        <v>242</v>
      </c>
      <c r="C21" s="9">
        <v>99.001721169999996</v>
      </c>
      <c r="D21" s="9" t="str">
        <f>IF($B21="N/A","N/A",IF(C21&gt;98,"No",IF(C21&lt;8,"No","Yes")))</f>
        <v>No</v>
      </c>
      <c r="E21" s="9">
        <v>95.497382199</v>
      </c>
      <c r="F21" s="9" t="str">
        <f>IF($B21="N/A","N/A",IF(E21&gt;98,"No",IF(E21&lt;8,"No","Yes")))</f>
        <v>Yes</v>
      </c>
      <c r="G21" s="9">
        <v>95.510735198000006</v>
      </c>
      <c r="H21" s="9" t="str">
        <f>IF($B21="N/A","N/A",IF(G21&gt;98,"No",IF(G21&lt;8,"No","Yes")))</f>
        <v>Yes</v>
      </c>
      <c r="I21" s="10">
        <v>-3.54</v>
      </c>
      <c r="J21" s="10">
        <v>1.4E-2</v>
      </c>
      <c r="K21" s="9" t="str">
        <f t="shared" si="0"/>
        <v>Yes</v>
      </c>
    </row>
    <row r="22" spans="1:11" x14ac:dyDescent="0.2">
      <c r="A22" s="31" t="s">
        <v>377</v>
      </c>
      <c r="B22" s="62" t="s">
        <v>224</v>
      </c>
      <c r="C22" s="9">
        <v>3.4423407900000001E-2</v>
      </c>
      <c r="D22" s="9" t="str">
        <f>IF($B22="N/A","N/A",IF(C22&gt;5,"No",IF(C22&lt;=0,"No","Yes")))</f>
        <v>Yes</v>
      </c>
      <c r="E22" s="9">
        <v>0.1047120419</v>
      </c>
      <c r="F22" s="9" t="str">
        <f>IF($B22="N/A","N/A",IF(E22&gt;5,"No",IF(E22&lt;=0,"No","Yes")))</f>
        <v>Yes</v>
      </c>
      <c r="G22" s="9">
        <v>0</v>
      </c>
      <c r="H22" s="9" t="str">
        <f>IF($B22="N/A","N/A",IF(G22&gt;5,"No",IF(G22&lt;=0,"No","Yes")))</f>
        <v>No</v>
      </c>
      <c r="I22" s="10">
        <v>204.2</v>
      </c>
      <c r="J22" s="10">
        <v>-100</v>
      </c>
      <c r="K22" s="9" t="str">
        <f t="shared" si="0"/>
        <v>No</v>
      </c>
    </row>
    <row r="23" spans="1:11" ht="12" customHeight="1" x14ac:dyDescent="0.2">
      <c r="A23" s="167" t="s">
        <v>1647</v>
      </c>
      <c r="B23" s="168"/>
      <c r="C23" s="168"/>
      <c r="D23" s="168"/>
      <c r="E23" s="168"/>
      <c r="F23" s="168"/>
      <c r="G23" s="168"/>
      <c r="H23" s="168"/>
      <c r="I23" s="168"/>
      <c r="J23" s="168"/>
      <c r="K23" s="169"/>
    </row>
    <row r="24" spans="1:11" x14ac:dyDescent="0.2">
      <c r="A24" s="160" t="s">
        <v>1645</v>
      </c>
      <c r="B24" s="161"/>
      <c r="C24" s="161"/>
      <c r="D24" s="161"/>
      <c r="E24" s="161"/>
      <c r="F24" s="161"/>
      <c r="G24" s="161"/>
      <c r="H24" s="161"/>
      <c r="I24" s="161"/>
      <c r="J24" s="161"/>
      <c r="K24" s="162"/>
    </row>
    <row r="25" spans="1:11" x14ac:dyDescent="0.2">
      <c r="A25" s="163" t="s">
        <v>1743</v>
      </c>
      <c r="B25" s="163"/>
      <c r="C25" s="163"/>
      <c r="D25" s="163"/>
      <c r="E25" s="163"/>
      <c r="F25" s="163"/>
      <c r="G25" s="163"/>
      <c r="H25" s="163"/>
      <c r="I25" s="163"/>
      <c r="J25" s="163"/>
      <c r="K25" s="164"/>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2017-05-15T19:57:26Z</dcterms:modified>
  <dc:language>English</dc:language>
</cp:coreProperties>
</file>