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<sst xmlns="http://schemas.openxmlformats.org/spreadsheetml/2006/main" count="7789" uniqueCount="1744">
  <si>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</si>
  <si>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</si>
  <si>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</si>
  <si>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</si>
  <si>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</si>
  <si>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</si>
  <si>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</si>
  <si>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</si>
  <si>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</si>
  <si>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</si>
  <si>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</si>
  <si>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</si>
  <si>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</si>
  <si>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</si>
  <si>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</si>
  <si>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</si>
  <si>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</si>
  <si>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</si>
  <si>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</si>
  <si>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</si>
  <si>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</si>
  <si>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</si>
  <si>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</si>
  <si>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</si>
  <si>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</si>
  <si>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</si>
  <si>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</si>
  <si>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</si>
  <si>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</si>
  <si>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</si>
  <si>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</si>
  <si>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</si>
  <si>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</si>
  <si>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</si>
  <si>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</si>
  <si>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</si>
  <si>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</si>
  <si>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</si>
  <si>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</si>
  <si>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</si>
  <si>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</si>
  <si>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</si>
  <si>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</si>
  <si>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</si>
  <si>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</si>
  <si>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</si>
  <si>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</si>
  <si>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</si>
  <si>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</si>
  <si>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</si>
  <si>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</si>
  <si>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</si>
  <si>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</si>
  <si>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</si>
  <si>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</si>
  <si>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</si>
  <si>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</si>
  <si>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</si>
  <si>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</si>
  <si>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</si>
  <si>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</si>
  <si>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</si>
  <si>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</si>
  <si>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</si>
  <si>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</si>
  <si>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</si>
  <si>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</si>
  <si>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</si>
  <si>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</si>
  <si>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</si>
  <si>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</si>
  <si>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</si>
  <si>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</si>
  <si>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</si>
  <si>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</si>
  <si>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</si>
  <si>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</si>
  <si>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</si>
  <si>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</si>
  <si>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</si>
  <si>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</si>
  <si>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</si>
  <si>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</si>
  <si>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</si>
  <si>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</si>
  <si>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</si>
  <si>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</si>
  <si>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</si>
  <si>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</si>
  <si>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</si>
  <si>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</si>
  <si>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</si>
  <si>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</si>
  <si>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</si>
  <si>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</si>
  <si>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</si>
  <si>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</si>
  <si>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</si>
  <si>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</si>
  <si>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</si>
  <si>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</si>
  <si>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</si>
  <si>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</si>
  <si>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</si>
  <si>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</si>
  <si>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</si>
  <si>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</si>
  <si>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</si>
  <si>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</si>
  <si>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</si>
  <si>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</si>
  <si>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</si>
  <si>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</si>
  <si>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</si>
  <si>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</si>
  <si>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</si>
  <si>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</si>
  <si>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</si>
  <si>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</si>
  <si>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</si>
  <si>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</si>
  <si>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</si>
  <si>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</si>
  <si>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</si>
  <si>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</si>
  <si>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</si>
  <si>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</si>
  <si>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</si>
  <si>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</si>
  <si>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</si>
  <si>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</si>
  <si>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</si>
  <si>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</si>
  <si>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</si>
  <si>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</si>
  <si>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</si>
  <si>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</si>
  <si>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</si>
  <si>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</si>
  <si>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</si>
  <si>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</si>
  <si>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</si>
  <si>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</si>
  <si>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</si>
  <si>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</si>
  <si>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</si>
  <si>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</si>
  <si>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</si>
  <si>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</si>
  <si>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</si>
  <si>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</si>
  <si>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</si>
  <si>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</si>
  <si>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</si>
  <si>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</si>
  <si>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</si>
  <si>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</si>
  <si>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</si>
  <si>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</si>
  <si>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</si>
  <si>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</si>
  <si>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</si>
  <si>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</si>
  <si>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</si>
  <si>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</si>
  <si>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</si>
  <si>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</si>
  <si>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</si>
  <si>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</si>
  <si>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</si>
  <si>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</si>
  <si>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</si>
  <si>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</si>
  <si>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</si>
  <si>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</si>
  <si>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</si>
  <si>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</si>
  <si>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</si>
  <si>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</si>
  <si>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</si>
  <si>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</si>
  <si>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</si>
  <si>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</si>
  <si>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</si>
  <si>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</si>
  <si>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</si>
  <si>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</si>
  <si>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</si>
  <si>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</si>
  <si>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</si>
  <si>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</si>
  <si>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</si>
  <si>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</si>
  <si>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</si>
  <si>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</si>
  <si>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</si>
  <si>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</si>
  <si>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</si>
  <si>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</si>
  <si>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</si>
  <si>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</si>
  <si>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</si>
  <si>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</si>
  <si>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</si>
  <si>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</si>
  <si>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</si>
  <si>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</si>
  <si>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</si>
  <si>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</si>
  <si>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</si>
  <si>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</si>
  <si>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</si>
  <si>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</si>
  <si>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</si>
  <si>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</si>
  <si>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</si>
  <si>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</si>
  <si>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</si>
  <si>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</si>
  <si>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</si>
  <si>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</si>
  <si>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</si>
  <si>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</si>
  <si>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</si>
  <si>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</si>
  <si>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</si>
  <si>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</si>
  <si>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</si>
  <si>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</si>
  <si>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</si>
  <si>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</si>
  <si>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</si>
  <si>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</si>
  <si>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</si>
  <si>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</si>
  <si>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</si>
  <si>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</si>
  <si>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</si>
  <si>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</si>
  <si>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</si>
  <si>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</si>
  <si>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</si>
  <si>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</si>
  <si>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</si>
  <si>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</si>
  <si>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</si>
  <si>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</si>
  <si>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</si>
  <si>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</si>
  <si>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</si>
  <si>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</si>
  <si>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</si>
  <si>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</si>
  <si>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</si>
  <si>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</si>
  <si>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</si>
  <si>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</si>
  <si>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</si>
  <si>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</si>
  <si>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</si>
  <si>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</si>
  <si>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</si>
  <si>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</si>
  <si>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</si>
  <si>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</si>
  <si>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</si>
  <si>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</si>
  <si>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</si>
  <si>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</si>
  <si>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</si>
  <si>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</si>
  <si>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</si>
  <si>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</si>
  <si>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</si>
  <si>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</si>
  <si>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</si>
  <si>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</si>
  <si>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</si>
  <si>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</si>
  <si>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</si>
  <si>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</si>
  <si>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</si>
  <si>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</si>
  <si>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</si>
  <si>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</si>
  <si>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</si>
  <si>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</si>
  <si>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</si>
  <si>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</si>
  <si>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</si>
  <si>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</si>
  <si>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</si>
  <si>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</si>
  <si>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</si>
  <si>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</si>
  <si>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</si>
  <si>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</si>
  <si>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</si>
  <si>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</si>
  <si>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</si>
  <si>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</si>
  <si>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</si>
  <si>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</si>
  <si>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</si>
  <si>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</si>
  <si>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</si>
  <si>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</si>
  <si>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</si>
  <si>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</si>
  <si>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</si>
  <si>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</si>
  <si>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</si>
  <si>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</si>
  <si>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</si>
  <si>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</si>
  <si>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</si>
  <si>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</si>
  <si>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</si>
  <si>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</si>
  <si>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</si>
  <si>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</si>
  <si>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</si>
  <si>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</si>
  <si>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</si>
  <si>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</si>
  <si>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</si>
  <si>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</si>
  <si>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</si>
  <si>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</si>
  <si>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</si>
  <si>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</si>
  <si>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</si>
  <si>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</si>
  <si>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</si>
  <si>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</si>
  <si>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</si>
  <si>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</si>
  <si>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</si>
  <si>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</si>
  <si>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</si>
  <si>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</si>
  <si>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</si>
  <si>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</si>
  <si>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</si>
  <si>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</si>
  <si>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</si>
  <si>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</si>
  <si>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</si>
  <si>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</si>
  <si>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</si>
  <si>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</si>
  <si>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</si>
  <si>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</si>
  <si>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</si>
  <si>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</si>
  <si>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</si>
  <si>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</si>
  <si>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</si>
  <si>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</si>
  <si>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</si>
  <si>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</si>
  <si>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</si>
  <si>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</si>
  <si>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</si>
  <si>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</si>
  <si>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</si>
  <si>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</si>
  <si>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</si>
  <si>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</si>
  <si>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</si>
  <si>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</si>
  <si>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</si>
  <si>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</si>
  <si>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</si>
  <si>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</si>
  <si>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</si>
  <si>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</si>
  <si>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</si>
  <si>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</si>
  <si>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</si>
  <si>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</si>
  <si>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</si>
  <si>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</si>
  <si>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</si>
  <si>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</si>
  <si>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</si>
  <si>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</si>
  <si>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</si>
  <si>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</si>
  <si>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</si>
  <si>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</si>
  <si>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</si>
  <si>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</si>
  <si>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</si>
  <si>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</si>
  <si>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</si>
  <si>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</si>
  <si>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</si>
  <si>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</si>
  <si>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</si>
  <si>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</si>
  <si>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</si>
  <si>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</si>
  <si>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</si>
  <si>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</si>
  <si>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</si>
  <si>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</si>
  <si>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</si>
  <si>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</si>
  <si>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</si>
  <si>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</si>
  <si>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</si>
  <si>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</si>
  <si>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</si>
  <si>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</si>
  <si>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</si>
  <si>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</si>
  <si>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</si>
  <si>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</si>
  <si>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</si>
  <si>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</si>
  <si>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</si>
  <si>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</si>
  <si>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</si>
  <si>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</si>
  <si>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</si>
  <si>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</si>
  <si>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</si>
  <si>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</si>
  <si>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</si>
  <si>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</si>
  <si>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</si>
  <si>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</si>
  <si>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</si>
  <si>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</si>
  <si>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</si>
  <si>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</si>
  <si>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</si>
  <si>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</si>
  <si>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</si>
  <si>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</si>
  <si>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</si>
  <si>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</si>
  <si>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</si>
  <si>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</si>
  <si>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</si>
  <si>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</si>
  <si>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</si>
  <si>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</si>
  <si>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</si>
  <si>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</si>
  <si>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</si>
  <si>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</si>
  <si>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</si>
  <si>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</si>
  <si>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</si>
  <si>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</si>
  <si>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</si>
  <si>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</si>
  <si>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</si>
  <si>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</si>
  <si>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</si>
  <si>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</si>
  <si>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</si>
  <si>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</si>
  <si>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</si>
  <si>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</si>
  <si>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</si>
  <si>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</si>
  <si>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</si>
  <si>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</si>
  <si>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</si>
  <si>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</si>
  <si>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</si>
  <si>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</si>
  <si>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</si>
  <si>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</si>
  <si>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</si>
  <si>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</si>
  <si>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</si>
  <si>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</si>
  <si>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</si>
  <si>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</si>
  <si>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</si>
  <si>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</si>
  <si>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</si>
  <si>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</si>
  <si>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</si>
  <si>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</si>
  <si>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</si>
  <si>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</si>
  <si>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</si>
  <si>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</si>
  <si>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</si>
  <si>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</si>
  <si>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</si>
  <si>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</si>
  <si>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</si>
  <si>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</si>
  <si>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</si>
  <si>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</si>
  <si>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</si>
  <si>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</si>
  <si>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</si>
  <si>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</si>
  <si>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</si>
  <si>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</si>
  <si>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</si>
  <si>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</si>
  <si>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</si>
  <si>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</si>
  <si>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</si>
  <si>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</si>
  <si>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</si>
  <si>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</si>
  <si>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</si>
  <si>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</si>
  <si>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</si>
  <si>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</si>
  <si>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</si>
  <si>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</si>
  <si>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</si>
  <si>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</si>
  <si>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</si>
  <si>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</si>
  <si>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</si>
  <si>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</si>
  <si>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</si>
  <si>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</si>
  <si>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</si>
  <si>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</si>
  <si>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</si>
  <si>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</si>
  <si>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</si>
  <si>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</si>
  <si>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</si>
  <si>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</si>
  <si>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</si>
  <si>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</si>
  <si>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</si>
  <si>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</si>
  <si>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</si>
  <si>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</si>
  <si>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</si>
  <si>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</si>
  <si>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</si>
  <si>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</si>
  <si>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</si>
  <si>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</si>
  <si>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</si>
  <si>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</si>
  <si>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</si>
  <si>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</si>
  <si>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</si>
  <si>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</si>
  <si>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</si>
  <si>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</si>
  <si>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</si>
  <si>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</si>
  <si>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</si>
  <si>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</si>
  <si>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</si>
  <si>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</si>
  <si>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</si>
  <si>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</si>
  <si>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</si>
  <si>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</si>
  <si>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</si>
  <si>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</si>
  <si>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</si>
  <si>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</si>
  <si>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</si>
  <si>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</si>
  <si>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</si>
  <si>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</si>
  <si>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</si>
  <si>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</si>
  <si>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</si>
  <si>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</si>
  <si>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</si>
  <si>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</si>
  <si>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</si>
  <si>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</si>
  <si>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</si>
  <si>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</si>
  <si>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</si>
  <si>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</si>
  <si>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</si>
  <si>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</si>
  <si>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</si>
  <si>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</si>
  <si>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</si>
  <si>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</si>
  <si>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</si>
  <si>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</si>
  <si>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</si>
  <si>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</si>
  <si>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</si>
  <si>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</si>
  <si>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</si>
  <si>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</si>
  <si>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</si>
  <si>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</si>
  <si>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</si>
  <si>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</si>
  <si>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</si>
  <si>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</si>
  <si>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</si>
  <si>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</si>
  <si>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</si>
  <si>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</si>
  <si>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</si>
  <si>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</si>
  <si>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</si>
  <si>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</si>
  <si>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</si>
  <si>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</si>
  <si>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</si>
  <si>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</si>
  <si>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</si>
  <si>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</si>
  <si>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</si>
  <si>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</si>
  <si>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</si>
  <si>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</si>
  <si>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</si>
  <si>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</si>
  <si>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</si>
  <si>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</si>
  <si>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</si>
  <si>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</si>
  <si>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</si>
  <si>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</si>
  <si>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</si>
  <si>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</si>
  <si>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</si>
  <si>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</si>
  <si>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</si>
  <si>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</si>
  <si>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</si>
  <si>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</si>
  <si>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</si>
  <si>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</si>
  <si>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</si>
  <si>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</si>
  <si>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</si>
  <si>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</si>
  <si>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</si>
  <si>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</si>
  <si>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</si>
  <si>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</si>
  <si>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</si>
  <si>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</si>
  <si>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</si>
  <si>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</si>
  <si>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</si>
  <si>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</si>
  <si>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</si>
  <si>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</si>
  <si>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</si>
  <si>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</si>
  <si>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</si>
  <si>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</si>
  <si>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</si>
  <si>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</si>
  <si>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</si>
  <si>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</si>
  <si>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</si>
  <si>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</si>
  <si>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</si>
  <si>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</si>
  <si>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</si>
  <si>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</si>
  <si>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</si>
  <si>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</si>
  <si>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</si>
  <si>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</si>
  <si>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</si>
  <si>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</si>
  <si>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</si>
  <si>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</si>
  <si>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</si>
  <si>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</si>
  <si>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</si>
  <si>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</si>
  <si>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</si>
  <si>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</si>
  <si>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</si>
  <si>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</si>
  <si>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</si>
  <si>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</si>
  <si>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</si>
  <si>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</si>
  <si>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</si>
  <si>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</si>
  <si>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</si>
  <si>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</si>
  <si>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</si>
  <si>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</si>
  <si>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</si>
  <si>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</si>
  <si>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</si>
  <si>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</si>
  <si>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</si>
  <si>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</si>
  <si>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</si>
  <si>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</si>
  <si>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</si>
  <si>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</si>
  <si>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</si>
  <si>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</si>
  <si>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</si>
  <si>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</si>
  <si>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</si>
  <si>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</si>
  <si>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</si>
  <si>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</si>
  <si>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</si>
  <si>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</si>
  <si>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</si>
  <si>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</si>
  <si>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</si>
  <si>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</si>
  <si>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</si>
  <si>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</si>
  <si>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</si>
  <si>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</si>
  <si>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</si>
  <si>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</si>
  <si>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</si>
  <si>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</si>
  <si>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</si>
  <si>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</si>
  <si>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</si>
  <si>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</si>
  <si>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</si>
  <si>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</si>
  <si>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</si>
  <si>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</si>
  <si>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</si>
  <si>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</si>
  <si>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</si>
  <si>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</si>
  <si>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</si>
  <si>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</si>
  <si>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</si>
  <si>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</si>
  <si>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</si>
  <si>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</si>
  <si>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</si>
  <si>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</si>
  <si>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</si>
  <si>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</si>
  <si>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</si>
  <si>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</si>
  <si>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</si>
  <si>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</si>
  <si>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</si>
  <si>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</si>
  <si>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</si>
  <si>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</si>
  <si>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</si>
  <si>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</si>
  <si>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</si>
  <si>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</si>
  <si>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</si>
  <si>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</si>
  <si>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</si>
  <si>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</si>
  <si>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</si>
  <si>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</si>
  <si>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</si>
  <si>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</si>
  <si>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</si>
  <si>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</si>
  <si>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</si>
  <si>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</si>
  <si>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</si>
  <si>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</si>
  <si>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</si>
  <si>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</si>
  <si>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</si>
  <si>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</si>
  <si>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</si>
  <si>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</si>
  <si>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</si>
  <si>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</si>
  <si>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</si>
  <si>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</si>
  <si>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</si>
  <si>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</si>
  <si>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</si>
  <si>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</si>
  <si>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</si>
  <si>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</si>
  <si>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</si>
  <si>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</si>
  <si>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</si>
  <si>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</si>
  <si>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</si>
  <si>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</si>
  <si>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</si>
  <si>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</si>
  <si>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</si>
  <si>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</si>
  <si>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</si>
  <si>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</si>
  <si>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</si>
  <si>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</si>
  <si>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</si>
  <si>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</si>
  <si>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</si>
  <si>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</si>
  <si>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</si>
  <si>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</si>
  <si>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</si>
  <si>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</si>
  <si>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</si>
  <si>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</si>
  <si>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</si>
  <si>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</si>
  <si>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</si>
  <si>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</si>
  <si>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</si>
  <si>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</si>
  <si>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</si>
  <si>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</si>
  <si>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</si>
  <si>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</si>
  <si>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</si>
  <si>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</si>
  <si>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</si>
  <si>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</si>
  <si>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</si>
  <si>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</si>
  <si>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</si>
  <si>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</si>
  <si>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</si>
  <si>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</si>
  <si>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</si>
  <si>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</si>
  <si>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</si>
  <si>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</si>
  <si>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</si>
  <si>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</si>
  <si>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</si>
  <si>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</si>
  <si>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</si>
  <si>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</si>
  <si>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</si>
  <si>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</si>
  <si>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</si>
  <si>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</si>
  <si>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</si>
  <si>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</si>
  <si>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</si>
  <si>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</si>
  <si>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</si>
  <si>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</si>
  <si>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</si>
  <si>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</si>
  <si>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</si>
  <si>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</si>
  <si>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</si>
  <si>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</si>
  <si>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</si>
  <si>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</si>
  <si>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</si>
  <si>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</si>
  <si>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</si>
  <si>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</si>
  <si>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</si>
  <si>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</si>
  <si>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</si>
  <si>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</si>
  <si>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</si>
  <si>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</si>
  <si>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</si>
  <si>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</si>
  <si>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</si>
  <si>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</si>
  <si>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</si>
  <si>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</si>
  <si>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</si>
  <si>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</si>
  <si>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</si>
  <si>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</si>
  <si>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</si>
  <si>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</si>
  <si>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</si>
  <si>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</si>
  <si>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</si>
  <si>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</si>
  <si>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</si>
  <si>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</si>
  <si>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</si>
  <si>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</si>
  <si>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</si>
  <si>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</si>
  <si>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</si>
  <si>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</si>
  <si>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</si>
  <si>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</si>
  <si>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</si>
  <si>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</si>
  <si>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</si>
  <si>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</si>
  <si>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</si>
  <si>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</si>
  <si>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</si>
  <si>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</si>
  <si>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</si>
  <si>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</si>
  <si>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</si>
  <si>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</si>
  <si>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</si>
  <si>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</si>
  <si>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</si>
  <si>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</si>
  <si>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</si>
  <si>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</si>
  <si>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</si>
  <si>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</si>
  <si>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</si>
  <si>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</si>
  <si>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</si>
  <si>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</si>
  <si>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</si>
  <si>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</si>
  <si>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</si>
  <si>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</si>
  <si>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</si>
  <si>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</si>
  <si>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</si>
  <si>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</si>
  <si>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</si>
  <si>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</si>
  <si>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</si>
  <si>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</si>
  <si>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</si>
  <si>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</si>
  <si>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</si>
  <si>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</si>
  <si>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</si>
  <si>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</si>
  <si>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</si>
  <si>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</si>
  <si>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</si>
  <si>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</si>
  <si>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</si>
  <si>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</si>
  <si>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</si>
  <si>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</si>
  <si>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</si>
  <si>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</si>
  <si>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</si>
  <si>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</si>
  <si>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</si>
  <si>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</si>
  <si>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</si>
  <si>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</si>
  <si>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</si>
  <si>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</si>
  <si>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</si>
  <si>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</si>
  <si>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</si>
  <si>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</si>
  <si>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</si>
  <si>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</si>
  <si>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</si>
  <si>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</si>
  <si>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</si>
  <si>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</si>
  <si>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</si>
  <si>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</si>
  <si>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</si>
  <si>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</si>
  <si>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</si>
  <si>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</si>
  <si>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</si>
  <si>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</si>
  <si>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</si>
  <si>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</si>
  <si>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</si>
  <si>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</si>
  <si>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</si>
  <si>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</si>
  <si>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</si>
  <si>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</si>
  <si>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</si>
  <si>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</si>
  <si>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</si>
  <si>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</si>
  <si>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</si>
  <si>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</si>
  <si>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</si>
  <si>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</si>
  <si>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</si>
  <si>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</si>
  <si>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</si>
  <si>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</si>
  <si>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</si>
  <si>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</si>
  <si>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</si>
  <si>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</si>
  <si>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</si>
  <si>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</si>
  <si>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</si>
  <si>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</si>
  <si>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</si>
  <si>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</si>
  <si>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</si>
  <si>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</si>
  <si>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</si>
  <si>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</si>
  <si>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</si>
  <si>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</si>
  <si>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</si>
  <si>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</si>
  <si>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</si>
  <si>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</si>
  <si>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</si>
  <si>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</si>
  <si>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</si>
  <si>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</si>
  <si>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</si>
  <si>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</si>
  <si>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</si>
  <si>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</si>
  <si>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</si>
  <si>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</si>
  <si>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</si>
  <si>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</si>
  <si>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</si>
  <si>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</si>
  <si>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</si>
  <si>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</si>
  <si>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</si>
  <si>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</si>
  <si>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</si>
  <si>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</si>
  <si>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</si>
  <si>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</si>
  <si>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</si>
  <si>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</si>
  <si>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</si>
  <si>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</si>
  <si>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</si>
  <si>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</si>
  <si>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</si>
  <si>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</si>
  <si>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</si>
  <si>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</si>
  <si>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</si>
  <si>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</si>
  <si>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</si>
  <si>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</si>
  <si>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</si>
  <si>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</si>
  <si>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</si>
  <si>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</si>
  <si>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</si>
  <si>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</si>
  <si>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</si>
  <si>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</si>
  <si>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</si>
  <si>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</si>
  <si>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</si>
  <si>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</si>
  <si>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</si>
  <si>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</si>
  <si>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</si>
  <si>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</si>
  <si>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</si>
  <si>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</si>
  <si>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</si>
  <si>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</si>
  <si>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</si>
  <si>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</si>
  <si>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</si>
  <si>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</si>
  <si>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</si>
  <si>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</si>
  <si>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</si>
  <si>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</si>
  <si>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</si>
  <si>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</si>
  <si>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</si>
  <si>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</si>
  <si>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</si>
  <si>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</si>
  <si>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</si>
  <si>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</si>
  <si>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</si>
  <si>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</si>
  <si>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</si>
  <si>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</si>
  <si>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</si>
  <si>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</si>
  <si>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</si>
  <si>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</si>
  <si>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</si>
  <si>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</si>
  <si>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</si>
  <si>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</si>
  <si>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</si>
  <si>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</si>
  <si>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</si>
  <si>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</si>
  <si>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</si>
  <si>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</si>
  <si>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</si>
  <si>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</si>
  <si>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</si>
  <si>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</si>
  <si>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</si>
  <si>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</si>
  <si>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</si>
  <si>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</si>
  <si>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</si>
  <si>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</si>
  <si>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</si>
  <si>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</si>
  <si>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</si>
  <si>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</si>
  <si>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</si>
  <si>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</si>
  <si>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</si>
  <si>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</si>
  <si>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</si>
  <si>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</si>
  <si>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</si>
  <si>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</si>
  <si>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</si>
  <si>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</si>
  <si>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</si>
  <si>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</si>
  <si>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</si>
  <si>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</si>
  <si>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</si>
  <si>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</si>
  <si>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</si>
  <si>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</si>
  <si>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</si>
  <si>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</si>
  <si>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</si>
  <si>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</si>
  <si>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</si>
  <si>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</si>
  <si>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</si>
  <si>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</si>
  <si>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</si>
  <si>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</si>
  <si>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</si>
  <si>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</si>
  <si>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</si>
  <si>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</si>
  <si>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</si>
  <si>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</si>
  <si>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</si>
  <si>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</si>
  <si>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</si>
  <si>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</si>
  <si>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</si>
  <si>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</si>
  <si>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</si>
  <si>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</si>
  <si>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</si>
  <si>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</si>
  <si>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</si>
  <si>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</si>
  <si>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</si>
  <si>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</si>
  <si>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</si>
  <si>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</si>
  <si>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</si>
  <si>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</si>
  <si>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</si>
  <si>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</si>
  <si>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</si>
  <si>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</si>
  <si>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</si>
  <si>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</si>
  <si>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</si>
  <si>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</si>
  <si>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</si>
  <si>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</si>
  <si>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</si>
  <si>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</si>
  <si>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</si>
  <si>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</si>
  <si>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</si>
  <si>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</si>
  <si>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</si>
  <si>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</si>
  <si>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</si>
  <si>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</si>
  <si>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</si>
  <si>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</si>
  <si>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</si>
  <si>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</si>
  <si>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</si>
  <si>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</si>
  <si>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</si>
  <si>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</si>
  <si>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</si>
  <si>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</si>
  <si>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</si>
  <si>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</si>
  <si>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</si>
  <si>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</si>
  <si>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</si>
  <si>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</si>
  <si>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</si>
  <si>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</si>
  <si>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</si>
  <si>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</si>
  <si>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</si>
  <si>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</si>
  <si>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</si>
  <si>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</si>
  <si>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</si>
  <si>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</si>
  <si>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</si>
  <si>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</si>
  <si>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</si>
  <si>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</si>
  <si>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</si>
  <si>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</si>
  <si>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</si>
  <si>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</si>
  <si>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</si>
  <si>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</si>
  <si>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</si>
  <si>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</si>
  <si>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</si>
  <si>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</si>
  <si>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</si>
  <si>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</si>
  <si>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</si>
  <si>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</si>
  <si>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</si>
  <si>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</si>
  <si>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</si>
  <si>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</si>
  <si>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</si>
  <si>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</si>
  <si>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</si>
  <si>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</si>
  <si>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</si>
  <si>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</si>
  <si>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</si>
  <si>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</si>
  <si>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</si>
  <si>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</si>
  <si>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</si>
  <si>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</si>
  <si>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</si>
  <si>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</si>
  <si>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</si>
  <si>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</si>
  <si>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</si>
  <si>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</si>
  <si>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</si>
  <si>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</si>
  <si>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</si>
  <si>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</si>
  <si>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</si>
  <si>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</si>
  <si>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</si>
  <si>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</si>
  <si>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</si>
  <si>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</si>
  <si>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</si>
  <si>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</si>
  <si>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</si>
  <si>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</si>
  <si>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</si>
  <si>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</si>
  <si>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</si>
  <si>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</si>
  <si>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</si>
  <si>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</si>
  <si>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</si>
  <si>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</si>
  <si>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</si>
  <si>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</si>
  <si>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</si>
  <si>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</si>
  <si>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</si>
  <si>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</si>
  <si>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</si>
  <si>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</si>
  <si>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</si>
  <si>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</si>
  <si>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</si>
  <si>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</si>
  <si>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</si>
  <si>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</si>
  <si>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</si>
  <si>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</si>
  <si>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</si>
  <si>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</si>
  <si>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</si>
  <si>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</si>
  <si>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</si>
  <si>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</si>
  <si>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</si>
  <si>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</si>
  <si>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</si>
  <si>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</si>
  <si>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</si>
  <si>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</si>
  <si>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</si>
  <si>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</si>
  <si>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</si>
  <si>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</si>
  <si>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</si>
  <si>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</si>
  <si>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</si>
  <si>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</si>
  <si>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</si>
  <si>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</si>
  <si>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</si>
  <si>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</si>
  <si>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</si>
  <si>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</si>
  <si>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</si>
  <si>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</si>
  <si>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</si>
  <si>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</si>
  <si>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</si>
  <si>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</si>
  <si>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</si>
  <si>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</si>
  <si>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</si>
  <si>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</si>
  <si>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</si>
  <si>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</si>
  <si>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</si>
  <si>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</si>
  <si>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</si>
  <si>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</si>
  <si>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</si>
  <si>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</si>
  <si>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</si>
  <si>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</si>
  <si>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</si>
  <si>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</si>
  <si>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</si>
  <si>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</si>
  <si>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</si>
  <si>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</si>
  <si>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</si>
  <si>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</si>
  <si>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</si>
  <si>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</si>
  <si>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</si>
  <si>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</si>
  <si>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</si>
  <si>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</si>
  <si>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</si>
  <si>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</si>
  <si>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</si>
  <si>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</si>
  <si>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</si>
  <si>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</si>
  <si>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</si>
  <si>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</si>
  <si>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</si>
  <si>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</si>
  <si>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</si>
  <si>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</si>
  <si>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</si>
  <si>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</si>
  <si>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</si>
  <si>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</si>
  <si>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</si>
  <si>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</si>
  <si>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</si>
  <si>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</si>
  <si>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</si>
  <si>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</si>
  <si>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</si>
  <si>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</si>
  <si>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</si>
  <si>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</si>
  <si>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</si>
  <si>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</si>
  <si>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</si>
  <si>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</si>
  <si>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</si>
  <si>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</si>
  <si>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</si>
  <si>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</si>
  <si>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</si>
  <si>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</si>
  <si>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</si>
  <si>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</si>
  <si>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</si>
  <si>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</si>
  <si>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</si>
  <si>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</si>
  <si>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</si>
  <si>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</si>
  <si>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</si>
  <si>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</si>
  <si>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</si>
  <si>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</si>
  <si>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</si>
  <si>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</si>
  <si>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</si>
  <si>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</si>
  <si>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</si>
  <si>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</si>
  <si>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</si>
  <si>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</si>
  <si>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</si>
  <si>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</si>
  <si>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</si>
  <si>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</si>
  <si>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</si>
  <si>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</si>
  <si>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</si>
  <si>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</si>
  <si>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</si>
  <si>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</si>
  <si>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</si>
  <si>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</si>
  <si>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</si>
  <si>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</si>
  <si>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</si>
  <si>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</si>
  <si>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</si>
  <si>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</si>
  <si>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</si>
  <si>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</si>
  <si>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</si>
  <si>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</si>
  <si>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</si>
  <si>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</si>
  <si>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</si>
  <si>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</si>
  <si>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</si>
  <si>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</si>
  <si>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</si>
  <si>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</si>
  <si>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</si>
  <si>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</si>
  <si>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</si>
  <si>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</si>
  <si>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</si>
  <si>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</si>
  <si>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</si>
  <si>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</si>
  <si>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</si>
  <si>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</si>
  <si>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</si>
  <si>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</si>
  <si>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</si>
  <si>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</si>
  <si>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</si>
  <si>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</si>
  <si>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</si>
  <si>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</si>
  <si>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</si>
  <si>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</si>
  <si>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</si>
  <si>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</si>
  <si>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</si>
  <si>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</si>
  <si>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</si>
  <si>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</si>
  <si>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</si>
  <si>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</si>
  <si>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</si>
  <si>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</si>
  <si>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</si>
  <si>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</si>
  <si>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</si>
  <si>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</si>
  <si>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</si>
  <si>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</si>
  <si>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</si>
  <si>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</si>
  <si>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</si>
  <si>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</si>
  <si>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</si>
  <si>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</si>
  <si>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</si>
  <si>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</si>
  <si>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</si>
  <si>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</si>
  <si>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</si>
  <si>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</si>
  <si>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</si>
  <si>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</si>
  <si>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</si>
  <si>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</si>
  <si>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</si>
  <si>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</si>
  <si>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</si>
  <si>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</si>
  <si>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</si>
  <si>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</si>
  <si>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</si>
  <si>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</si>
  <si>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</si>
  <si>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</si>
  <si>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</si>
  <si>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</si>
  <si>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</si>
  <si>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</si>
  <si>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</si>
  <si>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</si>
  <si>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</si>
  <si>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</si>
  <si>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</si>
  <si>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</si>
  <si>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</si>
  <si>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</si>
  <si>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</si>
  <si>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</si>
  <si>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</si>
  <si>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</si>
  <si>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</si>
  <si>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</si>
  <si>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</si>
  <si>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</si>
  <si>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</si>
  <si>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</si>
  <si>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</si>
  <si>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</si>
  <si>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</si>
  <si>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</si>
  <si>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</si>
  <si>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</si>
  <si>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</si>
  <si>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</si>
  <si>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</si>
  <si>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</si>
  <si>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</si>
  <si>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</si>
  <si>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</si>
  <si>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</si>
  <si>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</si>
  <si>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</si>
  <si>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</si>
  <si>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</si>
  <si>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</si>
  <si>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</si>
  <si>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</si>
  <si>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</si>
  <si>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</si>
  <si>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</si>
  <si>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</si>
  <si>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</si>
  <si>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</si>
  <si>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</si>
  <si>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</si>
  <si>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</si>
  <si>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</si>
  <si>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</si>
  <si>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</si>
  <si>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</si>
  <si>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</si>
  <si>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</si>
  <si>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</si>
  <si>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</si>
  <si>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</si>
  <si>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</si>
  <si>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</si>
  <si>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</si>
  <si>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</si>
  <si>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</si>
  <si>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</si>
  <si>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</si>
  <si>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</si>
  <si>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</si>
  <si>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</si>
  <si>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</si>
  <si>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</si>
  <si>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</si>
  <si>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</si>
  <si>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</si>
  <si>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</si>
  <si>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</si>
  <si>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</si>
  <si>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</si>
  <si>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</si>
  <si>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</si>
  <si>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</si>
  <si>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</si>
  <si>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</si>
  <si>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</si>
  <si>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</si>
  <si>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</si>
  <si>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</si>
  <si>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</si>
  <si>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</si>
  <si>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</si>
  <si>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</si>
  <si>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</si>
  <si>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</si>
  <si>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</si>
  <si>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</si>
  <si>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</si>
  <si>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</si>
  <si>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</si>
  <si>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</si>
  <si>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</si>
  <si>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</si>
  <si>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</si>
  <si>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</si>
  <si>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</si>
  <si>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</si>
  <si>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</si>
  <si>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</si>
  <si>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</si>
  <si>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</si>
  <si>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</si>
  <si>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</si>
  <si>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</si>
  <si>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</si>
  <si>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</si>
  <si>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</si>
  <si>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</si>
  <si>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</si>
  <si>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</si>
  <si>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</si>
  <si>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</si>
  <si>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</si>
  <si>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</si>
  <si>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</si>
  <si>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</si>
  <si>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</si>
  <si>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</si>
  <si>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</si>
  <si>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</si>
  <si>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</si>
  <si>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</si>
  <si>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</si>
  <si>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</si>
  <si>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</si>
  <si>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</si>
  <si>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</si>
  <si>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</si>
  <si>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</si>
  <si>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</si>
  <si>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</si>
  <si>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</si>
  <si>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</si>
  <si>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</si>
  <si>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</si>
  <si>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</si>
  <si>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</si>
  <si>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</si>
  <si>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</si>
  <si>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</si>
  <si>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</si>
  <si>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</si>
  <si>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</si>
  <si>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</si>
  <si>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</si>
  <si>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</si>
  <si>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</si>
  <si>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</si>
  <si>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</si>
  <si>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</si>
  <si>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</si>
  <si>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</si>
  <si>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</si>
  <si>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</si>
  <si>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</si>
  <si>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</si>
  <si>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</si>
  <si>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</si>
  <si>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</si>
  <si>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</si>
  <si>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</si>
  <si>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</si>
  <si>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</si>
  <si>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</si>
  <si>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</si>
  <si>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</si>
  <si>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</si>
  <si>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</si>
  <si>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</si>
  <si>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</si>
  <si>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</si>
  <si>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</si>
  <si>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</si>
  <si>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</si>
  <si>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</si>
  <si>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</si>
  <si>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</si>
  <si>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</si>
  <si>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</si>
  <si>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</si>
  <si>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</si>
  <si>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</si>
  <si>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</si>
  <si>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</si>
  <si>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</si>
  <si>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</si>
  <si>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</si>
  <si>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</si>
  <si>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</si>
  <si>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</si>
  <si>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</si>
  <si>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</si>
  <si>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</si>
  <si>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</si>
  <si>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</si>
  <si>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</si>
  <si>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</si>
  <si>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</si>
  <si>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</si>
  <si>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</si>
  <si>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</si>
  <si>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</si>
  <si>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</si>
  <si>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</si>
  <si>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</si>
  <si>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</si>
  <si>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</si>
  <si>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</si>
  <si>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</si>
  <si>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</si>
  <si>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</si>
  <si>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</si>
  <si>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</si>
  <si>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</si>
  <si>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</si>
  <si>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</si>
  <si>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</si>
  <si>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</si>
  <si>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</si>
  <si>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</si>
  <si>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</si>
  <si>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</si>
  <si>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</si>
  <si>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New Jersey</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</si>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</sst>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47517323</v>
      </c>
      <c r="D7" s="31" t="str">
        <f>IF($B7="N/A","N/A",IF(C7&gt;15,"No",IF(C7&lt;-15,"No","Yes")))</f>
        <v>N/A</v>
      </c>
      <c r="E7" s="30">
        <v>53210384</v>
      </c>
      <c r="F7" s="31" t="str">
        <f>IF($B7="N/A","N/A",IF(E7&gt;15,"No",IF(E7&lt;-15,"No","Yes")))</f>
        <v>N/A</v>
      </c>
      <c r="G7" s="30">
        <v>60034258</v>
      </c>
      <c r="H7" s="31" t="str">
        <f>IF($B7="N/A","N/A",IF(G7&gt;15,"No",IF(G7&lt;-15,"No","Yes")))</f>
        <v>N/A</v>
      </c>
      <c r="I7" s="32">
        <v>11.98</v>
      </c>
      <c r="J7" s="32">
        <v>12.82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38.705891893</v>
      </c>
      <c r="H8" s="31" t="str">
        <f>IF($B8="N/A","N/A",IF(G8&gt;15,"No",IF(G8&lt;-15,"No","Yes")))</f>
        <v>N/A</v>
      </c>
      <c r="I8" s="32" t="s">
        <v>217</v>
      </c>
      <c r="J8" s="32" t="s">
        <v>217</v>
      </c>
      <c r="K8" s="31" t="str">
        <f t="shared" si="0"/>
        <v>N/A</v>
      </c>
    </row>
    <row r="9" spans="1:11" x14ac:dyDescent="0.2">
      <c r="A9" s="81" t="s">
        <v>119</v>
      </c>
      <c r="B9" s="34" t="s">
        <v>217</v>
      </c>
      <c r="C9" s="90">
        <v>30.687991408999999</v>
      </c>
      <c r="D9" s="9" t="str">
        <f>IF($B9="N/A","N/A",IF(C9&gt;15,"No",IF(C9&lt;-15,"No","Yes")))</f>
        <v>N/A</v>
      </c>
      <c r="E9" s="9">
        <v>33.017104330999999</v>
      </c>
      <c r="F9" s="9" t="str">
        <f>IF($B9="N/A","N/A",IF(E9&gt;15,"No",IF(E9&lt;-15,"No","Yes")))</f>
        <v>N/A</v>
      </c>
      <c r="G9" s="9">
        <v>33.606528459000003</v>
      </c>
      <c r="H9" s="9" t="str">
        <f>IF($B9="N/A","N/A",IF(G9&gt;15,"No",IF(G9&lt;-15,"No","Yes")))</f>
        <v>N/A</v>
      </c>
      <c r="I9" s="10">
        <v>7.59</v>
      </c>
      <c r="J9" s="10">
        <v>1.7849999999999999</v>
      </c>
      <c r="K9" s="9" t="str">
        <f t="shared" si="0"/>
        <v>Yes</v>
      </c>
    </row>
    <row r="10" spans="1:11" x14ac:dyDescent="0.2">
      <c r="A10" s="81" t="s">
        <v>120</v>
      </c>
      <c r="B10" s="34" t="s">
        <v>217</v>
      </c>
      <c r="C10" s="90">
        <v>0.89522719959999997</v>
      </c>
      <c r="D10" s="9" t="str">
        <f>IF($B10="N/A","N/A",IF(C10&gt;15,"No",IF(C10&lt;-15,"No","Yes")))</f>
        <v>N/A</v>
      </c>
      <c r="E10" s="9">
        <v>0.88762373900000002</v>
      </c>
      <c r="F10" s="9" t="str">
        <f>IF($B10="N/A","N/A",IF(E10&gt;15,"No",IF(E10&lt;-15,"No","Yes")))</f>
        <v>N/A</v>
      </c>
      <c r="G10" s="9">
        <v>0.83009770849999998</v>
      </c>
      <c r="H10" s="9" t="str">
        <f>IF($B10="N/A","N/A",IF(G10&gt;15,"No",IF(G10&lt;-15,"No","Yes")))</f>
        <v>N/A</v>
      </c>
      <c r="I10" s="10">
        <v>-0.84899999999999998</v>
      </c>
      <c r="J10" s="10">
        <v>-6.48</v>
      </c>
      <c r="K10" s="9" t="str">
        <f t="shared" si="0"/>
        <v>Yes</v>
      </c>
    </row>
    <row r="11" spans="1:11" x14ac:dyDescent="0.2">
      <c r="A11" s="81" t="s">
        <v>853</v>
      </c>
      <c r="B11" s="34" t="s">
        <v>217</v>
      </c>
      <c r="C11" s="90">
        <v>16.634386158000002</v>
      </c>
      <c r="D11" s="9" t="str">
        <f>IF($B11="N/A","N/A",IF(C11&gt;15,"No",IF(C11&lt;-15,"No","Yes")))</f>
        <v>N/A</v>
      </c>
      <c r="E11" s="9">
        <v>20.813428071000001</v>
      </c>
      <c r="F11" s="9" t="str">
        <f>IF($B11="N/A","N/A",IF(E11&gt;15,"No",IF(E11&lt;-15,"No","Yes")))</f>
        <v>N/A</v>
      </c>
      <c r="G11" s="9">
        <v>26.85748194</v>
      </c>
      <c r="H11" s="9" t="str">
        <f>IF($B11="N/A","N/A",IF(G11&gt;15,"No",IF(G11&lt;-15,"No","Yes")))</f>
        <v>N/A</v>
      </c>
      <c r="I11" s="10">
        <v>25.12</v>
      </c>
      <c r="J11" s="10">
        <v>29.04</v>
      </c>
      <c r="K11" s="9" t="str">
        <f t="shared" si="0"/>
        <v>Yes</v>
      </c>
    </row>
    <row r="12" spans="1:11" x14ac:dyDescent="0.2">
      <c r="A12" s="81" t="s">
        <v>854</v>
      </c>
      <c r="B12" s="92" t="s">
        <v>218</v>
      </c>
      <c r="C12" s="90" t="s">
        <v>217</v>
      </c>
      <c r="D12" s="9" t="str">
        <f>IF(OR($B12="N/A",$C12="N/A"),"N/A",IF(C12&gt;100,"No",IF(C12&lt;95,"No","Yes")))</f>
        <v>N/A</v>
      </c>
      <c r="E12" s="90">
        <v>93.618506151999995</v>
      </c>
      <c r="F12" s="9" t="str">
        <f>IF(OR($B12="N/A",$E12="N/A"),"N/A",IF(E12&gt;100,"No",IF(E12&lt;95,"No","Yes")))</f>
        <v>No</v>
      </c>
      <c r="G12" s="90">
        <v>94.610270129</v>
      </c>
      <c r="H12" s="9" t="str">
        <f>IF($B12="N/A","N/A",IF(G12&gt;100,"No",IF(G12&lt;95,"No","Yes")))</f>
        <v>No</v>
      </c>
      <c r="I12" s="93" t="s">
        <v>217</v>
      </c>
      <c r="J12" s="93">
        <v>1.0589999999999999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86.324579341000003</v>
      </c>
      <c r="F15" s="9" t="str">
        <f>IF(OR($B15="N/A",$E15="N/A"),"N/A",IF(E15&gt;100,"No",IF(E15&lt;95,"No","Yes")))</f>
        <v>No</v>
      </c>
      <c r="G15" s="90">
        <v>88.563240629999996</v>
      </c>
      <c r="H15" s="9" t="str">
        <f>IF($B15="N/A","N/A",IF(G15&gt;100,"No",IF(G15&lt;95,"No","Yes")))</f>
        <v>No</v>
      </c>
      <c r="I15" s="93" t="s">
        <v>217</v>
      </c>
      <c r="J15" s="93">
        <v>2.593</v>
      </c>
      <c r="K15" s="9" t="str">
        <f t="shared" si="0"/>
        <v>Yes</v>
      </c>
    </row>
    <row r="16" spans="1:11" x14ac:dyDescent="0.2">
      <c r="A16" s="81" t="s">
        <v>335</v>
      </c>
      <c r="B16" s="34" t="s">
        <v>217</v>
      </c>
      <c r="C16" s="79">
        <v>24605608</v>
      </c>
      <c r="D16" s="9" t="str">
        <f>IF($B16="N/A","N/A",IF(C16&gt;15,"No",IF(C16&lt;-15,"No","Yes")))</f>
        <v>N/A</v>
      </c>
      <c r="E16" s="35">
        <v>24094643</v>
      </c>
      <c r="F16" s="9" t="str">
        <f>IF($B16="N/A","N/A",IF(E16&gt;15,"No",IF(E16&lt;-15,"No","Yes")))</f>
        <v>N/A</v>
      </c>
      <c r="G16" s="35">
        <v>23236795</v>
      </c>
      <c r="H16" s="9" t="str">
        <f>IF($B16="N/A","N/A",IF(G16&gt;15,"No",IF(G16&lt;-15,"No","Yes")))</f>
        <v>N/A</v>
      </c>
      <c r="I16" s="10">
        <v>-2.08</v>
      </c>
      <c r="J16" s="10">
        <v>-3.56</v>
      </c>
      <c r="K16" s="9" t="str">
        <f t="shared" si="0"/>
        <v>Yes</v>
      </c>
    </row>
    <row r="17" spans="1:11" x14ac:dyDescent="0.2">
      <c r="A17" s="81" t="s">
        <v>442</v>
      </c>
      <c r="B17" s="34" t="s">
        <v>219</v>
      </c>
      <c r="C17" s="90">
        <v>4.9898665377000002</v>
      </c>
      <c r="D17" s="9" t="str">
        <f>IF($B17="N/A","N/A",IF(C17&gt;20,"No",IF(C17&lt;5,"No","Yes")))</f>
        <v>No</v>
      </c>
      <c r="E17" s="9">
        <v>5.2140594072999997</v>
      </c>
      <c r="F17" s="9" t="str">
        <f>IF($B17="N/A","N/A",IF(E17&gt;20,"No",IF(E17&lt;5,"No","Yes")))</f>
        <v>Yes</v>
      </c>
      <c r="G17" s="9">
        <v>4.8355205612000001</v>
      </c>
      <c r="H17" s="9" t="str">
        <f>IF($B17="N/A","N/A",IF(G17&gt;20,"No",IF(G17&lt;5,"No","Yes")))</f>
        <v>No</v>
      </c>
      <c r="I17" s="10">
        <v>4.4930000000000003</v>
      </c>
      <c r="J17" s="10">
        <v>-7.26</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95.164479439000004</v>
      </c>
      <c r="H18" s="9" t="str">
        <f>IF($B18="N/A","N/A",IF(G18&gt;15,"No",IF(G18&lt;-15,"No","Yes")))</f>
        <v>N/A</v>
      </c>
      <c r="I18" s="10" t="s">
        <v>217</v>
      </c>
      <c r="J18" s="10" t="s">
        <v>217</v>
      </c>
      <c r="K18" s="9" t="str">
        <f t="shared" si="0"/>
        <v>N/A</v>
      </c>
    </row>
    <row r="19" spans="1:11" x14ac:dyDescent="0.2">
      <c r="A19" s="81" t="s">
        <v>444</v>
      </c>
      <c r="B19" s="34" t="s">
        <v>220</v>
      </c>
      <c r="C19" s="90">
        <v>1.0353696604</v>
      </c>
      <c r="D19" s="9" t="str">
        <f>IF($B19="N/A","N/A",IF(C19&gt;1,"Yes","No"))</f>
        <v>Yes</v>
      </c>
      <c r="E19" s="9">
        <v>1.109914764</v>
      </c>
      <c r="F19" s="9" t="str">
        <f>IF($B19="N/A","N/A",IF(E19&gt;1,"Yes","No"))</f>
        <v>Yes</v>
      </c>
      <c r="G19" s="9">
        <v>1.2511751298</v>
      </c>
      <c r="H19" s="9" t="str">
        <f>IF($B19="N/A","N/A",IF(G19&gt;1,"Yes","No"))</f>
        <v>Yes</v>
      </c>
      <c r="I19" s="10">
        <v>7.2</v>
      </c>
      <c r="J19" s="10">
        <v>12.73</v>
      </c>
      <c r="K19" s="9" t="str">
        <f t="shared" si="0"/>
        <v>Yes</v>
      </c>
    </row>
    <row r="20" spans="1:11" x14ac:dyDescent="0.2">
      <c r="A20" s="81" t="s">
        <v>856</v>
      </c>
      <c r="B20" s="34" t="s">
        <v>217</v>
      </c>
      <c r="C20" s="83">
        <v>76.907814837000004</v>
      </c>
      <c r="D20" s="9" t="str">
        <f>IF($B20="N/A","N/A",IF(C20&gt;15,"No",IF(C20&lt;-15,"No","Yes")))</f>
        <v>N/A</v>
      </c>
      <c r="E20" s="36">
        <v>67.746270052</v>
      </c>
      <c r="F20" s="9" t="str">
        <f>IF($B20="N/A","N/A",IF(E20&gt;15,"No",IF(E20&lt;-15,"No","Yes")))</f>
        <v>N/A</v>
      </c>
      <c r="G20" s="36">
        <v>78.933571352000001</v>
      </c>
      <c r="H20" s="9" t="str">
        <f>IF($B20="N/A","N/A",IF(G20&gt;15,"No",IF(G20&lt;-15,"No","Yes")))</f>
        <v>N/A</v>
      </c>
      <c r="I20" s="10">
        <v>-11.9</v>
      </c>
      <c r="J20" s="10">
        <v>16.510000000000002</v>
      </c>
      <c r="K20" s="9" t="str">
        <f t="shared" si="0"/>
        <v>Yes</v>
      </c>
    </row>
    <row r="21" spans="1:11" x14ac:dyDescent="0.2">
      <c r="A21" s="81" t="s">
        <v>34</v>
      </c>
      <c r="B21" s="34" t="s">
        <v>217</v>
      </c>
      <c r="C21" s="94">
        <v>24.313312932999999</v>
      </c>
      <c r="D21" s="9" t="str">
        <f>IF($B21="N/A","N/A",IF(C21&gt;15,"No",IF(C21&lt;-15,"No","Yes")))</f>
        <v>N/A</v>
      </c>
      <c r="E21" s="95">
        <v>24.808695295</v>
      </c>
      <c r="F21" s="9" t="str">
        <f>IF($B21="N/A","N/A",IF(E21&gt;15,"No",IF(E21&lt;-15,"No","Yes")))</f>
        <v>N/A</v>
      </c>
      <c r="G21" s="95">
        <v>24.199440123999999</v>
      </c>
      <c r="H21" s="9" t="str">
        <f>IF($B21="N/A","N/A",IF(G21&gt;15,"No",IF(G21&lt;-15,"No","Yes")))</f>
        <v>N/A</v>
      </c>
      <c r="I21" s="10">
        <v>2.0369999999999999</v>
      </c>
      <c r="J21" s="10">
        <v>-2.46</v>
      </c>
      <c r="K21" s="9" t="str">
        <f t="shared" si="0"/>
        <v>Yes</v>
      </c>
    </row>
    <row r="22" spans="1:11" x14ac:dyDescent="0.2">
      <c r="A22" s="81" t="s">
        <v>1722</v>
      </c>
      <c r="B22" s="34" t="s">
        <v>217</v>
      </c>
      <c r="C22" s="94">
        <v>0</v>
      </c>
      <c r="D22" s="9" t="str">
        <f>IF($B22="N/A","N/A",IF(C22&gt;15,"No",IF(C22&lt;-15,"No","Yes")))</f>
        <v>N/A</v>
      </c>
      <c r="E22" s="95">
        <v>6.6813454639999996</v>
      </c>
      <c r="F22" s="9" t="str">
        <f>IF($B22="N/A","N/A",IF(E22&gt;15,"No",IF(E22&lt;-15,"No","Yes")))</f>
        <v>N/A</v>
      </c>
      <c r="G22" s="95">
        <v>16.764714661999999</v>
      </c>
      <c r="H22" s="9" t="str">
        <f>IF($B22="N/A","N/A",IF(G22&gt;15,"No",IF(G22&lt;-15,"No","Yes")))</f>
        <v>N/A</v>
      </c>
      <c r="I22" s="10" t="s">
        <v>1743</v>
      </c>
      <c r="J22" s="10">
        <v>150.9</v>
      </c>
      <c r="K22" s="9" t="str">
        <f t="shared" si="0"/>
        <v>No</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199.69009686999999</v>
      </c>
      <c r="D24" s="9" t="str">
        <f>IF($B24="N/A","N/A",IF(C24&gt;300,"No",IF(C24&lt;75,"No","Yes")))</f>
        <v>Yes</v>
      </c>
      <c r="E24" s="36">
        <v>206.16639477000001</v>
      </c>
      <c r="F24" s="9" t="str">
        <f>IF($B24="N/A","N/A",IF(E24&gt;300,"No",IF(E24&lt;75,"No","Yes")))</f>
        <v>Yes</v>
      </c>
      <c r="G24" s="36">
        <v>214.20023544</v>
      </c>
      <c r="H24" s="9" t="str">
        <f>IF($B24="N/A","N/A",IF(G24&gt;300,"No",IF(G24&lt;75,"No","Yes")))</f>
        <v>Yes</v>
      </c>
      <c r="I24" s="10">
        <v>3.2429999999999999</v>
      </c>
      <c r="J24" s="10">
        <v>3.8969999999999998</v>
      </c>
      <c r="K24" s="9" t="str">
        <f t="shared" si="0"/>
        <v>Yes</v>
      </c>
    </row>
    <row r="25" spans="1:11" x14ac:dyDescent="0.2">
      <c r="A25" s="81" t="s">
        <v>858</v>
      </c>
      <c r="B25" s="34" t="s">
        <v>248</v>
      </c>
      <c r="C25" s="83" t="s">
        <v>1743</v>
      </c>
      <c r="D25" s="9" t="str">
        <f>IF($B25="N/A","N/A",IF(C25&gt;250,"No",IF(C25&lt;20,"No","Yes")))</f>
        <v>No</v>
      </c>
      <c r="E25" s="36">
        <v>13.055838393</v>
      </c>
      <c r="F25" s="9" t="str">
        <f>IF($B25="N/A","N/A",IF(E25&gt;250,"No",IF(E25&lt;20,"No","Yes")))</f>
        <v>No</v>
      </c>
      <c r="G25" s="36">
        <v>10.46066353</v>
      </c>
      <c r="H25" s="9" t="str">
        <f>IF($B25="N/A","N/A",IF(G25&gt;250,"No",IF(G25&lt;20,"No","Yes")))</f>
        <v>No</v>
      </c>
      <c r="I25" s="10" t="s">
        <v>1743</v>
      </c>
      <c r="J25" s="10">
        <v>-19.899999999999999</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275415</v>
      </c>
      <c r="D27" s="34" t="s">
        <v>217</v>
      </c>
      <c r="E27" s="35">
        <v>299482</v>
      </c>
      <c r="F27" s="34" t="s">
        <v>217</v>
      </c>
      <c r="G27" s="35">
        <v>366505</v>
      </c>
      <c r="H27" s="9" t="str">
        <f>IF($B27="N/A","N/A",IF(G27&gt;15,"No",IF(G27&lt;-15,"No","Yes")))</f>
        <v>N/A</v>
      </c>
      <c r="I27" s="10">
        <v>8.7379999999999995</v>
      </c>
      <c r="J27" s="10">
        <v>22.38</v>
      </c>
      <c r="K27" s="9" t="str">
        <f t="shared" si="0"/>
        <v>Yes</v>
      </c>
    </row>
    <row r="28" spans="1:11" x14ac:dyDescent="0.2">
      <c r="A28" s="81" t="s">
        <v>350</v>
      </c>
      <c r="B28" s="34" t="s">
        <v>217</v>
      </c>
      <c r="C28" s="79" t="s">
        <v>217</v>
      </c>
      <c r="D28" s="34" t="s">
        <v>217</v>
      </c>
      <c r="E28" s="35" t="s">
        <v>217</v>
      </c>
      <c r="F28" s="34" t="s">
        <v>217</v>
      </c>
      <c r="G28" s="8">
        <v>0.61049309549999997</v>
      </c>
      <c r="H28" s="9" t="str">
        <f>IF($B28="N/A","N/A",IF(G28&gt;15,"No",IF(G28&lt;-15,"No","Yes")))</f>
        <v>N/A</v>
      </c>
      <c r="I28" s="10" t="s">
        <v>217</v>
      </c>
      <c r="J28" s="10" t="s">
        <v>217</v>
      </c>
      <c r="K28" s="9" t="str">
        <f t="shared" si="0"/>
        <v>N/A</v>
      </c>
    </row>
    <row r="29" spans="1:11" ht="25.5" x14ac:dyDescent="0.2">
      <c r="A29" s="81" t="s">
        <v>835</v>
      </c>
      <c r="B29" s="34" t="s">
        <v>217</v>
      </c>
      <c r="C29" s="36">
        <v>103.87499592</v>
      </c>
      <c r="D29" s="34" t="s">
        <v>217</v>
      </c>
      <c r="E29" s="36">
        <v>99.615329134999996</v>
      </c>
      <c r="F29" s="34" t="s">
        <v>217</v>
      </c>
      <c r="G29" s="36">
        <v>102.78309163999999</v>
      </c>
      <c r="H29" s="34" t="s">
        <v>217</v>
      </c>
      <c r="I29" s="10">
        <v>-4.0999999999999996</v>
      </c>
      <c r="J29" s="10">
        <v>3.18</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8725106</v>
      </c>
      <c r="F31" s="9" t="str">
        <f t="shared" si="4"/>
        <v>N/A</v>
      </c>
      <c r="G31" s="79">
        <v>9525017</v>
      </c>
      <c r="H31" s="9" t="str">
        <f t="shared" ref="H31:H50" si="5">IF($B31="N/A","N/A",IF(G31&lt;0,"No","Yes"))</f>
        <v>N/A</v>
      </c>
      <c r="I31" s="10" t="s">
        <v>217</v>
      </c>
      <c r="J31" s="10">
        <v>9.1679999999999993</v>
      </c>
      <c r="K31" s="9" t="str">
        <f t="shared" si="0"/>
        <v>Yes</v>
      </c>
    </row>
    <row r="32" spans="1:11" ht="25.5" x14ac:dyDescent="0.2">
      <c r="A32" s="2" t="s">
        <v>659</v>
      </c>
      <c r="B32" s="96" t="s">
        <v>217</v>
      </c>
      <c r="C32" s="80" t="s">
        <v>217</v>
      </c>
      <c r="D32" s="9" t="str">
        <f t="shared" si="4"/>
        <v>N/A</v>
      </c>
      <c r="E32" s="80">
        <v>99.090968063999995</v>
      </c>
      <c r="F32" s="9" t="str">
        <f t="shared" si="4"/>
        <v>N/A</v>
      </c>
      <c r="G32" s="80">
        <v>99.102825748000001</v>
      </c>
      <c r="H32" s="9" t="str">
        <f t="shared" si="5"/>
        <v>N/A</v>
      </c>
      <c r="I32" s="10" t="s">
        <v>217</v>
      </c>
      <c r="J32" s="10">
        <v>1.2E-2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0.90903193609999999</v>
      </c>
      <c r="F35" s="9" t="str">
        <f t="shared" si="4"/>
        <v>N/A</v>
      </c>
      <c r="G35" s="80">
        <v>0.89717425179999999</v>
      </c>
      <c r="H35" s="9" t="str">
        <f t="shared" si="5"/>
        <v>N/A</v>
      </c>
      <c r="I35" s="10" t="s">
        <v>217</v>
      </c>
      <c r="J35" s="10">
        <v>-1.3</v>
      </c>
      <c r="K35" s="9" t="str">
        <f t="shared" si="0"/>
        <v>Yes</v>
      </c>
    </row>
    <row r="36" spans="1:11" x14ac:dyDescent="0.2">
      <c r="A36" s="2" t="s">
        <v>353</v>
      </c>
      <c r="B36" s="96" t="s">
        <v>217</v>
      </c>
      <c r="C36" s="79" t="s">
        <v>217</v>
      </c>
      <c r="D36" s="9" t="str">
        <f t="shared" si="4"/>
        <v>N/A</v>
      </c>
      <c r="E36" s="79">
        <v>2349799</v>
      </c>
      <c r="F36" s="9" t="str">
        <f t="shared" si="4"/>
        <v>N/A</v>
      </c>
      <c r="G36" s="79">
        <v>6598673</v>
      </c>
      <c r="H36" s="9" t="str">
        <f t="shared" si="5"/>
        <v>N/A</v>
      </c>
      <c r="I36" s="10" t="s">
        <v>217</v>
      </c>
      <c r="J36" s="10">
        <v>180.8</v>
      </c>
      <c r="K36" s="9" t="str">
        <f t="shared" si="0"/>
        <v>No</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98.142181523000005</v>
      </c>
      <c r="F41" s="9" t="str">
        <f t="shared" si="4"/>
        <v>N/A</v>
      </c>
      <c r="G41" s="80">
        <v>98.803744328999997</v>
      </c>
      <c r="H41" s="9" t="str">
        <f t="shared" si="5"/>
        <v>N/A</v>
      </c>
      <c r="I41" s="10" t="s">
        <v>217</v>
      </c>
      <c r="J41" s="10">
        <v>0.67410000000000003</v>
      </c>
      <c r="K41" s="9" t="str">
        <f t="shared" si="0"/>
        <v>Yes</v>
      </c>
    </row>
    <row r="42" spans="1:11" x14ac:dyDescent="0.2">
      <c r="A42" s="2" t="s">
        <v>668</v>
      </c>
      <c r="B42" s="96" t="s">
        <v>217</v>
      </c>
      <c r="C42" s="80" t="s">
        <v>217</v>
      </c>
      <c r="D42" s="9" t="str">
        <f t="shared" si="4"/>
        <v>N/A</v>
      </c>
      <c r="E42" s="80">
        <v>98.142181523000005</v>
      </c>
      <c r="F42" s="9" t="str">
        <f t="shared" si="4"/>
        <v>N/A</v>
      </c>
      <c r="G42" s="80">
        <v>98.803744328999997</v>
      </c>
      <c r="H42" s="9" t="str">
        <f t="shared" si="5"/>
        <v>N/A</v>
      </c>
      <c r="I42" s="10" t="s">
        <v>217</v>
      </c>
      <c r="J42" s="10">
        <v>0.67410000000000003</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1.8578184771999999</v>
      </c>
      <c r="F45" s="9" t="str">
        <f t="shared" si="4"/>
        <v>N/A</v>
      </c>
      <c r="G45" s="80">
        <v>1.1962556714000001</v>
      </c>
      <c r="H45" s="9" t="str">
        <f t="shared" si="5"/>
        <v>N/A</v>
      </c>
      <c r="I45" s="10" t="s">
        <v>217</v>
      </c>
      <c r="J45" s="10">
        <v>-35.6</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14582112</v>
      </c>
      <c r="D51" s="34" t="s">
        <v>217</v>
      </c>
      <c r="E51" s="35">
        <v>17568528</v>
      </c>
      <c r="F51" s="34" t="s">
        <v>217</v>
      </c>
      <c r="G51" s="35">
        <v>20175430</v>
      </c>
      <c r="H51" s="34" t="s">
        <v>217</v>
      </c>
      <c r="I51" s="10">
        <v>20.48</v>
      </c>
      <c r="J51" s="10">
        <v>14.84</v>
      </c>
      <c r="K51" s="9" t="str">
        <f t="shared" si="0"/>
        <v>Yes</v>
      </c>
    </row>
    <row r="52" spans="1:11" x14ac:dyDescent="0.2">
      <c r="A52" s="2" t="s">
        <v>356</v>
      </c>
      <c r="B52" s="34" t="s">
        <v>217</v>
      </c>
      <c r="C52" s="80">
        <v>99.066369809999998</v>
      </c>
      <c r="D52" s="9" t="str">
        <f t="shared" ref="D52:D54" si="6">IF($B52="N/A","N/A",IF(C52&gt;15,"No",IF(C52&lt;-15,"No","Yes")))</f>
        <v>N/A</v>
      </c>
      <c r="E52" s="8">
        <v>99.155586626000002</v>
      </c>
      <c r="F52" s="9" t="str">
        <f t="shared" ref="F52:F54" si="7">IF($B52="N/A","N/A",IF(E52&gt;15,"No",IF(E52&lt;-15,"No","Yes")))</f>
        <v>N/A</v>
      </c>
      <c r="G52" s="8">
        <v>98.848262465999994</v>
      </c>
      <c r="H52" s="9" t="str">
        <f t="shared" ref="H52:H54" si="8">IF($B52="N/A","N/A",IF(G52&gt;15,"No",IF(G52&lt;-15,"No","Yes")))</f>
        <v>N/A</v>
      </c>
      <c r="I52" s="10">
        <v>9.01E-2</v>
      </c>
      <c r="J52" s="10">
        <v>-0.31</v>
      </c>
      <c r="K52" s="9" t="str">
        <f t="shared" si="0"/>
        <v>Yes</v>
      </c>
    </row>
    <row r="53" spans="1:11" x14ac:dyDescent="0.2">
      <c r="A53" s="2" t="s">
        <v>357</v>
      </c>
      <c r="B53" s="34" t="s">
        <v>217</v>
      </c>
      <c r="C53" s="80">
        <v>0</v>
      </c>
      <c r="D53" s="9" t="str">
        <f t="shared" si="6"/>
        <v>N/A</v>
      </c>
      <c r="E53" s="8">
        <v>1.8214389999999999E-4</v>
      </c>
      <c r="F53" s="9" t="str">
        <f t="shared" si="7"/>
        <v>N/A</v>
      </c>
      <c r="G53" s="8">
        <v>7.6826119999999997E-4</v>
      </c>
      <c r="H53" s="9" t="str">
        <f t="shared" si="8"/>
        <v>N/A</v>
      </c>
      <c r="I53" s="10" t="s">
        <v>1743</v>
      </c>
      <c r="J53" s="10">
        <v>321.8</v>
      </c>
      <c r="K53" s="9" t="str">
        <f t="shared" si="0"/>
        <v>No</v>
      </c>
    </row>
    <row r="54" spans="1:11" x14ac:dyDescent="0.2">
      <c r="A54" s="2" t="s">
        <v>358</v>
      </c>
      <c r="B54" s="34" t="s">
        <v>217</v>
      </c>
      <c r="C54" s="80" t="s">
        <v>217</v>
      </c>
      <c r="D54" s="9" t="str">
        <f t="shared" si="6"/>
        <v>N/A</v>
      </c>
      <c r="E54" s="8" t="s">
        <v>217</v>
      </c>
      <c r="F54" s="9" t="str">
        <f t="shared" si="7"/>
        <v>N/A</v>
      </c>
      <c r="G54" s="8">
        <v>1.1474997063000001</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23377821</v>
      </c>
      <c r="D6" s="9" t="str">
        <f>IF($B6="N/A","N/A",IF(C6&gt;15,"No",IF(C6&lt;-15,"No","Yes")))</f>
        <v>N/A</v>
      </c>
      <c r="E6" s="35">
        <v>22838334</v>
      </c>
      <c r="F6" s="9" t="str">
        <f>IF($B6="N/A","N/A",IF(E6&gt;15,"No",IF(E6&lt;-15,"No","Yes")))</f>
        <v>N/A</v>
      </c>
      <c r="G6" s="35">
        <v>22113175</v>
      </c>
      <c r="H6" s="9" t="str">
        <f>IF($B6="N/A","N/A",IF(G6&gt;15,"No",IF(G6&lt;-15,"No","Yes")))</f>
        <v>N/A</v>
      </c>
      <c r="I6" s="10">
        <v>-2.31</v>
      </c>
      <c r="J6" s="10">
        <v>-3.18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4.8256507738999996</v>
      </c>
      <c r="D9" s="9" t="str">
        <f t="shared" ref="D9:D15" si="1">IF($B9="N/A","N/A",IF(C9&gt;15,"No",IF(C9&lt;-15,"No","Yes")))</f>
        <v>N/A</v>
      </c>
      <c r="E9" s="8">
        <v>5.3196568540999998</v>
      </c>
      <c r="F9" s="9" t="str">
        <f t="shared" ref="F9:F15" si="2">IF($B9="N/A","N/A",IF(E9&gt;15,"No",IF(E9&lt;-15,"No","Yes")))</f>
        <v>N/A</v>
      </c>
      <c r="G9" s="8">
        <v>5.4673424326999998</v>
      </c>
      <c r="H9" s="9" t="str">
        <f t="shared" ref="H9:H15" si="3">IF($B9="N/A","N/A",IF(G9&gt;15,"No",IF(G9&lt;-15,"No","Yes")))</f>
        <v>N/A</v>
      </c>
      <c r="I9" s="10">
        <v>10.24</v>
      </c>
      <c r="J9" s="10">
        <v>2.7759999999999998</v>
      </c>
      <c r="K9" s="9" t="str">
        <f t="shared" si="0"/>
        <v>Yes</v>
      </c>
    </row>
    <row r="10" spans="1:11" x14ac:dyDescent="0.2">
      <c r="A10" s="81" t="s">
        <v>36</v>
      </c>
      <c r="B10" s="34" t="s">
        <v>217</v>
      </c>
      <c r="C10" s="80">
        <v>0.69949962649999997</v>
      </c>
      <c r="D10" s="9" t="str">
        <f t="shared" si="1"/>
        <v>N/A</v>
      </c>
      <c r="E10" s="8">
        <v>0.14051327</v>
      </c>
      <c r="F10" s="9" t="str">
        <f t="shared" si="2"/>
        <v>N/A</v>
      </c>
      <c r="G10" s="8">
        <v>8.0511915099999998E-2</v>
      </c>
      <c r="H10" s="9" t="str">
        <f t="shared" si="3"/>
        <v>N/A</v>
      </c>
      <c r="I10" s="10">
        <v>-79.900000000000006</v>
      </c>
      <c r="J10" s="10">
        <v>-42.7</v>
      </c>
      <c r="K10" s="9" t="str">
        <f t="shared" si="0"/>
        <v>No</v>
      </c>
    </row>
    <row r="11" spans="1:11" x14ac:dyDescent="0.2">
      <c r="A11" s="81" t="s">
        <v>37</v>
      </c>
      <c r="B11" s="34" t="s">
        <v>217</v>
      </c>
      <c r="C11" s="80">
        <v>12.532428657000001</v>
      </c>
      <c r="D11" s="9" t="str">
        <f t="shared" si="1"/>
        <v>N/A</v>
      </c>
      <c r="E11" s="8">
        <v>9.8098110573999993</v>
      </c>
      <c r="F11" s="9" t="str">
        <f t="shared" si="2"/>
        <v>N/A</v>
      </c>
      <c r="G11" s="8">
        <v>9.2512031483000001</v>
      </c>
      <c r="H11" s="9" t="str">
        <f t="shared" si="3"/>
        <v>N/A</v>
      </c>
      <c r="I11" s="10">
        <v>-21.7</v>
      </c>
      <c r="J11" s="10">
        <v>-5.69</v>
      </c>
      <c r="K11" s="9" t="str">
        <f t="shared" si="0"/>
        <v>Yes</v>
      </c>
    </row>
    <row r="12" spans="1:11" x14ac:dyDescent="0.2">
      <c r="A12" s="81" t="s">
        <v>38</v>
      </c>
      <c r="B12" s="34" t="s">
        <v>217</v>
      </c>
      <c r="C12" s="80">
        <v>4.819317013</v>
      </c>
      <c r="D12" s="9" t="str">
        <f t="shared" si="1"/>
        <v>N/A</v>
      </c>
      <c r="E12" s="8">
        <v>5.2870637777000002</v>
      </c>
      <c r="F12" s="9" t="str">
        <f t="shared" si="2"/>
        <v>N/A</v>
      </c>
      <c r="G12" s="8">
        <v>5.4878963109000001</v>
      </c>
      <c r="H12" s="9" t="str">
        <f t="shared" si="3"/>
        <v>N/A</v>
      </c>
      <c r="I12" s="10">
        <v>9.7059999999999995</v>
      </c>
      <c r="J12" s="10">
        <v>3.7989999999999999</v>
      </c>
      <c r="K12" s="9" t="str">
        <f t="shared" si="0"/>
        <v>Yes</v>
      </c>
    </row>
    <row r="13" spans="1:11" x14ac:dyDescent="0.2">
      <c r="A13" s="81" t="s">
        <v>860</v>
      </c>
      <c r="B13" s="34" t="s">
        <v>217</v>
      </c>
      <c r="C13" s="80">
        <v>36.383346934000002</v>
      </c>
      <c r="D13" s="9" t="str">
        <f t="shared" si="1"/>
        <v>N/A</v>
      </c>
      <c r="E13" s="8">
        <v>33.729914561000001</v>
      </c>
      <c r="F13" s="9" t="str">
        <f t="shared" si="2"/>
        <v>N/A</v>
      </c>
      <c r="G13" s="8">
        <v>32.915217513000002</v>
      </c>
      <c r="H13" s="9" t="str">
        <f t="shared" si="3"/>
        <v>N/A</v>
      </c>
      <c r="I13" s="10">
        <v>-7.29</v>
      </c>
      <c r="J13" s="10">
        <v>-2.42</v>
      </c>
      <c r="K13" s="9" t="str">
        <f t="shared" si="0"/>
        <v>Yes</v>
      </c>
    </row>
    <row r="14" spans="1:11" x14ac:dyDescent="0.2">
      <c r="A14" s="81" t="s">
        <v>861</v>
      </c>
      <c r="B14" s="34" t="s">
        <v>217</v>
      </c>
      <c r="C14" s="80">
        <v>8.9497561822999998</v>
      </c>
      <c r="D14" s="9" t="str">
        <f t="shared" si="1"/>
        <v>N/A</v>
      </c>
      <c r="E14" s="8">
        <v>9.1231285265000004</v>
      </c>
      <c r="F14" s="9" t="str">
        <f t="shared" si="2"/>
        <v>N/A</v>
      </c>
      <c r="G14" s="8">
        <v>8.4883385457999996</v>
      </c>
      <c r="H14" s="9" t="str">
        <f t="shared" si="3"/>
        <v>N/A</v>
      </c>
      <c r="I14" s="10">
        <v>1.9370000000000001</v>
      </c>
      <c r="J14" s="10">
        <v>-6.96</v>
      </c>
      <c r="K14" s="9" t="str">
        <f t="shared" si="0"/>
        <v>Yes</v>
      </c>
    </row>
    <row r="15" spans="1:11" x14ac:dyDescent="0.2">
      <c r="A15" s="81" t="s">
        <v>165</v>
      </c>
      <c r="B15" s="34" t="s">
        <v>217</v>
      </c>
      <c r="C15" s="80">
        <v>70.341431736000004</v>
      </c>
      <c r="D15" s="9" t="str">
        <f t="shared" si="1"/>
        <v>N/A</v>
      </c>
      <c r="E15" s="8">
        <v>69.902274833000007</v>
      </c>
      <c r="F15" s="9" t="str">
        <f t="shared" si="2"/>
        <v>N/A</v>
      </c>
      <c r="G15" s="8">
        <v>78.091445484000005</v>
      </c>
      <c r="H15" s="9" t="str">
        <f t="shared" si="3"/>
        <v>N/A</v>
      </c>
      <c r="I15" s="10">
        <v>-0.624</v>
      </c>
      <c r="J15" s="10">
        <v>11.72</v>
      </c>
      <c r="K15" s="9" t="str">
        <f t="shared" si="0"/>
        <v>Yes</v>
      </c>
    </row>
    <row r="16" spans="1:11" x14ac:dyDescent="0.2">
      <c r="A16" s="81" t="s">
        <v>166</v>
      </c>
      <c r="B16" s="34" t="s">
        <v>250</v>
      </c>
      <c r="C16" s="80">
        <v>92.125198495000006</v>
      </c>
      <c r="D16" s="9" t="str">
        <f>IF($B16="N/A","N/A",IF(C16&gt;95,"Yes","No"))</f>
        <v>No</v>
      </c>
      <c r="E16" s="8">
        <v>91.249436145000004</v>
      </c>
      <c r="F16" s="9" t="str">
        <f>IF($B16="N/A","N/A",IF(E16&gt;95,"Yes","No"))</f>
        <v>No</v>
      </c>
      <c r="G16" s="8">
        <v>89.968862454000003</v>
      </c>
      <c r="H16" s="9" t="str">
        <f>IF($B16="N/A","N/A",IF(G16&gt;95,"Yes","No"))</f>
        <v>No</v>
      </c>
      <c r="I16" s="10">
        <v>-0.95099999999999996</v>
      </c>
      <c r="J16" s="10">
        <v>-1.4</v>
      </c>
      <c r="K16" s="9" t="str">
        <f t="shared" ref="K16:K26" si="4">IF(J16="Div by 0", "N/A", IF(J16="N/A","N/A", IF(J16&gt;30, "No", IF(J16&lt;-30, "No", "Yes"))))</f>
        <v>Yes</v>
      </c>
    </row>
    <row r="17" spans="1:11" x14ac:dyDescent="0.2">
      <c r="A17" s="81" t="s">
        <v>862</v>
      </c>
      <c r="B17" s="59" t="s">
        <v>251</v>
      </c>
      <c r="C17" s="80">
        <v>28.727425023999999</v>
      </c>
      <c r="D17" s="9" t="str">
        <f>IF($B17="N/A","N/A",IF(C17&gt;90,"No",IF(C17&lt;50,"No","Yes")))</f>
        <v>No</v>
      </c>
      <c r="E17" s="8">
        <v>30.839705732999999</v>
      </c>
      <c r="F17" s="9" t="str">
        <f>IF($B17="N/A","N/A",IF(E17&gt;90,"No",IF(E17&lt;50,"No","Yes")))</f>
        <v>No</v>
      </c>
      <c r="G17" s="8">
        <v>32.657476821000003</v>
      </c>
      <c r="H17" s="9" t="str">
        <f>IF($B17="N/A","N/A",IF(G17&gt;90,"No",IF(G17&lt;50,"No","Yes")))</f>
        <v>No</v>
      </c>
      <c r="I17" s="10">
        <v>7.3529999999999998</v>
      </c>
      <c r="J17" s="10">
        <v>5.8940000000000001</v>
      </c>
      <c r="K17" s="9" t="str">
        <f t="shared" si="4"/>
        <v>Yes</v>
      </c>
    </row>
    <row r="18" spans="1:11" x14ac:dyDescent="0.2">
      <c r="A18" s="81" t="s">
        <v>863</v>
      </c>
      <c r="B18" s="59" t="s">
        <v>228</v>
      </c>
      <c r="C18" s="80">
        <v>46.961143213</v>
      </c>
      <c r="D18" s="9" t="str">
        <f t="shared" ref="D18:D23" si="5">IF($B18="N/A","N/A",IF(C18&gt;5,"No",IF(C18&lt;=0,"No","Yes")))</f>
        <v>No</v>
      </c>
      <c r="E18" s="8">
        <v>44.213260038999998</v>
      </c>
      <c r="F18" s="9" t="str">
        <f t="shared" ref="F18:F23" si="6">IF($B18="N/A","N/A",IF(E18&gt;5,"No",IF(E18&lt;=0,"No","Yes")))</f>
        <v>No</v>
      </c>
      <c r="G18" s="8">
        <v>40.562239478999999</v>
      </c>
      <c r="H18" s="9" t="str">
        <f t="shared" ref="H18:H23" si="7">IF($B18="N/A","N/A",IF(G18&gt;5,"No",IF(G18&lt;=0,"No","Yes")))</f>
        <v>No</v>
      </c>
      <c r="I18" s="10">
        <v>-5.85</v>
      </c>
      <c r="J18" s="10">
        <v>-8.26</v>
      </c>
      <c r="K18" s="9" t="str">
        <f t="shared" si="4"/>
        <v>Yes</v>
      </c>
    </row>
    <row r="19" spans="1:11" x14ac:dyDescent="0.2">
      <c r="A19" s="81" t="s">
        <v>864</v>
      </c>
      <c r="B19" s="59" t="s">
        <v>228</v>
      </c>
      <c r="C19" s="80">
        <v>2.2591626481999998</v>
      </c>
      <c r="D19" s="9" t="str">
        <f t="shared" si="5"/>
        <v>Yes</v>
      </c>
      <c r="E19" s="8">
        <v>2.1455636825000002</v>
      </c>
      <c r="F19" s="9" t="str">
        <f t="shared" si="6"/>
        <v>Yes</v>
      </c>
      <c r="G19" s="8">
        <v>2.3129062198999999</v>
      </c>
      <c r="H19" s="9" t="str">
        <f t="shared" si="7"/>
        <v>Yes</v>
      </c>
      <c r="I19" s="10">
        <v>-5.03</v>
      </c>
      <c r="J19" s="10">
        <v>7.7990000000000004</v>
      </c>
      <c r="K19" s="9" t="str">
        <f t="shared" si="4"/>
        <v>Yes</v>
      </c>
    </row>
    <row r="20" spans="1:11" x14ac:dyDescent="0.2">
      <c r="A20" s="81" t="s">
        <v>865</v>
      </c>
      <c r="B20" s="59" t="s">
        <v>228</v>
      </c>
      <c r="C20" s="80">
        <v>1.1814745266</v>
      </c>
      <c r="D20" s="9" t="str">
        <f t="shared" si="5"/>
        <v>Yes</v>
      </c>
      <c r="E20" s="8">
        <v>0.80749760469999998</v>
      </c>
      <c r="F20" s="9" t="str">
        <f t="shared" si="6"/>
        <v>Yes</v>
      </c>
      <c r="G20" s="8">
        <v>0.64806614159999998</v>
      </c>
      <c r="H20" s="9" t="str">
        <f t="shared" si="7"/>
        <v>Yes</v>
      </c>
      <c r="I20" s="10">
        <v>-31.7</v>
      </c>
      <c r="J20" s="10">
        <v>-19.7</v>
      </c>
      <c r="K20" s="9" t="str">
        <f t="shared" si="4"/>
        <v>Yes</v>
      </c>
    </row>
    <row r="21" spans="1:11" x14ac:dyDescent="0.2">
      <c r="A21" s="81" t="s">
        <v>866</v>
      </c>
      <c r="B21" s="34" t="s">
        <v>217</v>
      </c>
      <c r="C21" s="80">
        <v>0</v>
      </c>
      <c r="D21" s="9" t="str">
        <f t="shared" si="5"/>
        <v>N/A</v>
      </c>
      <c r="E21" s="8">
        <v>0</v>
      </c>
      <c r="F21" s="9" t="str">
        <f t="shared" si="6"/>
        <v>N/A</v>
      </c>
      <c r="G21" s="8">
        <v>0</v>
      </c>
      <c r="H21" s="9" t="str">
        <f t="shared" si="7"/>
        <v>N/A</v>
      </c>
      <c r="I21" s="10" t="s">
        <v>1743</v>
      </c>
      <c r="J21" s="10" t="s">
        <v>1743</v>
      </c>
      <c r="K21" s="9" t="str">
        <f t="shared" si="4"/>
        <v>N/A</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0</v>
      </c>
      <c r="D23" s="9" t="str">
        <f t="shared" si="5"/>
        <v>N/A</v>
      </c>
      <c r="E23" s="8">
        <v>0</v>
      </c>
      <c r="F23" s="9" t="str">
        <f t="shared" si="6"/>
        <v>N/A</v>
      </c>
      <c r="G23" s="8">
        <v>0</v>
      </c>
      <c r="H23" s="9" t="str">
        <f t="shared" si="7"/>
        <v>N/A</v>
      </c>
      <c r="I23" s="10" t="s">
        <v>1743</v>
      </c>
      <c r="J23" s="10" t="s">
        <v>1743</v>
      </c>
      <c r="K23" s="9" t="str">
        <f t="shared" si="4"/>
        <v>N/A</v>
      </c>
    </row>
    <row r="24" spans="1:11" x14ac:dyDescent="0.2">
      <c r="A24" s="81" t="s">
        <v>868</v>
      </c>
      <c r="B24" s="34" t="s">
        <v>236</v>
      </c>
      <c r="C24" s="80">
        <v>0.54843862480000005</v>
      </c>
      <c r="D24" s="9" t="str">
        <f>IF($B24="N/A","N/A",IF(C24&gt;10,"No",IF(C24&lt;1,"No","Yes")))</f>
        <v>No</v>
      </c>
      <c r="E24" s="8">
        <v>0.60754869420000002</v>
      </c>
      <c r="F24" s="9" t="str">
        <f>IF($B24="N/A","N/A",IF(E24&gt;10,"No",IF(E24&lt;1,"No","Yes")))</f>
        <v>No</v>
      </c>
      <c r="G24" s="8">
        <v>0.66033032339999997</v>
      </c>
      <c r="H24" s="9" t="str">
        <f>IF($B24="N/A","N/A",IF(G24&gt;10,"No",IF(G24&lt;1,"No","Yes")))</f>
        <v>No</v>
      </c>
      <c r="I24" s="10">
        <v>10.78</v>
      </c>
      <c r="J24" s="10">
        <v>8.6880000000000006</v>
      </c>
      <c r="K24" s="9" t="str">
        <f t="shared" si="4"/>
        <v>Yes</v>
      </c>
    </row>
    <row r="25" spans="1:11" x14ac:dyDescent="0.2">
      <c r="A25" s="81" t="s">
        <v>869</v>
      </c>
      <c r="B25" s="84" t="s">
        <v>243</v>
      </c>
      <c r="C25" s="80">
        <v>10.391498847999999</v>
      </c>
      <c r="D25" s="9" t="str">
        <f>IF($B25="N/A","N/A",IF(C25&gt;10,"No",IF(C25&lt;=0,"No","Yes")))</f>
        <v>No</v>
      </c>
      <c r="E25" s="8">
        <v>10.371640943999999</v>
      </c>
      <c r="F25" s="9" t="str">
        <f>IF($B25="N/A","N/A",IF(E25&gt;10,"No",IF(E25&lt;=0,"No","Yes")))</f>
        <v>No</v>
      </c>
      <c r="G25" s="8">
        <v>10.618113409999999</v>
      </c>
      <c r="H25" s="9" t="str">
        <f>IF($B25="N/A","N/A",IF(G25&gt;10,"No",IF(G25&lt;=0,"No","Yes")))</f>
        <v>No</v>
      </c>
      <c r="I25" s="10">
        <v>-0.191</v>
      </c>
      <c r="J25" s="10">
        <v>2.3759999999999999</v>
      </c>
      <c r="K25" s="9" t="str">
        <f t="shared" si="4"/>
        <v>Yes</v>
      </c>
    </row>
    <row r="26" spans="1:11" x14ac:dyDescent="0.2">
      <c r="A26" s="81" t="s">
        <v>870</v>
      </c>
      <c r="B26" s="59" t="s">
        <v>252</v>
      </c>
      <c r="C26" s="80">
        <v>7.8748015051999998</v>
      </c>
      <c r="D26" s="9" t="str">
        <f>IF($B26="N/A","N/A",IF(C26&gt;=5,"No",IF(C26&lt;0,"No","Yes")))</f>
        <v>No</v>
      </c>
      <c r="E26" s="8">
        <v>8.7505638545999993</v>
      </c>
      <c r="F26" s="9" t="str">
        <f>IF($B26="N/A","N/A",IF(E26&gt;=5,"No",IF(E26&lt;0,"No","Yes")))</f>
        <v>No</v>
      </c>
      <c r="G26" s="8">
        <v>10.031137546</v>
      </c>
      <c r="H26" s="9" t="str">
        <f>IF($B26="N/A","N/A",IF(G26&gt;=5,"No",IF(G26&lt;0,"No","Yes")))</f>
        <v>No</v>
      </c>
      <c r="I26" s="10">
        <v>11.12</v>
      </c>
      <c r="J26" s="10">
        <v>14.63</v>
      </c>
      <c r="K26" s="9" t="str">
        <f t="shared" si="4"/>
        <v>Yes</v>
      </c>
    </row>
    <row r="27" spans="1:11" x14ac:dyDescent="0.2">
      <c r="A27" s="81" t="s">
        <v>14</v>
      </c>
      <c r="B27" s="59" t="s">
        <v>253</v>
      </c>
      <c r="C27" s="80">
        <v>0.1128505518</v>
      </c>
      <c r="D27" s="9" t="str">
        <f>IF($B27="N/A","N/A",IF(C27&gt;15,"No",IF(C27&lt;=0,"No","Yes")))</f>
        <v>Yes</v>
      </c>
      <c r="E27" s="8">
        <v>0.1381098989</v>
      </c>
      <c r="F27" s="9" t="str">
        <f>IF($B27="N/A","N/A",IF(E27&gt;15,"No",IF(E27&lt;=0,"No","Yes")))</f>
        <v>Yes</v>
      </c>
      <c r="G27" s="8">
        <v>0.16594179710000001</v>
      </c>
      <c r="H27" s="9" t="str">
        <f>IF($B27="N/A","N/A",IF(G27&gt;15,"No",IF(G27&lt;=0,"No","Yes")))</f>
        <v>Yes</v>
      </c>
      <c r="I27" s="10">
        <v>22.38</v>
      </c>
      <c r="J27" s="10">
        <v>20.149999999999999</v>
      </c>
      <c r="K27" s="9" t="str">
        <f>IF(J27="Div by 0", "N/A", IF(J27="N/A","N/A", IF(J27&gt;30, "No", IF(J27&lt;-30, "No", "Yes"))))</f>
        <v>Yes</v>
      </c>
    </row>
    <row r="28" spans="1:11" x14ac:dyDescent="0.2">
      <c r="A28" s="81" t="s">
        <v>871</v>
      </c>
      <c r="B28" s="34" t="s">
        <v>217</v>
      </c>
      <c r="C28" s="83">
        <v>301.06917594999999</v>
      </c>
      <c r="D28" s="9" t="str">
        <f>IF($B28="N/A","N/A",IF(C28&gt;15,"No",IF(C28&lt;-15,"No","Yes")))</f>
        <v>N/A</v>
      </c>
      <c r="E28" s="36">
        <v>298.94661086999997</v>
      </c>
      <c r="F28" s="9" t="str">
        <f>IF($B28="N/A","N/A",IF(E28&gt;15,"No",IF(E28&lt;-15,"No","Yes")))</f>
        <v>N/A</v>
      </c>
      <c r="G28" s="36">
        <v>287.33029023</v>
      </c>
      <c r="H28" s="9" t="str">
        <f>IF($B28="N/A","N/A",IF(G28&gt;15,"No",IF(G28&lt;-15,"No","Yes")))</f>
        <v>N/A</v>
      </c>
      <c r="I28" s="10">
        <v>-0.70499999999999996</v>
      </c>
      <c r="J28" s="10">
        <v>-3.89</v>
      </c>
      <c r="K28" s="9" t="str">
        <f>IF(J28="Div by 0", "N/A", IF(J28="N/A","N/A", IF(J28&gt;30, "No", IF(J28&lt;-30, "No", "Yes"))))</f>
        <v>Yes</v>
      </c>
    </row>
    <row r="29" spans="1:11" x14ac:dyDescent="0.2">
      <c r="A29" s="81" t="s">
        <v>377</v>
      </c>
      <c r="B29" s="34" t="s">
        <v>254</v>
      </c>
      <c r="C29" s="80">
        <v>4.2107559981999998</v>
      </c>
      <c r="D29" s="9" t="str">
        <f>IF($B29="N/A","N/A",IF(C29&gt;35,"No",IF(C29&lt;10,"No","Yes")))</f>
        <v>No</v>
      </c>
      <c r="E29" s="8">
        <v>4.0362269856999999</v>
      </c>
      <c r="F29" s="9" t="str">
        <f>IF($B29="N/A","N/A",IF(E29&gt;35,"No",IF(E29&lt;10,"No","Yes")))</f>
        <v>No</v>
      </c>
      <c r="G29" s="8">
        <v>4.2445058205999997</v>
      </c>
      <c r="H29" s="9" t="str">
        <f>IF($B29="N/A","N/A",IF(G29&gt;35,"No",IF(G29&lt;10,"No","Yes")))</f>
        <v>No</v>
      </c>
      <c r="I29" s="10">
        <v>-4.1399999999999997</v>
      </c>
      <c r="J29" s="10">
        <v>5.16</v>
      </c>
      <c r="K29" s="9" t="str">
        <f t="shared" ref="K29:K54" si="8">IF(J29="Div by 0", "N/A", IF(J29="N/A","N/A", IF(J29&gt;30, "No", IF(J29&lt;-30, "No", "Yes"))))</f>
        <v>Yes</v>
      </c>
    </row>
    <row r="30" spans="1:11" x14ac:dyDescent="0.2">
      <c r="A30" s="81" t="s">
        <v>378</v>
      </c>
      <c r="B30" s="34" t="s">
        <v>255</v>
      </c>
      <c r="C30" s="80">
        <v>2.8604162893999998</v>
      </c>
      <c r="D30" s="9" t="str">
        <f>IF($B30="N/A","N/A",IF(C30&gt;20,"No",IF(C30&lt;2,"No","Yes")))</f>
        <v>Yes</v>
      </c>
      <c r="E30" s="8">
        <v>2.4299627108999999</v>
      </c>
      <c r="F30" s="9" t="str">
        <f>IF($B30="N/A","N/A",IF(E30&gt;20,"No",IF(E30&lt;2,"No","Yes")))</f>
        <v>Yes</v>
      </c>
      <c r="G30" s="8">
        <v>2.3198251720999998</v>
      </c>
      <c r="H30" s="9" t="str">
        <f>IF($B30="N/A","N/A",IF(G30&gt;20,"No",IF(G30&lt;2,"No","Yes")))</f>
        <v>Yes</v>
      </c>
      <c r="I30" s="10">
        <v>-15</v>
      </c>
      <c r="J30" s="10">
        <v>-4.53</v>
      </c>
      <c r="K30" s="9" t="str">
        <f t="shared" si="8"/>
        <v>Yes</v>
      </c>
    </row>
    <row r="31" spans="1:11" x14ac:dyDescent="0.2">
      <c r="A31" s="81" t="s">
        <v>379</v>
      </c>
      <c r="B31" s="34" t="s">
        <v>256</v>
      </c>
      <c r="C31" s="80">
        <v>0.30168765510000001</v>
      </c>
      <c r="D31" s="9" t="str">
        <f>IF($B31="N/A","N/A",IF(C31&gt;8,"No",IF(C31&lt;0.5,"No","Yes")))</f>
        <v>No</v>
      </c>
      <c r="E31" s="8">
        <v>0.29466685269999998</v>
      </c>
      <c r="F31" s="9" t="str">
        <f>IF($B31="N/A","N/A",IF(E31&gt;8,"No",IF(E31&lt;0.5,"No","Yes")))</f>
        <v>No</v>
      </c>
      <c r="G31" s="8">
        <v>0.30157134829999999</v>
      </c>
      <c r="H31" s="9" t="str">
        <f>IF($B31="N/A","N/A",IF(G31&gt;8,"No",IF(G31&lt;0.5,"No","Yes")))</f>
        <v>No</v>
      </c>
      <c r="I31" s="10">
        <v>-2.33</v>
      </c>
      <c r="J31" s="10">
        <v>2.343</v>
      </c>
      <c r="K31" s="9" t="str">
        <f t="shared" si="8"/>
        <v>Yes</v>
      </c>
    </row>
    <row r="32" spans="1:11" x14ac:dyDescent="0.2">
      <c r="A32" s="81" t="s">
        <v>380</v>
      </c>
      <c r="B32" s="34" t="s">
        <v>257</v>
      </c>
      <c r="C32" s="80">
        <v>4.1803297235999999</v>
      </c>
      <c r="D32" s="9" t="str">
        <f>IF($B32="N/A","N/A",IF(C32&gt;25,"No",IF(C32&lt;3,"No","Yes")))</f>
        <v>Yes</v>
      </c>
      <c r="E32" s="8">
        <v>4.306518155</v>
      </c>
      <c r="F32" s="9" t="str">
        <f>IF($B32="N/A","N/A",IF(E32&gt;25,"No",IF(E32&lt;3,"No","Yes")))</f>
        <v>Yes</v>
      </c>
      <c r="G32" s="8">
        <v>4.6282408563999997</v>
      </c>
      <c r="H32" s="9" t="str">
        <f>IF($B32="N/A","N/A",IF(G32&gt;25,"No",IF(G32&lt;3,"No","Yes")))</f>
        <v>Yes</v>
      </c>
      <c r="I32" s="10">
        <v>3.0190000000000001</v>
      </c>
      <c r="J32" s="10">
        <v>7.4710000000000001</v>
      </c>
      <c r="K32" s="9" t="str">
        <f t="shared" si="8"/>
        <v>Yes</v>
      </c>
    </row>
    <row r="33" spans="1:11" x14ac:dyDescent="0.2">
      <c r="A33" s="81" t="s">
        <v>381</v>
      </c>
      <c r="B33" s="34" t="s">
        <v>258</v>
      </c>
      <c r="C33" s="80">
        <v>4.2493866302000001</v>
      </c>
      <c r="D33" s="9" t="str">
        <f>IF($B33="N/A","N/A",IF(C33&gt;25,"No",IF(C33&lt;2,"No","Yes")))</f>
        <v>Yes</v>
      </c>
      <c r="E33" s="8">
        <v>4.8700181020000004</v>
      </c>
      <c r="F33" s="9" t="str">
        <f>IF($B33="N/A","N/A",IF(E33&gt;25,"No",IF(E33&lt;2,"No","Yes")))</f>
        <v>Yes</v>
      </c>
      <c r="G33" s="8">
        <v>4.7198468786000003</v>
      </c>
      <c r="H33" s="9" t="str">
        <f>IF($B33="N/A","N/A",IF(G33&gt;25,"No",IF(G33&lt;2,"No","Yes")))</f>
        <v>Yes</v>
      </c>
      <c r="I33" s="10">
        <v>14.61</v>
      </c>
      <c r="J33" s="10">
        <v>-3.08</v>
      </c>
      <c r="K33" s="9" t="str">
        <f t="shared" si="8"/>
        <v>Yes</v>
      </c>
    </row>
    <row r="34" spans="1:11" x14ac:dyDescent="0.2">
      <c r="A34" s="81" t="s">
        <v>382</v>
      </c>
      <c r="B34" s="34" t="s">
        <v>259</v>
      </c>
      <c r="C34" s="80">
        <v>2.3149634005999999</v>
      </c>
      <c r="D34" s="9" t="str">
        <f>IF($B34="N/A","N/A",IF(C34&gt;25,"No",IF(C34&lt;=0,"No","Yes")))</f>
        <v>Yes</v>
      </c>
      <c r="E34" s="8">
        <v>5.6211455704000004</v>
      </c>
      <c r="F34" s="9" t="str">
        <f>IF($B34="N/A","N/A",IF(E34&gt;25,"No",IF(E34&lt;=0,"No","Yes")))</f>
        <v>Yes</v>
      </c>
      <c r="G34" s="8">
        <v>6.1040171753000001</v>
      </c>
      <c r="H34" s="9" t="str">
        <f>IF($B34="N/A","N/A",IF(G34&gt;25,"No",IF(G34&lt;=0,"No","Yes")))</f>
        <v>Yes</v>
      </c>
      <c r="I34" s="10">
        <v>142.80000000000001</v>
      </c>
      <c r="J34" s="10">
        <v>8.59</v>
      </c>
      <c r="K34" s="9" t="str">
        <f t="shared" si="8"/>
        <v>Yes</v>
      </c>
    </row>
    <row r="35" spans="1:11" x14ac:dyDescent="0.2">
      <c r="A35" s="81" t="s">
        <v>383</v>
      </c>
      <c r="B35" s="34" t="s">
        <v>260</v>
      </c>
      <c r="C35" s="80">
        <v>7.2466120773</v>
      </c>
      <c r="D35" s="9" t="str">
        <f>IF($B35="N/A","N/A",IF(C35&gt;20,"No",IF(C35&lt;4,"No","Yes")))</f>
        <v>Yes</v>
      </c>
      <c r="E35" s="8">
        <v>7.20792944</v>
      </c>
      <c r="F35" s="9" t="str">
        <f>IF($B35="N/A","N/A",IF(E35&gt;20,"No",IF(E35&lt;4,"No","Yes")))</f>
        <v>Yes</v>
      </c>
      <c r="G35" s="8">
        <v>7.4624019391000003</v>
      </c>
      <c r="H35" s="9" t="str">
        <f>IF($B35="N/A","N/A",IF(G35&gt;20,"No",IF(G35&lt;4,"No","Yes")))</f>
        <v>Yes</v>
      </c>
      <c r="I35" s="10">
        <v>-0.53400000000000003</v>
      </c>
      <c r="J35" s="10">
        <v>3.53</v>
      </c>
      <c r="K35" s="9" t="str">
        <f t="shared" si="8"/>
        <v>Yes</v>
      </c>
    </row>
    <row r="36" spans="1:11" x14ac:dyDescent="0.2">
      <c r="A36" s="81" t="s">
        <v>384</v>
      </c>
      <c r="B36" s="34" t="s">
        <v>261</v>
      </c>
      <c r="C36" s="80">
        <v>4.8443351500000002E-2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6.2437555664</v>
      </c>
      <c r="D37" s="9" t="str">
        <f>IF($B37="N/A","N/A",IF(C37&gt;=25,"No",IF(C37&lt;0,"No","Yes")))</f>
        <v>Yes</v>
      </c>
      <c r="E37" s="8">
        <v>3.8691000840999998</v>
      </c>
      <c r="F37" s="9" t="str">
        <f>IF($B37="N/A","N/A",IF(E37&gt;=25,"No",IF(E37&lt;0,"No","Yes")))</f>
        <v>Yes</v>
      </c>
      <c r="G37" s="8">
        <v>3.9290513461000001</v>
      </c>
      <c r="H37" s="9" t="str">
        <f>IF($B37="N/A","N/A",IF(G37&gt;=25,"No",IF(G37&lt;0,"No","Yes")))</f>
        <v>Yes</v>
      </c>
      <c r="I37" s="10">
        <v>-38</v>
      </c>
      <c r="J37" s="10">
        <v>1.5489999999999999</v>
      </c>
      <c r="K37" s="9" t="str">
        <f t="shared" si="8"/>
        <v>Yes</v>
      </c>
    </row>
    <row r="38" spans="1:11" x14ac:dyDescent="0.2">
      <c r="A38" s="81" t="s">
        <v>386</v>
      </c>
      <c r="B38" s="34" t="s">
        <v>225</v>
      </c>
      <c r="C38" s="80">
        <v>2.1990372841000001</v>
      </c>
      <c r="D38" s="9" t="str">
        <f>IF($B38="N/A","N/A",IF(C38&gt;3,"Yes","No"))</f>
        <v>No</v>
      </c>
      <c r="E38" s="8">
        <v>2.5071399690999998</v>
      </c>
      <c r="F38" s="9" t="str">
        <f>IF($B38="N/A","N/A",IF(E38&gt;3,"Yes","No"))</f>
        <v>No</v>
      </c>
      <c r="G38" s="8">
        <v>2.5327977551999998</v>
      </c>
      <c r="H38" s="9" t="str">
        <f>IF($B38="N/A","N/A",IF(G38&gt;3,"Yes","No"))</f>
        <v>No</v>
      </c>
      <c r="I38" s="10">
        <v>14.01</v>
      </c>
      <c r="J38" s="10">
        <v>1.0229999999999999</v>
      </c>
      <c r="K38" s="9" t="str">
        <f t="shared" si="8"/>
        <v>Yes</v>
      </c>
    </row>
    <row r="39" spans="1:11" x14ac:dyDescent="0.2">
      <c r="A39" s="81" t="s">
        <v>387</v>
      </c>
      <c r="B39" s="34" t="s">
        <v>224</v>
      </c>
      <c r="C39" s="80">
        <v>13.56888651</v>
      </c>
      <c r="D39" s="9" t="str">
        <f>IF($B39="N/A","N/A",IF(C39&gt;1,"Yes","No"))</f>
        <v>Yes</v>
      </c>
      <c r="E39" s="8">
        <v>7.0011542873000003</v>
      </c>
      <c r="F39" s="9" t="str">
        <f>IF($B39="N/A","N/A",IF(E39&gt;1,"Yes","No"))</f>
        <v>Yes</v>
      </c>
      <c r="G39" s="8">
        <v>0.20938196349999999</v>
      </c>
      <c r="H39" s="9" t="str">
        <f>IF($B39="N/A","N/A",IF(G39&gt;1,"Yes","No"))</f>
        <v>No</v>
      </c>
      <c r="I39" s="10">
        <v>-48.4</v>
      </c>
      <c r="J39" s="10">
        <v>-97</v>
      </c>
      <c r="K39" s="9" t="str">
        <f t="shared" si="8"/>
        <v>No</v>
      </c>
    </row>
    <row r="40" spans="1:11" x14ac:dyDescent="0.2">
      <c r="A40" s="81" t="s">
        <v>388</v>
      </c>
      <c r="B40" s="34" t="s">
        <v>217</v>
      </c>
      <c r="C40" s="80">
        <v>1.0565570000000001E-3</v>
      </c>
      <c r="D40" s="9" t="str">
        <f>IF($B40="N/A","N/A",IF(C40&gt;15,"No",IF(C40&lt;-15,"No","Yes")))</f>
        <v>N/A</v>
      </c>
      <c r="E40" s="8">
        <v>6.8306210000000005E-4</v>
      </c>
      <c r="F40" s="9" t="str">
        <f>IF($B40="N/A","N/A",IF(E40&gt;15,"No",IF(E40&lt;-15,"No","Yes")))</f>
        <v>N/A</v>
      </c>
      <c r="G40" s="8">
        <v>7.5972810000000002E-4</v>
      </c>
      <c r="H40" s="9" t="str">
        <f>IF($B40="N/A","N/A",IF(G40&gt;15,"No",IF(G40&lt;-15,"No","Yes")))</f>
        <v>N/A</v>
      </c>
      <c r="I40" s="10">
        <v>-35.4</v>
      </c>
      <c r="J40" s="10">
        <v>11.22</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25.945078457000001</v>
      </c>
      <c r="D42" s="9" t="str">
        <f>IF($B42="N/A","N/A",IF(C42&gt;0,"Yes","No"))</f>
        <v>Yes</v>
      </c>
      <c r="E42" s="8">
        <v>27.834836813999999</v>
      </c>
      <c r="F42" s="9" t="str">
        <f>IF($B42="N/A","N/A",IF(E42&gt;0,"Yes","No"))</f>
        <v>Yes</v>
      </c>
      <c r="G42" s="8">
        <v>30.551334216000001</v>
      </c>
      <c r="H42" s="9" t="str">
        <f>IF($B42="N/A","N/A",IF(G42&gt;0,"Yes","No"))</f>
        <v>Yes</v>
      </c>
      <c r="I42" s="10">
        <v>7.2839999999999998</v>
      </c>
      <c r="J42" s="10">
        <v>9.7590000000000003</v>
      </c>
      <c r="K42" s="9" t="str">
        <f t="shared" si="8"/>
        <v>Yes</v>
      </c>
    </row>
    <row r="43" spans="1:11" x14ac:dyDescent="0.2">
      <c r="A43" s="81" t="s">
        <v>391</v>
      </c>
      <c r="B43" s="34" t="s">
        <v>263</v>
      </c>
      <c r="C43" s="80">
        <v>0.26656462120000002</v>
      </c>
      <c r="D43" s="9" t="str">
        <f>IF($B43="N/A","N/A",IF(C43&gt;0,"Yes","No"))</f>
        <v>Yes</v>
      </c>
      <c r="E43" s="8">
        <v>0.25377069969999999</v>
      </c>
      <c r="F43" s="9" t="str">
        <f>IF($B43="N/A","N/A",IF(E43&gt;0,"Yes","No"))</f>
        <v>Yes</v>
      </c>
      <c r="G43" s="8">
        <v>0.2373607589</v>
      </c>
      <c r="H43" s="9" t="str">
        <f>IF($B43="N/A","N/A",IF(G43&gt;0,"Yes","No"))</f>
        <v>Yes</v>
      </c>
      <c r="I43" s="10">
        <v>-4.8</v>
      </c>
      <c r="J43" s="10">
        <v>-6.47</v>
      </c>
      <c r="K43" s="9" t="str">
        <f t="shared" si="8"/>
        <v>Yes</v>
      </c>
    </row>
    <row r="44" spans="1:11" x14ac:dyDescent="0.2">
      <c r="A44" s="81" t="s">
        <v>392</v>
      </c>
      <c r="B44" s="34" t="s">
        <v>263</v>
      </c>
      <c r="C44" s="80">
        <v>2.7540419614</v>
      </c>
      <c r="D44" s="9" t="str">
        <f>IF($B44="N/A","N/A",IF(C44&gt;0,"Yes","No"))</f>
        <v>Yes</v>
      </c>
      <c r="E44" s="8">
        <v>3.9472537708000002</v>
      </c>
      <c r="F44" s="9" t="str">
        <f>IF($B44="N/A","N/A",IF(E44&gt;0,"Yes","No"))</f>
        <v>Yes</v>
      </c>
      <c r="G44" s="8">
        <v>5.1629085375999999</v>
      </c>
      <c r="H44" s="9" t="str">
        <f>IF($B44="N/A","N/A",IF(G44&gt;0,"Yes","No"))</f>
        <v>Yes</v>
      </c>
      <c r="I44" s="10">
        <v>43.33</v>
      </c>
      <c r="J44" s="10">
        <v>30.8</v>
      </c>
      <c r="K44" s="9" t="str">
        <f t="shared" si="8"/>
        <v>No</v>
      </c>
    </row>
    <row r="45" spans="1:11" x14ac:dyDescent="0.2">
      <c r="A45" s="81" t="s">
        <v>393</v>
      </c>
      <c r="B45" s="34" t="s">
        <v>224</v>
      </c>
      <c r="C45" s="80">
        <v>0</v>
      </c>
      <c r="D45" s="9" t="str">
        <f>IF($B45="N/A","N/A",IF(C45&gt;1,"Yes","No"))</f>
        <v>No</v>
      </c>
      <c r="E45" s="8">
        <v>0</v>
      </c>
      <c r="F45" s="9" t="str">
        <f>IF($B45="N/A","N/A",IF(E45&gt;1,"Yes","No"))</f>
        <v>No</v>
      </c>
      <c r="G45" s="8">
        <v>0</v>
      </c>
      <c r="H45" s="9" t="str">
        <f>IF($B45="N/A","N/A",IF(G45&gt;1,"Yes","No"))</f>
        <v>No</v>
      </c>
      <c r="I45" s="10" t="s">
        <v>1743</v>
      </c>
      <c r="J45" s="10" t="s">
        <v>1743</v>
      </c>
      <c r="K45" s="9" t="str">
        <f t="shared" si="8"/>
        <v>N/A</v>
      </c>
    </row>
    <row r="46" spans="1:11" x14ac:dyDescent="0.2">
      <c r="A46" s="81" t="s">
        <v>394</v>
      </c>
      <c r="B46" s="34" t="s">
        <v>263</v>
      </c>
      <c r="C46" s="80">
        <v>0.13683054550000001</v>
      </c>
      <c r="D46" s="9" t="str">
        <f>IF($B46="N/A","N/A",IF(C46&gt;0,"Yes","No"))</f>
        <v>Yes</v>
      </c>
      <c r="E46" s="8">
        <v>0.1716850275</v>
      </c>
      <c r="F46" s="9" t="str">
        <f>IF($B46="N/A","N/A",IF(E46&gt;0,"Yes","No"))</f>
        <v>Yes</v>
      </c>
      <c r="G46" s="8">
        <v>0.19689619420000001</v>
      </c>
      <c r="H46" s="9" t="str">
        <f>IF($B46="N/A","N/A",IF(G46&gt;0,"Yes","No"))</f>
        <v>Yes</v>
      </c>
      <c r="I46" s="10">
        <v>25.47</v>
      </c>
      <c r="J46" s="10">
        <v>14.68</v>
      </c>
      <c r="K46" s="9" t="str">
        <f t="shared" si="8"/>
        <v>Yes</v>
      </c>
    </row>
    <row r="47" spans="1:11" x14ac:dyDescent="0.2">
      <c r="A47" s="81" t="s">
        <v>395</v>
      </c>
      <c r="B47" s="34" t="s">
        <v>217</v>
      </c>
      <c r="C47" s="80">
        <v>2.2970489999999998E-3</v>
      </c>
      <c r="D47" s="9" t="str">
        <f>IF($B47="N/A","N/A",IF(C47&gt;15,"No",IF(C47&lt;-15,"No","Yes")))</f>
        <v>N/A</v>
      </c>
      <c r="E47" s="8">
        <v>2.9599357000000001E-3</v>
      </c>
      <c r="F47" s="9" t="str">
        <f>IF($B47="N/A","N/A",IF(E47&gt;15,"No",IF(E47&lt;-15,"No","Yes")))</f>
        <v>N/A</v>
      </c>
      <c r="G47" s="8">
        <v>6.0552137000000001E-3</v>
      </c>
      <c r="H47" s="9" t="str">
        <f>IF($B47="N/A","N/A",IF(G47&gt;15,"No",IF(G47&lt;-15,"No","Yes")))</f>
        <v>N/A</v>
      </c>
      <c r="I47" s="10">
        <v>28.86</v>
      </c>
      <c r="J47" s="10">
        <v>104.6</v>
      </c>
      <c r="K47" s="9" t="str">
        <f t="shared" si="8"/>
        <v>No</v>
      </c>
    </row>
    <row r="48" spans="1:11" x14ac:dyDescent="0.2">
      <c r="A48" s="81" t="s">
        <v>396</v>
      </c>
      <c r="B48" s="34" t="s">
        <v>217</v>
      </c>
      <c r="C48" s="80">
        <v>4.6094971800000002E-2</v>
      </c>
      <c r="D48" s="9" t="str">
        <f>IF($B48="N/A","N/A",IF(C48&gt;15,"No",IF(C48&lt;-15,"No","Yes")))</f>
        <v>N/A</v>
      </c>
      <c r="E48" s="8">
        <v>5.2889146800000002E-2</v>
      </c>
      <c r="F48" s="9" t="str">
        <f>IF($B48="N/A","N/A",IF(E48&gt;15,"No",IF(E48&lt;-15,"No","Yes")))</f>
        <v>N/A</v>
      </c>
      <c r="G48" s="8">
        <v>7.27891856E-2</v>
      </c>
      <c r="H48" s="9" t="str">
        <f>IF($B48="N/A","N/A",IF(G48&gt;15,"No",IF(G48&lt;-15,"No","Yes")))</f>
        <v>N/A</v>
      </c>
      <c r="I48" s="10">
        <v>14.74</v>
      </c>
      <c r="J48" s="10">
        <v>37.630000000000003</v>
      </c>
      <c r="K48" s="9" t="str">
        <f t="shared" si="8"/>
        <v>No</v>
      </c>
    </row>
    <row r="49" spans="1:11" x14ac:dyDescent="0.2">
      <c r="A49" s="81" t="s">
        <v>397</v>
      </c>
      <c r="B49" s="34" t="s">
        <v>217</v>
      </c>
      <c r="C49" s="80">
        <v>0.30526369419999999</v>
      </c>
      <c r="D49" s="9" t="str">
        <f>IF($B49="N/A","N/A",IF(C49&gt;15,"No",IF(C49&lt;-15,"No","Yes")))</f>
        <v>N/A</v>
      </c>
      <c r="E49" s="8">
        <v>0.3878916912</v>
      </c>
      <c r="F49" s="9" t="str">
        <f>IF($B49="N/A","N/A",IF(E49&gt;15,"No",IF(E49&lt;-15,"No","Yes")))</f>
        <v>N/A</v>
      </c>
      <c r="G49" s="8">
        <v>0.52675384700000005</v>
      </c>
      <c r="H49" s="9" t="str">
        <f>IF($B49="N/A","N/A",IF(G49&gt;15,"No",IF(G49&lt;-15,"No","Yes")))</f>
        <v>N/A</v>
      </c>
      <c r="I49" s="10">
        <v>27.07</v>
      </c>
      <c r="J49" s="10">
        <v>35.799999999999997</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0.73490168310000004</v>
      </c>
      <c r="D51" s="9" t="str">
        <f>IF($B51="N/A","N/A",IF(C51&gt;15,"No",IF(C51&lt;-15,"No","Yes")))</f>
        <v>N/A</v>
      </c>
      <c r="E51" s="8">
        <v>0.82991167389999998</v>
      </c>
      <c r="F51" s="9" t="str">
        <f>IF($B51="N/A","N/A",IF(E51&gt;15,"No",IF(E51&lt;-15,"No","Yes")))</f>
        <v>N/A</v>
      </c>
      <c r="G51" s="8">
        <v>0.91431013409999995</v>
      </c>
      <c r="H51" s="9" t="str">
        <f>IF($B51="N/A","N/A",IF(G51&gt;15,"No",IF(G51&lt;-15,"No","Yes")))</f>
        <v>N/A</v>
      </c>
      <c r="I51" s="10">
        <v>12.93</v>
      </c>
      <c r="J51" s="10">
        <v>10.17</v>
      </c>
      <c r="K51" s="9" t="str">
        <f t="shared" si="8"/>
        <v>Yes</v>
      </c>
    </row>
    <row r="52" spans="1:11" x14ac:dyDescent="0.2">
      <c r="A52" s="81" t="s">
        <v>400</v>
      </c>
      <c r="B52" s="34" t="s">
        <v>224</v>
      </c>
      <c r="C52" s="80">
        <v>13.09283701</v>
      </c>
      <c r="D52" s="9" t="str">
        <f>IF($B52="N/A","N/A",IF(C52&gt;1,"Yes","No"))</f>
        <v>Yes</v>
      </c>
      <c r="E52" s="8">
        <v>14.43237935</v>
      </c>
      <c r="F52" s="9" t="str">
        <f>IF($B52="N/A","N/A",IF(E52&gt;1,"Yes","No"))</f>
        <v>Yes</v>
      </c>
      <c r="G52" s="8">
        <v>14.969302237000001</v>
      </c>
      <c r="H52" s="9" t="str">
        <f>IF($B52="N/A","N/A",IF(G52&gt;1,"Yes","No"))</f>
        <v>Yes</v>
      </c>
      <c r="I52" s="10">
        <v>10.23</v>
      </c>
      <c r="J52" s="10">
        <v>3.72</v>
      </c>
      <c r="K52" s="9" t="str">
        <f t="shared" si="8"/>
        <v>Yes</v>
      </c>
    </row>
    <row r="53" spans="1:11" x14ac:dyDescent="0.2">
      <c r="A53" s="81" t="s">
        <v>401</v>
      </c>
      <c r="B53" s="34" t="s">
        <v>263</v>
      </c>
      <c r="C53" s="80">
        <v>9.2907589634000001</v>
      </c>
      <c r="D53" s="9" t="str">
        <f>IF($B53="N/A","N/A",IF(C53&gt;0,"Yes","No"))</f>
        <v>Yes</v>
      </c>
      <c r="E53" s="8">
        <v>9.9418766709999993</v>
      </c>
      <c r="F53" s="9" t="str">
        <f>IF($B53="N/A","N/A",IF(E53&gt;0,"Yes","No"))</f>
        <v>Yes</v>
      </c>
      <c r="G53" s="8">
        <v>10.909889692</v>
      </c>
      <c r="H53" s="9" t="str">
        <f>IF($B53="N/A","N/A",IF(G53&gt;0,"Yes","No"))</f>
        <v>Yes</v>
      </c>
      <c r="I53" s="10">
        <v>7.008</v>
      </c>
      <c r="J53" s="10">
        <v>9.7370000000000001</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94.463520017999997</v>
      </c>
      <c r="D55" s="9" t="str">
        <f>IF($B55="N/A","N/A",IF(C55&gt;15,"No",IF(C55&lt;-15,"No","Yes")))</f>
        <v>N/A</v>
      </c>
      <c r="E55" s="36">
        <v>102.47036737000001</v>
      </c>
      <c r="F55" s="9" t="str">
        <f>IF($B55="N/A","N/A",IF(E55&gt;15,"No",IF(E55&lt;-15,"No","Yes")))</f>
        <v>N/A</v>
      </c>
      <c r="G55" s="36">
        <v>108.52057391</v>
      </c>
      <c r="H55" s="9" t="str">
        <f>IF($B55="N/A","N/A",IF(G55&gt;15,"No",IF(G55&lt;-15,"No","Yes")))</f>
        <v>N/A</v>
      </c>
      <c r="I55" s="10">
        <v>8.4760000000000009</v>
      </c>
      <c r="J55" s="10">
        <v>5.9039999999999999</v>
      </c>
      <c r="K55" s="9" t="str">
        <f t="shared" ref="K55:K74" si="9">IF(J55="Div by 0", "N/A", IF(J55="N/A","N/A", IF(J55&gt;30, "No", IF(J55&lt;-30, "No", "Yes"))))</f>
        <v>Yes</v>
      </c>
    </row>
    <row r="56" spans="1:11" x14ac:dyDescent="0.2">
      <c r="A56" s="81" t="s">
        <v>873</v>
      </c>
      <c r="B56" s="34" t="s">
        <v>265</v>
      </c>
      <c r="C56" s="83">
        <v>60.820856313</v>
      </c>
      <c r="D56" s="9" t="str">
        <f>IF($B56="N/A","N/A",IF(C56&gt;90,"No",IF(C56&lt;20,"No","Yes")))</f>
        <v>Yes</v>
      </c>
      <c r="E56" s="36">
        <v>62.5418618</v>
      </c>
      <c r="F56" s="9" t="str">
        <f>IF($B56="N/A","N/A",IF(E56&gt;90,"No",IF(E56&lt;20,"No","Yes")))</f>
        <v>Yes</v>
      </c>
      <c r="G56" s="36">
        <v>60.122407428000002</v>
      </c>
      <c r="H56" s="9" t="str">
        <f>IF($B56="N/A","N/A",IF(G56&gt;90,"No",IF(G56&lt;20,"No","Yes")))</f>
        <v>Yes</v>
      </c>
      <c r="I56" s="10">
        <v>2.83</v>
      </c>
      <c r="J56" s="10">
        <v>-3.87</v>
      </c>
      <c r="K56" s="9" t="str">
        <f t="shared" si="9"/>
        <v>Yes</v>
      </c>
    </row>
    <row r="57" spans="1:11" x14ac:dyDescent="0.2">
      <c r="A57" s="81" t="s">
        <v>874</v>
      </c>
      <c r="B57" s="34" t="s">
        <v>266</v>
      </c>
      <c r="C57" s="83">
        <v>38.173706414000002</v>
      </c>
      <c r="D57" s="9" t="str">
        <f>IF($B57="N/A","N/A",IF(C57&gt;60,"No",IF(C57&lt;10,"No","Yes")))</f>
        <v>Yes</v>
      </c>
      <c r="E57" s="36">
        <v>42.845501411999997</v>
      </c>
      <c r="F57" s="9" t="str">
        <f>IF($B57="N/A","N/A",IF(E57&gt;60,"No",IF(E57&lt;10,"No","Yes")))</f>
        <v>Yes</v>
      </c>
      <c r="G57" s="36">
        <v>42.750362095</v>
      </c>
      <c r="H57" s="9" t="str">
        <f>IF($B57="N/A","N/A",IF(G57&gt;60,"No",IF(G57&lt;10,"No","Yes")))</f>
        <v>Yes</v>
      </c>
      <c r="I57" s="10">
        <v>12.24</v>
      </c>
      <c r="J57" s="10">
        <v>-0.222</v>
      </c>
      <c r="K57" s="9" t="str">
        <f t="shared" si="9"/>
        <v>Yes</v>
      </c>
    </row>
    <row r="58" spans="1:11" ht="25.5" x14ac:dyDescent="0.2">
      <c r="A58" s="81" t="s">
        <v>875</v>
      </c>
      <c r="B58" s="34" t="s">
        <v>267</v>
      </c>
      <c r="C58" s="83">
        <v>33.801667422999998</v>
      </c>
      <c r="D58" s="9" t="str">
        <f>IF($B58="N/A","N/A",IF(C58&gt;100,"No",IF(C58&lt;10,"No","Yes")))</f>
        <v>Yes</v>
      </c>
      <c r="E58" s="36">
        <v>36.611929209000003</v>
      </c>
      <c r="F58" s="9" t="str">
        <f>IF($B58="N/A","N/A",IF(E58&gt;100,"No",IF(E58&lt;10,"No","Yes")))</f>
        <v>Yes</v>
      </c>
      <c r="G58" s="36">
        <v>34.678093181999998</v>
      </c>
      <c r="H58" s="9" t="str">
        <f>IF($B58="N/A","N/A",IF(G58&gt;100,"No",IF(G58&lt;10,"No","Yes")))</f>
        <v>Yes</v>
      </c>
      <c r="I58" s="10">
        <v>8.3140000000000001</v>
      </c>
      <c r="J58" s="10">
        <v>-5.28</v>
      </c>
      <c r="K58" s="9" t="str">
        <f t="shared" si="9"/>
        <v>Yes</v>
      </c>
    </row>
    <row r="59" spans="1:11" x14ac:dyDescent="0.2">
      <c r="A59" s="81" t="s">
        <v>876</v>
      </c>
      <c r="B59" s="34" t="s">
        <v>268</v>
      </c>
      <c r="C59" s="83">
        <v>140.27045749999999</v>
      </c>
      <c r="D59" s="9" t="str">
        <f>IF($B59="N/A","N/A",IF(C59&gt;100,"No",IF(C59&lt;20,"No","Yes")))</f>
        <v>No</v>
      </c>
      <c r="E59" s="36">
        <v>124.92818674</v>
      </c>
      <c r="F59" s="9" t="str">
        <f>IF($B59="N/A","N/A",IF(E59&gt;100,"No",IF(E59&lt;20,"No","Yes")))</f>
        <v>No</v>
      </c>
      <c r="G59" s="36">
        <v>120.01421465</v>
      </c>
      <c r="H59" s="9" t="str">
        <f>IF($B59="N/A","N/A",IF(G59&gt;100,"No",IF(G59&lt;20,"No","Yes")))</f>
        <v>No</v>
      </c>
      <c r="I59" s="10">
        <v>-10.9</v>
      </c>
      <c r="J59" s="10">
        <v>-3.93</v>
      </c>
      <c r="K59" s="9" t="str">
        <f t="shared" si="9"/>
        <v>Yes</v>
      </c>
    </row>
    <row r="60" spans="1:11" x14ac:dyDescent="0.2">
      <c r="A60" s="81" t="s">
        <v>877</v>
      </c>
      <c r="B60" s="34" t="s">
        <v>268</v>
      </c>
      <c r="C60" s="83">
        <v>30.297624153000001</v>
      </c>
      <c r="D60" s="9" t="str">
        <f>IF($B60="N/A","N/A",IF(C60&gt;100,"No",IF(C60&lt;20,"No","Yes")))</f>
        <v>Yes</v>
      </c>
      <c r="E60" s="36">
        <v>34.685785596999999</v>
      </c>
      <c r="F60" s="9" t="str">
        <f>IF($B60="N/A","N/A",IF(E60&gt;100,"No",IF(E60&lt;20,"No","Yes")))</f>
        <v>Yes</v>
      </c>
      <c r="G60" s="36">
        <v>34.735432707000001</v>
      </c>
      <c r="H60" s="9" t="str">
        <f>IF($B60="N/A","N/A",IF(G60&gt;100,"No",IF(G60&lt;20,"No","Yes")))</f>
        <v>Yes</v>
      </c>
      <c r="I60" s="10">
        <v>14.48</v>
      </c>
      <c r="J60" s="10">
        <v>0.1431</v>
      </c>
      <c r="K60" s="9" t="str">
        <f t="shared" si="9"/>
        <v>Yes</v>
      </c>
    </row>
    <row r="61" spans="1:11" ht="25.5" x14ac:dyDescent="0.2">
      <c r="A61" s="81" t="s">
        <v>878</v>
      </c>
      <c r="B61" s="34" t="s">
        <v>217</v>
      </c>
      <c r="C61" s="83">
        <v>117.14810749999999</v>
      </c>
      <c r="D61" s="9" t="str">
        <f>IF($B61="N/A","N/A",IF(C61&gt;15,"No",IF(C61&lt;-15,"No","Yes")))</f>
        <v>N/A</v>
      </c>
      <c r="E61" s="36">
        <v>101.05306923000001</v>
      </c>
      <c r="F61" s="9" t="str">
        <f>IF($B61="N/A","N/A",IF(E61&gt;15,"No",IF(E61&lt;-15,"No","Yes")))</f>
        <v>N/A</v>
      </c>
      <c r="G61" s="36">
        <v>99.078879560999994</v>
      </c>
      <c r="H61" s="9" t="str">
        <f>IF($B61="N/A","N/A",IF(G61&gt;15,"No",IF(G61&lt;-15,"No","Yes")))</f>
        <v>N/A</v>
      </c>
      <c r="I61" s="10">
        <v>-13.7</v>
      </c>
      <c r="J61" s="10">
        <v>-1.95</v>
      </c>
      <c r="K61" s="9" t="str">
        <f t="shared" si="9"/>
        <v>Yes</v>
      </c>
    </row>
    <row r="62" spans="1:11" x14ac:dyDescent="0.2">
      <c r="A62" s="81" t="s">
        <v>879</v>
      </c>
      <c r="B62" s="34" t="s">
        <v>269</v>
      </c>
      <c r="C62" s="83">
        <v>40.478478838000001</v>
      </c>
      <c r="D62" s="9" t="str">
        <f>IF($B62="N/A","N/A",IF(C62&gt;60,"No",IF(C62&lt;10,"No","Yes")))</f>
        <v>Yes</v>
      </c>
      <c r="E62" s="36">
        <v>38.810033101000002</v>
      </c>
      <c r="F62" s="9" t="str">
        <f>IF($B62="N/A","N/A",IF(E62&gt;60,"No",IF(E62&lt;10,"No","Yes")))</f>
        <v>Yes</v>
      </c>
      <c r="G62" s="36">
        <v>40.188186821999999</v>
      </c>
      <c r="H62" s="9" t="str">
        <f>IF($B62="N/A","N/A",IF(G62&gt;60,"No",IF(G62&lt;10,"No","Yes")))</f>
        <v>Yes</v>
      </c>
      <c r="I62" s="10">
        <v>-4.12</v>
      </c>
      <c r="J62" s="10">
        <v>3.5510000000000002</v>
      </c>
      <c r="K62" s="9" t="str">
        <f t="shared" si="9"/>
        <v>Yes</v>
      </c>
    </row>
    <row r="63" spans="1:11" x14ac:dyDescent="0.2">
      <c r="A63" s="81" t="s">
        <v>880</v>
      </c>
      <c r="B63" s="34" t="s">
        <v>269</v>
      </c>
      <c r="C63" s="83">
        <v>38.910375276000003</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183.72322413000001</v>
      </c>
      <c r="D64" s="9" t="str">
        <f t="shared" ref="D64:D74" si="10">IF($B64="N/A","N/A",IF(C64&gt;15,"No",IF(C64&lt;-15,"No","Yes")))</f>
        <v>N/A</v>
      </c>
      <c r="E64" s="36">
        <v>265.52384461000003</v>
      </c>
      <c r="F64" s="9" t="str">
        <f>IF($B64="N/A","N/A",IF(E64&gt;15,"No",IF(E64&lt;-15,"No","Yes")))</f>
        <v>N/A</v>
      </c>
      <c r="G64" s="36">
        <v>273.66880132</v>
      </c>
      <c r="H64" s="9" t="str">
        <f>IF($B64="N/A","N/A",IF(G64&gt;15,"No",IF(G64&lt;-15,"No","Yes")))</f>
        <v>N/A</v>
      </c>
      <c r="I64" s="10">
        <v>44.52</v>
      </c>
      <c r="J64" s="10">
        <v>3.0680000000000001</v>
      </c>
      <c r="K64" s="9" t="str">
        <f t="shared" si="9"/>
        <v>Yes</v>
      </c>
    </row>
    <row r="65" spans="1:11" ht="15.75" customHeight="1" x14ac:dyDescent="0.2">
      <c r="A65" s="81" t="s">
        <v>882</v>
      </c>
      <c r="B65" s="34" t="s">
        <v>217</v>
      </c>
      <c r="C65" s="83">
        <v>95.053107741999995</v>
      </c>
      <c r="D65" s="9" t="str">
        <f t="shared" si="10"/>
        <v>N/A</v>
      </c>
      <c r="E65" s="36">
        <v>91.227761971999996</v>
      </c>
      <c r="F65" s="9" t="str">
        <f t="shared" ref="F65:F73" si="11">IF($B65="N/A","N/A",IF(E65&gt;15,"No",IF(E65&lt;-15,"No","Yes")))</f>
        <v>N/A</v>
      </c>
      <c r="G65" s="36">
        <v>90.922502418999997</v>
      </c>
      <c r="H65" s="9" t="str">
        <f t="shared" ref="H65:H86" si="12">IF($B65="N/A","N/A",IF(G65&gt;15,"No",IF(G65&lt;-15,"No","Yes")))</f>
        <v>N/A</v>
      </c>
      <c r="I65" s="10">
        <v>-4.0199999999999996</v>
      </c>
      <c r="J65" s="10">
        <v>-0.33500000000000002</v>
      </c>
      <c r="K65" s="9" t="str">
        <f t="shared" si="9"/>
        <v>Yes</v>
      </c>
    </row>
    <row r="66" spans="1:11" ht="25.5" x14ac:dyDescent="0.2">
      <c r="A66" s="81" t="s">
        <v>883</v>
      </c>
      <c r="B66" s="34" t="s">
        <v>217</v>
      </c>
      <c r="C66" s="83">
        <v>19.433403318</v>
      </c>
      <c r="D66" s="9" t="str">
        <f t="shared" si="10"/>
        <v>N/A</v>
      </c>
      <c r="E66" s="36">
        <v>20.064377367999999</v>
      </c>
      <c r="F66" s="9" t="str">
        <f t="shared" si="11"/>
        <v>N/A</v>
      </c>
      <c r="G66" s="36">
        <v>70.559469558000004</v>
      </c>
      <c r="H66" s="9" t="str">
        <f t="shared" si="12"/>
        <v>N/A</v>
      </c>
      <c r="I66" s="10">
        <v>3.2469999999999999</v>
      </c>
      <c r="J66" s="10">
        <v>251.7</v>
      </c>
      <c r="K66" s="9" t="str">
        <f t="shared" si="9"/>
        <v>No</v>
      </c>
    </row>
    <row r="67" spans="1:11" ht="25.5" x14ac:dyDescent="0.2">
      <c r="A67" s="81" t="s">
        <v>884</v>
      </c>
      <c r="B67" s="34" t="s">
        <v>217</v>
      </c>
      <c r="C67" s="83">
        <v>46.265844725000001</v>
      </c>
      <c r="D67" s="9" t="str">
        <f t="shared" si="10"/>
        <v>N/A</v>
      </c>
      <c r="E67" s="36">
        <v>46.642293793999997</v>
      </c>
      <c r="F67" s="9" t="str">
        <f t="shared" si="11"/>
        <v>N/A</v>
      </c>
      <c r="G67" s="36">
        <v>45.151358004000002</v>
      </c>
      <c r="H67" s="9" t="str">
        <f t="shared" si="12"/>
        <v>N/A</v>
      </c>
      <c r="I67" s="10">
        <v>0.81369999999999998</v>
      </c>
      <c r="J67" s="10">
        <v>-3.2</v>
      </c>
      <c r="K67" s="9" t="str">
        <f t="shared" si="9"/>
        <v>Yes</v>
      </c>
    </row>
    <row r="68" spans="1:11" ht="25.5" x14ac:dyDescent="0.2">
      <c r="A68" s="81" t="s">
        <v>885</v>
      </c>
      <c r="B68" s="34" t="s">
        <v>217</v>
      </c>
      <c r="C68" s="83">
        <v>72.720172665999996</v>
      </c>
      <c r="D68" s="9" t="str">
        <f t="shared" si="10"/>
        <v>N/A</v>
      </c>
      <c r="E68" s="36">
        <v>74.758476111999997</v>
      </c>
      <c r="F68" s="9" t="str">
        <f t="shared" si="11"/>
        <v>N/A</v>
      </c>
      <c r="G68" s="36">
        <v>84.360272824000006</v>
      </c>
      <c r="H68" s="9" t="str">
        <f t="shared" si="12"/>
        <v>N/A</v>
      </c>
      <c r="I68" s="10">
        <v>2.8029999999999999</v>
      </c>
      <c r="J68" s="10">
        <v>12.84</v>
      </c>
      <c r="K68" s="9" t="str">
        <f t="shared" si="9"/>
        <v>Yes</v>
      </c>
    </row>
    <row r="69" spans="1:11" ht="25.5" x14ac:dyDescent="0.2">
      <c r="A69" s="81" t="s">
        <v>886</v>
      </c>
      <c r="B69" s="34" t="s">
        <v>217</v>
      </c>
      <c r="C69" s="83">
        <v>194.91989407</v>
      </c>
      <c r="D69" s="9" t="str">
        <f t="shared" si="10"/>
        <v>N/A</v>
      </c>
      <c r="E69" s="36">
        <v>206.09835416000001</v>
      </c>
      <c r="F69" s="9" t="str">
        <f t="shared" si="11"/>
        <v>N/A</v>
      </c>
      <c r="G69" s="36">
        <v>193.233846</v>
      </c>
      <c r="H69" s="9" t="str">
        <f t="shared" si="12"/>
        <v>N/A</v>
      </c>
      <c r="I69" s="10">
        <v>5.7350000000000003</v>
      </c>
      <c r="J69" s="10">
        <v>-6.24</v>
      </c>
      <c r="K69" s="9" t="str">
        <f t="shared" si="9"/>
        <v>Yes</v>
      </c>
    </row>
    <row r="70" spans="1:11" ht="25.5" x14ac:dyDescent="0.2">
      <c r="A70" s="81" t="s">
        <v>887</v>
      </c>
      <c r="B70" s="34" t="s">
        <v>217</v>
      </c>
      <c r="C70" s="83" t="s">
        <v>1743</v>
      </c>
      <c r="D70" s="9" t="str">
        <f t="shared" si="10"/>
        <v>N/A</v>
      </c>
      <c r="E70" s="36" t="s">
        <v>1743</v>
      </c>
      <c r="F70" s="9" t="str">
        <f t="shared" si="11"/>
        <v>N/A</v>
      </c>
      <c r="G70" s="36" t="s">
        <v>1743</v>
      </c>
      <c r="H70" s="9" t="str">
        <f t="shared" si="12"/>
        <v>N/A</v>
      </c>
      <c r="I70" s="10" t="s">
        <v>1743</v>
      </c>
      <c r="J70" s="10" t="s">
        <v>1743</v>
      </c>
      <c r="K70" s="9" t="str">
        <f t="shared" si="9"/>
        <v>N/A</v>
      </c>
    </row>
    <row r="71" spans="1:11" x14ac:dyDescent="0.2">
      <c r="A71" s="81" t="s">
        <v>888</v>
      </c>
      <c r="B71" s="34" t="s">
        <v>217</v>
      </c>
      <c r="C71" s="83">
        <v>2205.5004689000002</v>
      </c>
      <c r="D71" s="9" t="str">
        <f t="shared" si="10"/>
        <v>N/A</v>
      </c>
      <c r="E71" s="36">
        <v>1999.6783984000001</v>
      </c>
      <c r="F71" s="9" t="str">
        <f t="shared" si="11"/>
        <v>N/A</v>
      </c>
      <c r="G71" s="36">
        <v>1879.0169040000001</v>
      </c>
      <c r="H71" s="9" t="str">
        <f t="shared" si="12"/>
        <v>N/A</v>
      </c>
      <c r="I71" s="10">
        <v>-9.33</v>
      </c>
      <c r="J71" s="10">
        <v>-6.03</v>
      </c>
      <c r="K71" s="9" t="str">
        <f t="shared" si="9"/>
        <v>Yes</v>
      </c>
    </row>
    <row r="72" spans="1:11" ht="25.5" x14ac:dyDescent="0.2">
      <c r="A72" s="81" t="s">
        <v>889</v>
      </c>
      <c r="B72" s="34" t="s">
        <v>217</v>
      </c>
      <c r="C72" s="83">
        <v>2433.5048194000001</v>
      </c>
      <c r="D72" s="9" t="str">
        <f t="shared" si="10"/>
        <v>N/A</v>
      </c>
      <c r="E72" s="36">
        <v>2344.2408119000002</v>
      </c>
      <c r="F72" s="9" t="str">
        <f t="shared" si="11"/>
        <v>N/A</v>
      </c>
      <c r="G72" s="36">
        <v>2307.084562</v>
      </c>
      <c r="H72" s="9" t="str">
        <f t="shared" si="12"/>
        <v>N/A</v>
      </c>
      <c r="I72" s="10">
        <v>-3.67</v>
      </c>
      <c r="J72" s="10">
        <v>-1.59</v>
      </c>
      <c r="K72" s="9" t="str">
        <f t="shared" si="9"/>
        <v>Yes</v>
      </c>
    </row>
    <row r="73" spans="1:11" x14ac:dyDescent="0.2">
      <c r="A73" s="81" t="s">
        <v>890</v>
      </c>
      <c r="B73" s="34" t="s">
        <v>217</v>
      </c>
      <c r="C73" s="83">
        <v>109.59654112</v>
      </c>
      <c r="D73" s="9" t="str">
        <f t="shared" si="10"/>
        <v>N/A</v>
      </c>
      <c r="E73" s="36">
        <v>106.39299084</v>
      </c>
      <c r="F73" s="9" t="str">
        <f t="shared" si="11"/>
        <v>N/A</v>
      </c>
      <c r="G73" s="36">
        <v>106.65498454999999</v>
      </c>
      <c r="H73" s="9" t="str">
        <f t="shared" si="12"/>
        <v>N/A</v>
      </c>
      <c r="I73" s="10">
        <v>-2.92</v>
      </c>
      <c r="J73" s="10">
        <v>0.24629999999999999</v>
      </c>
      <c r="K73" s="9" t="str">
        <f t="shared" si="9"/>
        <v>Yes</v>
      </c>
    </row>
    <row r="74" spans="1:11" x14ac:dyDescent="0.2">
      <c r="A74" s="81" t="s">
        <v>891</v>
      </c>
      <c r="B74" s="34" t="s">
        <v>217</v>
      </c>
      <c r="C74" s="83">
        <v>84.010872121999995</v>
      </c>
      <c r="D74" s="9" t="str">
        <f t="shared" si="10"/>
        <v>N/A</v>
      </c>
      <c r="E74" s="36">
        <v>82.333185792999998</v>
      </c>
      <c r="F74" s="9" t="str">
        <f>IF($B74="N/A","N/A",IF(E74&gt;15,"No",IF(E74&lt;-15,"No","Yes")))</f>
        <v>N/A</v>
      </c>
      <c r="G74" s="36">
        <v>78.959847843999995</v>
      </c>
      <c r="H74" s="9" t="str">
        <f t="shared" si="12"/>
        <v>N/A</v>
      </c>
      <c r="I74" s="10">
        <v>-2</v>
      </c>
      <c r="J74" s="10">
        <v>-4.0999999999999996</v>
      </c>
      <c r="K74" s="9" t="str">
        <f t="shared" si="9"/>
        <v>Yes</v>
      </c>
    </row>
    <row r="75" spans="1:11" x14ac:dyDescent="0.2">
      <c r="A75" s="81" t="s">
        <v>892</v>
      </c>
      <c r="B75" s="34" t="s">
        <v>217</v>
      </c>
      <c r="C75" s="80">
        <v>0.3291538591</v>
      </c>
      <c r="D75" s="9" t="str">
        <f t="shared" ref="D75:D80" si="13">IF($B75="N/A","N/A",IF(C75&gt;15,"No",IF(C75&lt;-15,"No","Yes")))</f>
        <v>N/A</v>
      </c>
      <c r="E75" s="8">
        <v>0.35078303</v>
      </c>
      <c r="F75" s="9" t="str">
        <f>IF($B75="N/A","N/A",IF(E75&gt;15,"No",IF(E75&lt;-15,"No","Yes")))</f>
        <v>N/A</v>
      </c>
      <c r="G75" s="8">
        <v>0.33368342629999997</v>
      </c>
      <c r="H75" s="9" t="str">
        <f t="shared" si="12"/>
        <v>N/A</v>
      </c>
      <c r="I75" s="10">
        <v>6.5709999999999997</v>
      </c>
      <c r="J75" s="10">
        <v>-4.87</v>
      </c>
      <c r="K75" s="9" t="str">
        <f t="shared" ref="K75:K80" si="14">IF(J75="Div by 0", "N/A", IF(J75="N/A","N/A", IF(J75&gt;30, "No", IF(J75&lt;-30, "No", "Yes"))))</f>
        <v>Yes</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0.44993928220000001</v>
      </c>
      <c r="D77" s="9" t="str">
        <f t="shared" si="13"/>
        <v>N/A</v>
      </c>
      <c r="E77" s="8">
        <v>0.46372033969999998</v>
      </c>
      <c r="F77" s="9" t="str">
        <f t="shared" si="15"/>
        <v>N/A</v>
      </c>
      <c r="G77" s="8">
        <v>0.51321892940000002</v>
      </c>
      <c r="H77" s="9" t="str">
        <f t="shared" si="12"/>
        <v>N/A</v>
      </c>
      <c r="I77" s="10">
        <v>3.0630000000000002</v>
      </c>
      <c r="J77" s="10">
        <v>10.67</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8.0356034892999997</v>
      </c>
      <c r="D79" s="9" t="str">
        <f t="shared" si="13"/>
        <v>N/A</v>
      </c>
      <c r="E79" s="8">
        <v>9.5142885640999992</v>
      </c>
      <c r="F79" s="9" t="str">
        <f t="shared" si="15"/>
        <v>N/A</v>
      </c>
      <c r="G79" s="8">
        <v>10.122359182</v>
      </c>
      <c r="H79" s="9" t="str">
        <f t="shared" si="12"/>
        <v>N/A</v>
      </c>
      <c r="I79" s="10">
        <v>18.399999999999999</v>
      </c>
      <c r="J79" s="10">
        <v>6.391</v>
      </c>
      <c r="K79" s="9" t="str">
        <f t="shared" si="14"/>
        <v>Yes</v>
      </c>
    </row>
    <row r="80" spans="1:11" ht="25.5" x14ac:dyDescent="0.2">
      <c r="A80" s="81" t="s">
        <v>897</v>
      </c>
      <c r="B80" s="34" t="s">
        <v>217</v>
      </c>
      <c r="C80" s="85" t="s">
        <v>217</v>
      </c>
      <c r="D80" s="9" t="str">
        <f t="shared" si="13"/>
        <v>N/A</v>
      </c>
      <c r="E80" s="85" t="s">
        <v>217</v>
      </c>
      <c r="F80" s="9" t="str">
        <f t="shared" si="15"/>
        <v>N/A</v>
      </c>
      <c r="G80" s="85">
        <v>10.050913087</v>
      </c>
      <c r="H80" s="9" t="str">
        <f t="shared" si="12"/>
        <v>N/A</v>
      </c>
      <c r="I80" s="10" t="s">
        <v>217</v>
      </c>
      <c r="J80" s="86" t="s">
        <v>217</v>
      </c>
      <c r="K80" s="9" t="str">
        <f t="shared" si="14"/>
        <v>N/A</v>
      </c>
    </row>
    <row r="81" spans="1:11" x14ac:dyDescent="0.2">
      <c r="A81" s="81" t="s">
        <v>898</v>
      </c>
      <c r="B81" s="34" t="s">
        <v>217</v>
      </c>
      <c r="C81" s="87">
        <v>35.865560305999999</v>
      </c>
      <c r="D81" s="9" t="str">
        <f t="shared" ref="D81:D86" si="16">IF($B81="N/A","N/A",IF(C81&gt;15,"No",IF(C81&lt;-15,"No","Yes")))</f>
        <v>N/A</v>
      </c>
      <c r="E81" s="88">
        <v>35.243693282999999</v>
      </c>
      <c r="F81" s="9" t="str">
        <f t="shared" si="15"/>
        <v>N/A</v>
      </c>
      <c r="G81" s="88">
        <v>43.235851357999998</v>
      </c>
      <c r="H81" s="9" t="str">
        <f>IF($B81="N/A","N/A",IF(G81&gt;15,"No",IF(G81&lt;-15,"No","Yes")))</f>
        <v>N/A</v>
      </c>
      <c r="I81" s="10">
        <v>-1.73</v>
      </c>
      <c r="J81" s="10">
        <v>22.68</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136.85651132000001</v>
      </c>
      <c r="D83" s="9" t="str">
        <f t="shared" si="16"/>
        <v>N/A</v>
      </c>
      <c r="E83" s="88">
        <v>139.67324797000001</v>
      </c>
      <c r="F83" s="9" t="str">
        <f t="shared" si="15"/>
        <v>N/A</v>
      </c>
      <c r="G83" s="88">
        <v>140.81393790999999</v>
      </c>
      <c r="H83" s="9" t="str">
        <f t="shared" si="12"/>
        <v>N/A</v>
      </c>
      <c r="I83" s="10">
        <v>2.0579999999999998</v>
      </c>
      <c r="J83" s="10">
        <v>0.81669999999999998</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369.0510511</v>
      </c>
      <c r="D85" s="9" t="str">
        <f t="shared" si="16"/>
        <v>N/A</v>
      </c>
      <c r="E85" s="88">
        <v>350.50373164000001</v>
      </c>
      <c r="F85" s="9" t="str">
        <f t="shared" si="15"/>
        <v>N/A</v>
      </c>
      <c r="G85" s="88">
        <v>354.30202043999998</v>
      </c>
      <c r="H85" s="9" t="str">
        <f t="shared" si="12"/>
        <v>N/A</v>
      </c>
      <c r="I85" s="10">
        <v>-5.03</v>
      </c>
      <c r="J85" s="10">
        <v>1.0840000000000001</v>
      </c>
      <c r="K85" s="9" t="str">
        <f t="shared" si="17"/>
        <v>Yes</v>
      </c>
    </row>
    <row r="86" spans="1:11" ht="25.5" x14ac:dyDescent="0.2">
      <c r="A86" s="81" t="s">
        <v>903</v>
      </c>
      <c r="B86" s="34" t="s">
        <v>217</v>
      </c>
      <c r="C86" s="89" t="s">
        <v>217</v>
      </c>
      <c r="D86" s="9" t="str">
        <f t="shared" si="16"/>
        <v>N/A</v>
      </c>
      <c r="E86" s="89" t="s">
        <v>217</v>
      </c>
      <c r="F86" s="9" t="str">
        <f t="shared" si="15"/>
        <v>N/A</v>
      </c>
      <c r="G86" s="89">
        <v>354.28314891999997</v>
      </c>
      <c r="H86" s="9" t="str">
        <f t="shared" si="12"/>
        <v>N/A</v>
      </c>
      <c r="I86" s="10" t="s">
        <v>217</v>
      </c>
      <c r="J86" s="10" t="s">
        <v>217</v>
      </c>
      <c r="K86" s="9" t="str">
        <f t="shared" si="17"/>
        <v>N/A</v>
      </c>
    </row>
    <row r="87" spans="1:11" x14ac:dyDescent="0.2">
      <c r="A87" s="81" t="s">
        <v>32</v>
      </c>
      <c r="B87" s="34" t="s">
        <v>270</v>
      </c>
      <c r="C87" s="80">
        <v>83.489637465000001</v>
      </c>
      <c r="D87" s="9" t="str">
        <f>IF($B87="N/A","N/A",IF(C87&gt;60,"Yes","No"))</f>
        <v>Yes</v>
      </c>
      <c r="E87" s="8">
        <v>90.489091716999994</v>
      </c>
      <c r="F87" s="9" t="str">
        <f>IF($B87="N/A","N/A",IF(E87&gt;60,"Yes","No"))</f>
        <v>Yes</v>
      </c>
      <c r="G87" s="8">
        <v>97.388787453999996</v>
      </c>
      <c r="H87" s="9" t="str">
        <f>IF($B87="N/A","N/A",IF(G87&gt;60,"Yes","No"))</f>
        <v>Yes</v>
      </c>
      <c r="I87" s="10">
        <v>8.3840000000000003</v>
      </c>
      <c r="J87" s="10">
        <v>7.625</v>
      </c>
      <c r="K87" s="9" t="str">
        <f t="shared" ref="K87:K105" si="18">IF(J87="Div by 0", "N/A", IF(J87="N/A","N/A", IF(J87&gt;30, "No", IF(J87&lt;-30, "No", "Yes"))))</f>
        <v>Yes</v>
      </c>
    </row>
    <row r="88" spans="1:11" x14ac:dyDescent="0.2">
      <c r="A88" s="81" t="s">
        <v>39</v>
      </c>
      <c r="B88" s="34" t="s">
        <v>271</v>
      </c>
      <c r="C88" s="80">
        <v>99.358728584000005</v>
      </c>
      <c r="D88" s="9" t="str">
        <f>IF($B88="N/A","N/A",IF(C88&gt;100,"No",IF(C88&lt;85,"No","Yes")))</f>
        <v>Yes</v>
      </c>
      <c r="E88" s="8">
        <v>99.396104488000006</v>
      </c>
      <c r="F88" s="9" t="str">
        <f>IF($B88="N/A","N/A",IF(E88&gt;100,"No",IF(E88&lt;85,"No","Yes")))</f>
        <v>Yes</v>
      </c>
      <c r="G88" s="8">
        <v>99.396690480999993</v>
      </c>
      <c r="H88" s="9" t="str">
        <f>IF($B88="N/A","N/A",IF(G88&gt;100,"No",IF(G88&lt;85,"No","Yes")))</f>
        <v>Yes</v>
      </c>
      <c r="I88" s="10">
        <v>3.7600000000000001E-2</v>
      </c>
      <c r="J88" s="10">
        <v>5.9999999999999995E-4</v>
      </c>
      <c r="K88" s="9" t="str">
        <f t="shared" si="18"/>
        <v>Yes</v>
      </c>
    </row>
    <row r="89" spans="1:11" x14ac:dyDescent="0.2">
      <c r="A89" s="81" t="s">
        <v>904</v>
      </c>
      <c r="B89" s="34" t="s">
        <v>217</v>
      </c>
      <c r="C89" s="80">
        <v>28.112064223000001</v>
      </c>
      <c r="D89" s="9" t="str">
        <f>IF($B89="N/A","N/A",IF(C89&gt;15,"No",IF(C89&lt;-15,"No","Yes")))</f>
        <v>N/A</v>
      </c>
      <c r="E89" s="8">
        <v>28.725429507000001</v>
      </c>
      <c r="F89" s="9" t="str">
        <f>IF($B89="N/A","N/A",IF(E89&gt;15,"No",IF(E89&lt;-15,"No","Yes")))</f>
        <v>N/A</v>
      </c>
      <c r="G89" s="8">
        <v>29.251078428</v>
      </c>
      <c r="H89" s="9" t="str">
        <f>IF($B89="N/A","N/A",IF(G89&gt;15,"No",IF(G89&lt;-15,"No","Yes")))</f>
        <v>N/A</v>
      </c>
      <c r="I89" s="10">
        <v>2.1819999999999999</v>
      </c>
      <c r="J89" s="10">
        <v>1.83</v>
      </c>
      <c r="K89" s="9" t="str">
        <f t="shared" si="18"/>
        <v>Yes</v>
      </c>
    </row>
    <row r="90" spans="1:11" x14ac:dyDescent="0.2">
      <c r="A90" s="81" t="s">
        <v>845</v>
      </c>
      <c r="B90" s="34" t="s">
        <v>272</v>
      </c>
      <c r="C90" s="80">
        <v>10.821747737000001</v>
      </c>
      <c r="D90" s="9" t="str">
        <f>IF($B90="N/A","N/A",IF(C90&gt;25,"No",IF(C90&lt;5,"No","Yes")))</f>
        <v>Yes</v>
      </c>
      <c r="E90" s="8">
        <v>10.949438650999999</v>
      </c>
      <c r="F90" s="9" t="str">
        <f>IF($B90="N/A","N/A",IF(E90&gt;25,"No",IF(E90&lt;5,"No","Yes")))</f>
        <v>Yes</v>
      </c>
      <c r="G90" s="8">
        <v>10.865679969</v>
      </c>
      <c r="H90" s="9" t="str">
        <f>IF($B90="N/A","N/A",IF(G90&gt;25,"No",IF(G90&lt;5,"No","Yes")))</f>
        <v>Yes</v>
      </c>
      <c r="I90" s="10">
        <v>1.18</v>
      </c>
      <c r="J90" s="10">
        <v>-0.76500000000000001</v>
      </c>
      <c r="K90" s="9" t="str">
        <f t="shared" si="18"/>
        <v>Yes</v>
      </c>
    </row>
    <row r="91" spans="1:11" x14ac:dyDescent="0.2">
      <c r="A91" s="81" t="s">
        <v>846</v>
      </c>
      <c r="B91" s="34" t="s">
        <v>273</v>
      </c>
      <c r="C91" s="80">
        <v>47.014190653999997</v>
      </c>
      <c r="D91" s="9" t="str">
        <f>IF($B91="N/A","N/A",IF(C91&gt;70,"No",IF(C91&lt;40,"No","Yes")))</f>
        <v>Yes</v>
      </c>
      <c r="E91" s="8">
        <v>47.728336718000001</v>
      </c>
      <c r="F91" s="9" t="str">
        <f>IF($B91="N/A","N/A",IF(E91&gt;70,"No",IF(E91&lt;40,"No","Yes")))</f>
        <v>Yes</v>
      </c>
      <c r="G91" s="8">
        <v>47.533736109000003</v>
      </c>
      <c r="H91" s="9" t="str">
        <f>IF($B91="N/A","N/A",IF(G91&gt;70,"No",IF(G91&lt;40,"No","Yes")))</f>
        <v>Yes</v>
      </c>
      <c r="I91" s="10">
        <v>1.5189999999999999</v>
      </c>
      <c r="J91" s="10">
        <v>-0.40799999999999997</v>
      </c>
      <c r="K91" s="9" t="str">
        <f t="shared" si="18"/>
        <v>Yes</v>
      </c>
    </row>
    <row r="92" spans="1:11" x14ac:dyDescent="0.2">
      <c r="A92" s="81" t="s">
        <v>847</v>
      </c>
      <c r="B92" s="34" t="s">
        <v>274</v>
      </c>
      <c r="C92" s="80">
        <v>42.164061609000001</v>
      </c>
      <c r="D92" s="9" t="str">
        <f>IF($B92="N/A","N/A",IF(C92&gt;55,"No",IF(C92&lt;20,"No","Yes")))</f>
        <v>Yes</v>
      </c>
      <c r="E92" s="8">
        <v>41.322224630999997</v>
      </c>
      <c r="F92" s="9" t="str">
        <f>IF($B92="N/A","N/A",IF(E92&gt;55,"No",IF(E92&lt;20,"No","Yes")))</f>
        <v>Yes</v>
      </c>
      <c r="G92" s="8">
        <v>41.600583921999998</v>
      </c>
      <c r="H92" s="9" t="str">
        <f>IF($B92="N/A","N/A",IF(G92&gt;55,"No",IF(G92&lt;20,"No","Yes")))</f>
        <v>Yes</v>
      </c>
      <c r="I92" s="10">
        <v>-2</v>
      </c>
      <c r="J92" s="10">
        <v>0.67359999999999998</v>
      </c>
      <c r="K92" s="9" t="str">
        <f t="shared" si="18"/>
        <v>Yes</v>
      </c>
    </row>
    <row r="93" spans="1:11" x14ac:dyDescent="0.2">
      <c r="A93" s="81" t="s">
        <v>167</v>
      </c>
      <c r="B93" s="34" t="s">
        <v>250</v>
      </c>
      <c r="C93" s="80">
        <v>97.407234832</v>
      </c>
      <c r="D93" s="9" t="str">
        <f>IF($B93="N/A","N/A",IF(C93&gt;95,"Yes","No"))</f>
        <v>Yes</v>
      </c>
      <c r="E93" s="8">
        <v>97.248223096999993</v>
      </c>
      <c r="F93" s="9" t="str">
        <f>IF($B93="N/A","N/A",IF(E93&gt;95,"Yes","No"))</f>
        <v>Yes</v>
      </c>
      <c r="G93" s="8">
        <v>97.117532874000005</v>
      </c>
      <c r="H93" s="9" t="str">
        <f>IF($B93="N/A","N/A",IF(G93&gt;95,"Yes","No"))</f>
        <v>Yes</v>
      </c>
      <c r="I93" s="10">
        <v>-0.16300000000000001</v>
      </c>
      <c r="J93" s="10">
        <v>-0.13400000000000001</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99.772803370999995</v>
      </c>
      <c r="D96" s="9" t="str">
        <f>IF($B96="N/A","N/A",IF(C96&gt;15,"No",IF(C96&lt;-15,"No","Yes")))</f>
        <v>N/A</v>
      </c>
      <c r="E96" s="8">
        <v>99.712504687999996</v>
      </c>
      <c r="F96" s="9" t="str">
        <f>IF($B96="N/A","N/A",IF(E96&gt;15,"No",IF(E96&lt;-15,"No","Yes")))</f>
        <v>N/A</v>
      </c>
      <c r="G96" s="8">
        <v>99.565890433999996</v>
      </c>
      <c r="H96" s="9" t="str">
        <f>IF($B96="N/A","N/A",IF(G96&gt;15,"No",IF(G96&lt;-15,"No","Yes")))</f>
        <v>N/A</v>
      </c>
      <c r="I96" s="10">
        <v>-0.06</v>
      </c>
      <c r="J96" s="10">
        <v>-0.14699999999999999</v>
      </c>
      <c r="K96" s="9" t="str">
        <f t="shared" si="18"/>
        <v>Yes</v>
      </c>
    </row>
    <row r="97" spans="1:11" x14ac:dyDescent="0.2">
      <c r="A97" s="81" t="s">
        <v>906</v>
      </c>
      <c r="B97" s="34" t="s">
        <v>217</v>
      </c>
      <c r="C97" s="80">
        <v>97.811266731000003</v>
      </c>
      <c r="D97" s="9" t="str">
        <f>IF($B97="N/A","N/A",IF(C97&gt;15,"No",IF(C97&lt;-15,"No","Yes")))</f>
        <v>N/A</v>
      </c>
      <c r="E97" s="8">
        <v>97.900194929999998</v>
      </c>
      <c r="F97" s="9" t="str">
        <f>IF($B97="N/A","N/A",IF(E97&gt;15,"No",IF(E97&lt;-15,"No","Yes")))</f>
        <v>N/A</v>
      </c>
      <c r="G97" s="8">
        <v>97.970800179999998</v>
      </c>
      <c r="H97" s="9" t="str">
        <f>IF($B97="N/A","N/A",IF(G97&gt;15,"No",IF(G97&lt;-15,"No","Yes")))</f>
        <v>N/A</v>
      </c>
      <c r="I97" s="10">
        <v>9.0899999999999995E-2</v>
      </c>
      <c r="J97" s="10">
        <v>7.2099999999999997E-2</v>
      </c>
      <c r="K97" s="9" t="str">
        <f t="shared" si="18"/>
        <v>Yes</v>
      </c>
    </row>
    <row r="98" spans="1:11" x14ac:dyDescent="0.2">
      <c r="A98" s="81" t="s">
        <v>43</v>
      </c>
      <c r="B98" s="34" t="s">
        <v>227</v>
      </c>
      <c r="C98" s="80">
        <v>98.658936218999997</v>
      </c>
      <c r="D98" s="9" t="str">
        <f>IF($B98="N/A","N/A",IF(C98&gt;100,"No",IF(C98&lt;98,"No","Yes")))</f>
        <v>Yes</v>
      </c>
      <c r="E98" s="8">
        <v>98.542605152999997</v>
      </c>
      <c r="F98" s="9" t="str">
        <f>IF($B98="N/A","N/A",IF(E98&gt;100,"No",IF(E98&lt;98,"No","Yes")))</f>
        <v>Yes</v>
      </c>
      <c r="G98" s="8">
        <v>98.458226705000001</v>
      </c>
      <c r="H98" s="9" t="str">
        <f>IF($B98="N/A","N/A",IF(G98&gt;100,"No",IF(G98&lt;98,"No","Yes")))</f>
        <v>Yes</v>
      </c>
      <c r="I98" s="10">
        <v>-0.11799999999999999</v>
      </c>
      <c r="J98" s="10">
        <v>-8.5999999999999993E-2</v>
      </c>
      <c r="K98" s="9" t="str">
        <f t="shared" si="18"/>
        <v>Yes</v>
      </c>
    </row>
    <row r="99" spans="1:11" x14ac:dyDescent="0.2">
      <c r="A99" s="81" t="s">
        <v>44</v>
      </c>
      <c r="B99" s="34" t="s">
        <v>217</v>
      </c>
      <c r="C99" s="80">
        <v>17.584462004999999</v>
      </c>
      <c r="D99" s="9" t="str">
        <f>IF($B99="N/A","N/A",IF(C99&gt;15,"No",IF(C99&lt;-15,"No","Yes")))</f>
        <v>N/A</v>
      </c>
      <c r="E99" s="8">
        <v>17.187085348</v>
      </c>
      <c r="F99" s="9" t="str">
        <f>IF($B99="N/A","N/A",IF(E99&gt;15,"No",IF(E99&lt;-15,"No","Yes")))</f>
        <v>N/A</v>
      </c>
      <c r="G99" s="8">
        <v>18.095816821</v>
      </c>
      <c r="H99" s="9" t="str">
        <f>IF($B99="N/A","N/A",IF(G99&gt;15,"No",IF(G99&lt;-15,"No","Yes")))</f>
        <v>N/A</v>
      </c>
      <c r="I99" s="10">
        <v>-2.2599999999999998</v>
      </c>
      <c r="J99" s="10">
        <v>5.2869999999999999</v>
      </c>
      <c r="K99" s="9" t="str">
        <f t="shared" si="18"/>
        <v>Yes</v>
      </c>
    </row>
    <row r="100" spans="1:11" x14ac:dyDescent="0.2">
      <c r="A100" s="81" t="s">
        <v>45</v>
      </c>
      <c r="B100" s="34" t="s">
        <v>217</v>
      </c>
      <c r="C100" s="80">
        <v>82.415054939000001</v>
      </c>
      <c r="D100" s="9" t="str">
        <f>IF($B100="N/A","N/A",IF(C100&gt;15,"No",IF(C100&lt;-15,"No","Yes")))</f>
        <v>N/A</v>
      </c>
      <c r="E100" s="8">
        <v>82.812473406999999</v>
      </c>
      <c r="F100" s="9" t="str">
        <f>IF($B100="N/A","N/A",IF(E100&gt;15,"No",IF(E100&lt;-15,"No","Yes")))</f>
        <v>N/A</v>
      </c>
      <c r="G100" s="8">
        <v>81.904145928000005</v>
      </c>
      <c r="H100" s="9" t="str">
        <f>IF($B100="N/A","N/A",IF(G100&gt;15,"No",IF(G100&lt;-15,"No","Yes")))</f>
        <v>N/A</v>
      </c>
      <c r="I100" s="10">
        <v>0.48220000000000002</v>
      </c>
      <c r="J100" s="10">
        <v>-1.1000000000000001</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99.999962749000005</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39.708803484999997</v>
      </c>
      <c r="D107" s="9" t="str">
        <f t="shared" ref="D107:D130" si="19">IF($B107="N/A","N/A",IF(C107&gt;15,"No",IF(C107&lt;-15,"No","Yes")))</f>
        <v>N/A</v>
      </c>
      <c r="E107" s="9">
        <v>41.179781327000001</v>
      </c>
      <c r="F107" s="9" t="str">
        <f t="shared" ref="F107:F130" si="20">IF($B107="N/A","N/A",IF(E107&gt;15,"No",IF(E107&lt;-15,"No","Yes")))</f>
        <v>N/A</v>
      </c>
      <c r="G107" s="8">
        <v>42.637730673999997</v>
      </c>
      <c r="H107" s="9" t="str">
        <f t="shared" ref="H107:H130" si="21">IF($B107="N/A","N/A",IF(G107&gt;15,"No",IF(G107&lt;-15,"No","Yes")))</f>
        <v>N/A</v>
      </c>
      <c r="I107" s="10">
        <v>3.7040000000000002</v>
      </c>
      <c r="J107" s="10">
        <v>3.54</v>
      </c>
      <c r="K107" s="9" t="str">
        <f t="shared" ref="K107:K130" si="22">IF(J107="Div by 0", "N/A", IF(J107="N/A","N/A", IF(J107&gt;30, "No", IF(J107&lt;-30, "No", "Yes"))))</f>
        <v>Yes</v>
      </c>
    </row>
    <row r="108" spans="1:11" x14ac:dyDescent="0.2">
      <c r="A108" s="81" t="s">
        <v>908</v>
      </c>
      <c r="B108" s="34" t="s">
        <v>217</v>
      </c>
      <c r="C108" s="90">
        <v>52.265568291999998</v>
      </c>
      <c r="D108" s="34" t="s">
        <v>217</v>
      </c>
      <c r="E108" s="9">
        <v>49.315269669000003</v>
      </c>
      <c r="F108" s="34" t="s">
        <v>217</v>
      </c>
      <c r="G108" s="8">
        <v>47.260481591000001</v>
      </c>
      <c r="H108" s="34" t="s">
        <v>217</v>
      </c>
      <c r="I108" s="10">
        <v>-5.64</v>
      </c>
      <c r="J108" s="10">
        <v>-4.17</v>
      </c>
      <c r="K108" s="9" t="str">
        <f t="shared" si="22"/>
        <v>Yes</v>
      </c>
    </row>
    <row r="109" spans="1:11" x14ac:dyDescent="0.2">
      <c r="A109" s="81" t="s">
        <v>909</v>
      </c>
      <c r="B109" s="34" t="s">
        <v>217</v>
      </c>
      <c r="C109" s="90">
        <v>25.754816927</v>
      </c>
      <c r="D109" s="9" t="str">
        <f t="shared" si="19"/>
        <v>N/A</v>
      </c>
      <c r="E109" s="9">
        <v>27.623337149000001</v>
      </c>
      <c r="F109" s="9" t="str">
        <f t="shared" si="20"/>
        <v>N/A</v>
      </c>
      <c r="G109" s="8">
        <v>30.310726524</v>
      </c>
      <c r="H109" s="9" t="str">
        <f t="shared" si="21"/>
        <v>N/A</v>
      </c>
      <c r="I109" s="10">
        <v>7.2549999999999999</v>
      </c>
      <c r="J109" s="10">
        <v>9.7289999999999992</v>
      </c>
      <c r="K109" s="9" t="str">
        <f t="shared" si="22"/>
        <v>Yes</v>
      </c>
    </row>
    <row r="110" spans="1:11" x14ac:dyDescent="0.2">
      <c r="A110" s="81" t="s">
        <v>910</v>
      </c>
      <c r="B110" s="34" t="s">
        <v>217</v>
      </c>
      <c r="C110" s="90">
        <v>0.30189297799999998</v>
      </c>
      <c r="D110" s="9" t="str">
        <f t="shared" si="19"/>
        <v>N/A</v>
      </c>
      <c r="E110" s="9">
        <v>0.38494051270000001</v>
      </c>
      <c r="F110" s="9" t="str">
        <f t="shared" si="20"/>
        <v>N/A</v>
      </c>
      <c r="G110" s="8">
        <v>0.5253881453</v>
      </c>
      <c r="H110" s="9" t="str">
        <f t="shared" si="21"/>
        <v>N/A</v>
      </c>
      <c r="I110" s="10">
        <v>27.51</v>
      </c>
      <c r="J110" s="10">
        <v>36.49</v>
      </c>
      <c r="K110" s="9" t="str">
        <f t="shared" si="22"/>
        <v>No</v>
      </c>
    </row>
    <row r="111" spans="1:11" x14ac:dyDescent="0.2">
      <c r="A111" s="81" t="s">
        <v>911</v>
      </c>
      <c r="B111" s="34" t="s">
        <v>217</v>
      </c>
      <c r="C111" s="90">
        <v>9.0504970502000006</v>
      </c>
      <c r="D111" s="9" t="str">
        <f t="shared" si="19"/>
        <v>N/A</v>
      </c>
      <c r="E111" s="9">
        <v>9.6952036868999993</v>
      </c>
      <c r="F111" s="9" t="str">
        <f t="shared" si="20"/>
        <v>N/A</v>
      </c>
      <c r="G111" s="8">
        <v>10.650949038</v>
      </c>
      <c r="H111" s="9" t="str">
        <f t="shared" si="21"/>
        <v>N/A</v>
      </c>
      <c r="I111" s="10">
        <v>7.1230000000000002</v>
      </c>
      <c r="J111" s="10">
        <v>9.8580000000000005</v>
      </c>
      <c r="K111" s="9" t="str">
        <f t="shared" si="22"/>
        <v>Yes</v>
      </c>
    </row>
    <row r="112" spans="1:11" x14ac:dyDescent="0.2">
      <c r="A112" s="81" t="s">
        <v>912</v>
      </c>
      <c r="B112" s="34" t="s">
        <v>217</v>
      </c>
      <c r="C112" s="90">
        <v>0.92640370549999995</v>
      </c>
      <c r="D112" s="9" t="str">
        <f t="shared" si="19"/>
        <v>N/A</v>
      </c>
      <c r="E112" s="9">
        <v>0.93078155350000003</v>
      </c>
      <c r="F112" s="9" t="str">
        <f t="shared" si="20"/>
        <v>N/A</v>
      </c>
      <c r="G112" s="8">
        <v>0.96763128769999995</v>
      </c>
      <c r="H112" s="9" t="str">
        <f t="shared" si="21"/>
        <v>N/A</v>
      </c>
      <c r="I112" s="10">
        <v>0.47260000000000002</v>
      </c>
      <c r="J112" s="10">
        <v>3.9590000000000001</v>
      </c>
      <c r="K112" s="9" t="str">
        <f t="shared" si="22"/>
        <v>Yes</v>
      </c>
    </row>
    <row r="113" spans="1:11" x14ac:dyDescent="0.2">
      <c r="A113" s="81" t="s">
        <v>913</v>
      </c>
      <c r="B113" s="34" t="s">
        <v>217</v>
      </c>
      <c r="C113" s="90">
        <v>9.8383799999999998E-5</v>
      </c>
      <c r="D113" s="9" t="str">
        <f t="shared" si="19"/>
        <v>N/A</v>
      </c>
      <c r="E113" s="9">
        <v>7.4436299999999997E-5</v>
      </c>
      <c r="F113" s="9" t="str">
        <f t="shared" si="20"/>
        <v>N/A</v>
      </c>
      <c r="G113" s="8">
        <v>6.3310699999999997E-5</v>
      </c>
      <c r="H113" s="9" t="str">
        <f t="shared" si="21"/>
        <v>N/A</v>
      </c>
      <c r="I113" s="10">
        <v>-24.3</v>
      </c>
      <c r="J113" s="10">
        <v>-14.9</v>
      </c>
      <c r="K113" s="9" t="str">
        <f t="shared" si="22"/>
        <v>Yes</v>
      </c>
    </row>
    <row r="114" spans="1:11" x14ac:dyDescent="0.2">
      <c r="A114" s="81" t="s">
        <v>914</v>
      </c>
      <c r="B114" s="34" t="s">
        <v>217</v>
      </c>
      <c r="C114" s="90">
        <v>1.2693099156000001</v>
      </c>
      <c r="D114" s="9" t="str">
        <f t="shared" si="19"/>
        <v>N/A</v>
      </c>
      <c r="E114" s="9">
        <v>1.7494708676999999</v>
      </c>
      <c r="F114" s="9" t="str">
        <f t="shared" si="20"/>
        <v>N/A</v>
      </c>
      <c r="G114" s="8">
        <v>2.2291235881000002</v>
      </c>
      <c r="H114" s="9" t="str">
        <f t="shared" si="21"/>
        <v>N/A</v>
      </c>
      <c r="I114" s="10">
        <v>37.83</v>
      </c>
      <c r="J114" s="10">
        <v>27.42</v>
      </c>
      <c r="K114" s="9" t="str">
        <f t="shared" si="22"/>
        <v>Yes</v>
      </c>
    </row>
    <row r="115" spans="1:11" x14ac:dyDescent="0.2">
      <c r="A115" s="81" t="s">
        <v>915</v>
      </c>
      <c r="B115" s="34" t="s">
        <v>217</v>
      </c>
      <c r="C115" s="90">
        <v>6.60112848E-2</v>
      </c>
      <c r="D115" s="9" t="str">
        <f t="shared" si="19"/>
        <v>N/A</v>
      </c>
      <c r="E115" s="9">
        <v>6.4352329700000002E-2</v>
      </c>
      <c r="F115" s="9" t="str">
        <f t="shared" si="20"/>
        <v>N/A</v>
      </c>
      <c r="G115" s="8">
        <v>6.4608542199999994E-2</v>
      </c>
      <c r="H115" s="9" t="str">
        <f t="shared" si="21"/>
        <v>N/A</v>
      </c>
      <c r="I115" s="10">
        <v>-2.5099999999999998</v>
      </c>
      <c r="J115" s="10">
        <v>0.39810000000000001</v>
      </c>
      <c r="K115" s="9" t="str">
        <f t="shared" si="22"/>
        <v>Yes</v>
      </c>
    </row>
    <row r="116" spans="1:11" x14ac:dyDescent="0.2">
      <c r="A116" s="81" t="s">
        <v>916</v>
      </c>
      <c r="B116" s="34" t="s">
        <v>217</v>
      </c>
      <c r="C116" s="90">
        <v>12.856142581</v>
      </c>
      <c r="D116" s="9" t="str">
        <f t="shared" si="19"/>
        <v>N/A</v>
      </c>
      <c r="E116" s="9">
        <v>6.6335223926999998</v>
      </c>
      <c r="F116" s="9" t="str">
        <f t="shared" si="20"/>
        <v>N/A</v>
      </c>
      <c r="G116" s="8">
        <v>0.1713593819</v>
      </c>
      <c r="H116" s="9" t="str">
        <f t="shared" si="21"/>
        <v>N/A</v>
      </c>
      <c r="I116" s="10">
        <v>-48.4</v>
      </c>
      <c r="J116" s="10">
        <v>-97.4</v>
      </c>
      <c r="K116" s="9" t="str">
        <f t="shared" si="22"/>
        <v>No</v>
      </c>
    </row>
    <row r="117" spans="1:11" x14ac:dyDescent="0.2">
      <c r="A117" s="81" t="s">
        <v>917</v>
      </c>
      <c r="B117" s="34" t="s">
        <v>217</v>
      </c>
      <c r="C117" s="90">
        <v>0.13668083089999999</v>
      </c>
      <c r="D117" s="9" t="str">
        <f t="shared" si="19"/>
        <v>N/A</v>
      </c>
      <c r="E117" s="9">
        <v>0.17144858290000001</v>
      </c>
      <c r="F117" s="9" t="str">
        <f t="shared" si="20"/>
        <v>N/A</v>
      </c>
      <c r="G117" s="8">
        <v>0.19677409509999999</v>
      </c>
      <c r="H117" s="9" t="str">
        <f t="shared" si="21"/>
        <v>N/A</v>
      </c>
      <c r="I117" s="10">
        <v>25.44</v>
      </c>
      <c r="J117" s="10">
        <v>14.77</v>
      </c>
      <c r="K117" s="9" t="str">
        <f t="shared" si="22"/>
        <v>Yes</v>
      </c>
    </row>
    <row r="118" spans="1:11" x14ac:dyDescent="0.2">
      <c r="A118" s="81" t="s">
        <v>918</v>
      </c>
      <c r="B118" s="34" t="s">
        <v>217</v>
      </c>
      <c r="C118" s="90">
        <v>1.9037146361999999</v>
      </c>
      <c r="D118" s="9" t="str">
        <f t="shared" si="19"/>
        <v>N/A</v>
      </c>
      <c r="E118" s="9">
        <v>2.0621381577000002</v>
      </c>
      <c r="F118" s="9" t="str">
        <f t="shared" si="20"/>
        <v>N/A</v>
      </c>
      <c r="G118" s="8">
        <v>2.1438576775999998</v>
      </c>
      <c r="H118" s="9" t="str">
        <f t="shared" si="21"/>
        <v>N/A</v>
      </c>
      <c r="I118" s="10">
        <v>8.3219999999999992</v>
      </c>
      <c r="J118" s="10">
        <v>3.9630000000000001</v>
      </c>
      <c r="K118" s="9" t="str">
        <f t="shared" si="22"/>
        <v>Yes</v>
      </c>
    </row>
    <row r="119" spans="1:11" x14ac:dyDescent="0.2">
      <c r="A119" s="81" t="s">
        <v>919</v>
      </c>
      <c r="B119" s="34" t="s">
        <v>217</v>
      </c>
      <c r="C119" s="90">
        <v>8.0256282226</v>
      </c>
      <c r="D119" s="9" t="str">
        <f t="shared" si="19"/>
        <v>N/A</v>
      </c>
      <c r="E119" s="9">
        <v>9.5049490037000002</v>
      </c>
      <c r="F119" s="9" t="str">
        <f t="shared" si="20"/>
        <v>N/A</v>
      </c>
      <c r="G119" s="8">
        <v>10.101787735</v>
      </c>
      <c r="H119" s="9" t="str">
        <f t="shared" si="21"/>
        <v>N/A</v>
      </c>
      <c r="I119" s="10">
        <v>18.43</v>
      </c>
      <c r="J119" s="10">
        <v>6.2789999999999999</v>
      </c>
      <c r="K119" s="9" t="str">
        <f t="shared" si="22"/>
        <v>Yes</v>
      </c>
    </row>
    <row r="120" spans="1:11" x14ac:dyDescent="0.2">
      <c r="A120" s="81" t="s">
        <v>920</v>
      </c>
      <c r="B120" s="34" t="s">
        <v>217</v>
      </c>
      <c r="C120" s="90">
        <v>5.6532300422999997</v>
      </c>
      <c r="D120" s="9" t="str">
        <f t="shared" si="19"/>
        <v>N/A</v>
      </c>
      <c r="E120" s="9">
        <v>3.5724453455999998</v>
      </c>
      <c r="F120" s="9" t="str">
        <f t="shared" si="20"/>
        <v>N/A</v>
      </c>
      <c r="G120" s="8">
        <v>3.6885793198000001</v>
      </c>
      <c r="H120" s="9" t="str">
        <f t="shared" si="21"/>
        <v>N/A</v>
      </c>
      <c r="I120" s="10">
        <v>-36.799999999999997</v>
      </c>
      <c r="J120" s="10">
        <v>3.2509999999999999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0.179216874</v>
      </c>
      <c r="D123" s="9" t="str">
        <f t="shared" si="19"/>
        <v>N/A</v>
      </c>
      <c r="E123" s="9">
        <v>0.18894548089999999</v>
      </c>
      <c r="F123" s="9" t="str">
        <f t="shared" si="20"/>
        <v>N/A</v>
      </c>
      <c r="G123" s="8">
        <v>0.19351359539999999</v>
      </c>
      <c r="H123" s="9" t="str">
        <f t="shared" si="21"/>
        <v>N/A</v>
      </c>
      <c r="I123" s="10">
        <v>5.4279999999999999</v>
      </c>
      <c r="J123" s="10">
        <v>2.4180000000000001</v>
      </c>
      <c r="K123" s="9" t="str">
        <f t="shared" si="22"/>
        <v>Yes</v>
      </c>
    </row>
    <row r="124" spans="1:11" x14ac:dyDescent="0.2">
      <c r="A124" s="81" t="s">
        <v>924</v>
      </c>
      <c r="B124" s="34" t="s">
        <v>217</v>
      </c>
      <c r="C124" s="90">
        <v>1.383957042</v>
      </c>
      <c r="D124" s="9" t="str">
        <f t="shared" si="19"/>
        <v>N/A</v>
      </c>
      <c r="E124" s="9">
        <v>4.6850834215999999</v>
      </c>
      <c r="F124" s="9" t="str">
        <f t="shared" si="20"/>
        <v>N/A</v>
      </c>
      <c r="G124" s="8">
        <v>5.1283499543</v>
      </c>
      <c r="H124" s="9" t="str">
        <f t="shared" si="21"/>
        <v>N/A</v>
      </c>
      <c r="I124" s="10">
        <v>238.5</v>
      </c>
      <c r="J124" s="10">
        <v>9.4610000000000003</v>
      </c>
      <c r="K124" s="9" t="str">
        <f t="shared" si="22"/>
        <v>Yes</v>
      </c>
    </row>
    <row r="125" spans="1:11" x14ac:dyDescent="0.2">
      <c r="A125" s="81" t="s">
        <v>925</v>
      </c>
      <c r="B125" s="34" t="s">
        <v>217</v>
      </c>
      <c r="C125" s="90">
        <v>0.73390501190000001</v>
      </c>
      <c r="D125" s="9" t="str">
        <f t="shared" si="19"/>
        <v>N/A</v>
      </c>
      <c r="E125" s="9">
        <v>0.82906660350000005</v>
      </c>
      <c r="F125" s="9" t="str">
        <f t="shared" si="20"/>
        <v>N/A</v>
      </c>
      <c r="G125" s="8">
        <v>0.91057480440000005</v>
      </c>
      <c r="H125" s="9" t="str">
        <f t="shared" si="21"/>
        <v>N/A</v>
      </c>
      <c r="I125" s="10">
        <v>12.97</v>
      </c>
      <c r="J125" s="10">
        <v>9.8309999999999995</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7.5319252399999995E-2</v>
      </c>
      <c r="D130" s="9" t="str">
        <f t="shared" si="19"/>
        <v>N/A</v>
      </c>
      <c r="E130" s="9">
        <v>0.22940815210000001</v>
      </c>
      <c r="F130" s="9" t="str">
        <f t="shared" si="20"/>
        <v>N/A</v>
      </c>
      <c r="G130" s="8">
        <v>0.18077006130000001</v>
      </c>
      <c r="H130" s="9" t="str">
        <f t="shared" si="21"/>
        <v>N/A</v>
      </c>
      <c r="I130" s="10">
        <v>204.6</v>
      </c>
      <c r="J130" s="10">
        <v>-21.2</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1227787</v>
      </c>
      <c r="D6" s="9" t="str">
        <f>IF($B6="N/A","N/A",IF(C6&gt;15,"No",IF(C6&lt;-15,"No","Yes")))</f>
        <v>N/A</v>
      </c>
      <c r="E6" s="35">
        <v>1256309</v>
      </c>
      <c r="F6" s="9" t="str">
        <f>IF($B6="N/A","N/A",IF(E6&gt;15,"No",IF(E6&lt;-15,"No","Yes")))</f>
        <v>N/A</v>
      </c>
      <c r="G6" s="35">
        <v>1123620</v>
      </c>
      <c r="H6" s="9" t="str">
        <f>IF($B6="N/A","N/A",IF(G6&gt;15,"No",IF(G6&lt;-15,"No","Yes")))</f>
        <v>N/A</v>
      </c>
      <c r="I6" s="10">
        <v>2.323</v>
      </c>
      <c r="J6" s="10">
        <v>-10.6</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58.972368170999999</v>
      </c>
      <c r="D9" s="9" t="str">
        <f t="shared" ref="D9:D17" si="1">IF($B9="N/A","N/A",IF(C9&gt;15,"No",IF(C9&lt;-15,"No","Yes")))</f>
        <v>N/A</v>
      </c>
      <c r="E9" s="36">
        <v>61.328397711000001</v>
      </c>
      <c r="F9" s="9" t="str">
        <f>IF($B9="N/A","N/A",IF(E9&gt;15,"No",IF(E9&lt;-15,"No","Yes")))</f>
        <v>N/A</v>
      </c>
      <c r="G9" s="36">
        <v>64.979017816999999</v>
      </c>
      <c r="H9" s="9" t="str">
        <f>IF($B9="N/A","N/A",IF(G9&gt;15,"No",IF(G9&lt;-15,"No","Yes")))</f>
        <v>N/A</v>
      </c>
      <c r="I9" s="10">
        <v>3.9950000000000001</v>
      </c>
      <c r="J9" s="10">
        <v>5.9530000000000003</v>
      </c>
      <c r="K9" s="9" t="str">
        <f t="shared" si="0"/>
        <v>Yes</v>
      </c>
    </row>
    <row r="10" spans="1:11" x14ac:dyDescent="0.2">
      <c r="A10" s="81" t="s">
        <v>16</v>
      </c>
      <c r="B10" s="34" t="s">
        <v>217</v>
      </c>
      <c r="C10" s="80">
        <v>11.910697864999999</v>
      </c>
      <c r="D10" s="9" t="str">
        <f t="shared" si="1"/>
        <v>N/A</v>
      </c>
      <c r="E10" s="8">
        <v>13.414932154000001</v>
      </c>
      <c r="F10" s="9" t="str">
        <f>IF($B10="N/A","N/A",IF(E10&gt;15,"No",IF(E10&lt;-15,"No","Yes")))</f>
        <v>N/A</v>
      </c>
      <c r="G10" s="8">
        <v>15.521439633</v>
      </c>
      <c r="H10" s="9" t="str">
        <f>IF($B10="N/A","N/A",IF(G10&gt;15,"No",IF(G10&lt;-15,"No","Yes")))</f>
        <v>N/A</v>
      </c>
      <c r="I10" s="10">
        <v>12.63</v>
      </c>
      <c r="J10" s="10">
        <v>15.7</v>
      </c>
      <c r="K10" s="9" t="str">
        <f t="shared" si="0"/>
        <v>Yes</v>
      </c>
    </row>
    <row r="11" spans="1:11" x14ac:dyDescent="0.2">
      <c r="A11" s="81" t="s">
        <v>36</v>
      </c>
      <c r="B11" s="34" t="s">
        <v>217</v>
      </c>
      <c r="C11" s="80">
        <v>16.643997164000002</v>
      </c>
      <c r="D11" s="9" t="str">
        <f t="shared" si="1"/>
        <v>N/A</v>
      </c>
      <c r="E11" s="8">
        <v>17.705453373000001</v>
      </c>
      <c r="F11" s="9" t="str">
        <f>IF($B11="N/A","N/A",IF(E11&gt;15,"No",IF(E11&lt;-15,"No","Yes")))</f>
        <v>N/A</v>
      </c>
      <c r="G11" s="8">
        <v>18.771050899999999</v>
      </c>
      <c r="H11" s="9" t="str">
        <f>IF($B11="N/A","N/A",IF(G11&gt;15,"No",IF(G11&lt;-15,"No","Yes")))</f>
        <v>N/A</v>
      </c>
      <c r="I11" s="10">
        <v>6.3769999999999998</v>
      </c>
      <c r="J11" s="10">
        <v>6.0179999999999998</v>
      </c>
      <c r="K11" s="9" t="str">
        <f t="shared" si="0"/>
        <v>Yes</v>
      </c>
    </row>
    <row r="12" spans="1:11" x14ac:dyDescent="0.2">
      <c r="A12" s="81" t="s">
        <v>37</v>
      </c>
      <c r="B12" s="34" t="s">
        <v>217</v>
      </c>
      <c r="C12" s="80">
        <v>0</v>
      </c>
      <c r="D12" s="9" t="str">
        <f t="shared" si="1"/>
        <v>N/A</v>
      </c>
      <c r="E12" s="8">
        <v>0</v>
      </c>
      <c r="F12" s="9" t="str">
        <f>IF($B12="N/A","N/A",IF(E12&gt;15,"No",IF(E12&lt;-15,"No","Yes")))</f>
        <v>N/A</v>
      </c>
      <c r="G12" s="8">
        <v>0</v>
      </c>
      <c r="H12" s="9" t="str">
        <f>IF($B12="N/A","N/A",IF(G12&gt;15,"No",IF(G12&lt;-15,"No","Yes")))</f>
        <v>N/A</v>
      </c>
      <c r="I12" s="10" t="s">
        <v>1743</v>
      </c>
      <c r="J12" s="10" t="s">
        <v>1743</v>
      </c>
      <c r="K12" s="9" t="str">
        <f t="shared" si="0"/>
        <v>N/A</v>
      </c>
    </row>
    <row r="13" spans="1:11" x14ac:dyDescent="0.2">
      <c r="A13" s="81" t="s">
        <v>38</v>
      </c>
      <c r="B13" s="34" t="s">
        <v>217</v>
      </c>
      <c r="C13" s="80">
        <v>11.31033508</v>
      </c>
      <c r="D13" s="9" t="str">
        <f t="shared" si="1"/>
        <v>N/A</v>
      </c>
      <c r="E13" s="8">
        <v>12.851867427</v>
      </c>
      <c r="F13" s="9" t="str">
        <f>IF($B13="N/A","N/A",IF(E13&gt;15,"No",IF(E13&lt;-15,"No","Yes")))</f>
        <v>N/A</v>
      </c>
      <c r="G13" s="8">
        <v>15.007426969999999</v>
      </c>
      <c r="H13" s="9" t="str">
        <f>IF($B13="N/A","N/A",IF(G13&gt;15,"No",IF(G13&lt;-15,"No","Yes")))</f>
        <v>N/A</v>
      </c>
      <c r="I13" s="10">
        <v>13.63</v>
      </c>
      <c r="J13" s="10">
        <v>16.77</v>
      </c>
      <c r="K13" s="9" t="str">
        <f t="shared" si="0"/>
        <v>Yes</v>
      </c>
    </row>
    <row r="14" spans="1:11" x14ac:dyDescent="0.2">
      <c r="A14" s="81" t="s">
        <v>676</v>
      </c>
      <c r="B14" s="34" t="s">
        <v>217</v>
      </c>
      <c r="C14" s="80">
        <v>18.042054526000001</v>
      </c>
      <c r="D14" s="9" t="str">
        <f t="shared" si="1"/>
        <v>N/A</v>
      </c>
      <c r="E14" s="8">
        <v>17.306968269999999</v>
      </c>
      <c r="F14" s="9" t="str">
        <f t="shared" ref="F14:F33" si="2">IF($B14="N/A","N/A",IF(E14&gt;15,"No",IF(E14&lt;-15,"No","Yes")))</f>
        <v>N/A</v>
      </c>
      <c r="G14" s="8">
        <v>20.727559139</v>
      </c>
      <c r="H14" s="9" t="str">
        <f t="shared" ref="H14:H33" si="3">IF($B14="N/A","N/A",IF(G14&gt;15,"No",IF(G14&lt;-15,"No","Yes")))</f>
        <v>N/A</v>
      </c>
      <c r="I14" s="10">
        <v>-4.07</v>
      </c>
      <c r="J14" s="10">
        <v>19.760000000000002</v>
      </c>
      <c r="K14" s="9" t="str">
        <f t="shared" ref="K14:K30" si="4">IF(J14="Div by 0", "N/A", IF(J14="N/A","N/A", IF(J14&gt;30, "No", IF(J14&lt;-30, "No", "Yes"))))</f>
        <v>Yes</v>
      </c>
    </row>
    <row r="15" spans="1:11" x14ac:dyDescent="0.2">
      <c r="A15" s="81" t="s">
        <v>677</v>
      </c>
      <c r="B15" s="34" t="s">
        <v>217</v>
      </c>
      <c r="C15" s="80">
        <v>1.6468654578999999</v>
      </c>
      <c r="D15" s="9" t="str">
        <f t="shared" si="1"/>
        <v>N/A</v>
      </c>
      <c r="E15" s="8">
        <v>1.4646874296000001</v>
      </c>
      <c r="F15" s="9" t="str">
        <f t="shared" si="2"/>
        <v>N/A</v>
      </c>
      <c r="G15" s="8">
        <v>1.719175522</v>
      </c>
      <c r="H15" s="9" t="str">
        <f t="shared" si="3"/>
        <v>N/A</v>
      </c>
      <c r="I15" s="10">
        <v>-11.1</v>
      </c>
      <c r="J15" s="10">
        <v>17.37</v>
      </c>
      <c r="K15" s="9" t="str">
        <f t="shared" si="4"/>
        <v>Yes</v>
      </c>
    </row>
    <row r="16" spans="1:11" x14ac:dyDescent="0.2">
      <c r="A16" s="81" t="s">
        <v>380</v>
      </c>
      <c r="B16" s="34" t="s">
        <v>217</v>
      </c>
      <c r="C16" s="80">
        <v>11.257490102</v>
      </c>
      <c r="D16" s="9" t="str">
        <f t="shared" si="1"/>
        <v>N/A</v>
      </c>
      <c r="E16" s="8">
        <v>11.602479963</v>
      </c>
      <c r="F16" s="9" t="str">
        <f t="shared" si="2"/>
        <v>N/A</v>
      </c>
      <c r="G16" s="8">
        <v>13.660935192</v>
      </c>
      <c r="H16" s="9" t="str">
        <f t="shared" si="3"/>
        <v>N/A</v>
      </c>
      <c r="I16" s="10">
        <v>3.0649999999999999</v>
      </c>
      <c r="J16" s="10">
        <v>17.739999999999998</v>
      </c>
      <c r="K16" s="9" t="str">
        <f t="shared" si="4"/>
        <v>Yes</v>
      </c>
    </row>
    <row r="17" spans="1:11" x14ac:dyDescent="0.2">
      <c r="A17" s="81" t="s">
        <v>381</v>
      </c>
      <c r="B17" s="34" t="s">
        <v>217</v>
      </c>
      <c r="C17" s="80">
        <v>0.60474658879999998</v>
      </c>
      <c r="D17" s="9" t="str">
        <f t="shared" si="1"/>
        <v>N/A</v>
      </c>
      <c r="E17" s="8">
        <v>0.60112599690000001</v>
      </c>
      <c r="F17" s="9" t="str">
        <f t="shared" si="2"/>
        <v>N/A</v>
      </c>
      <c r="G17" s="8">
        <v>0.64950784070000001</v>
      </c>
      <c r="H17" s="9" t="str">
        <f t="shared" si="3"/>
        <v>N/A</v>
      </c>
      <c r="I17" s="10">
        <v>-0.59899999999999998</v>
      </c>
      <c r="J17" s="10">
        <v>8.0489999999999995</v>
      </c>
      <c r="K17" s="9" t="str">
        <f t="shared" si="4"/>
        <v>Yes</v>
      </c>
    </row>
    <row r="18" spans="1:11" x14ac:dyDescent="0.2">
      <c r="A18" s="81" t="s">
        <v>382</v>
      </c>
      <c r="B18" s="34" t="s">
        <v>217</v>
      </c>
      <c r="C18" s="80">
        <v>6.5157880000000004E-4</v>
      </c>
      <c r="D18" s="9" t="str">
        <f t="shared" ref="D18:D33" si="5">IF($B18="N/A","N/A",IF(C18&gt;15,"No",IF(C18&lt;-15,"No","Yes")))</f>
        <v>N/A</v>
      </c>
      <c r="E18" s="8">
        <v>5.5718779999999995E-4</v>
      </c>
      <c r="F18" s="9" t="str">
        <f t="shared" si="2"/>
        <v>N/A</v>
      </c>
      <c r="G18" s="8">
        <v>8.8998059999999995E-4</v>
      </c>
      <c r="H18" s="9" t="str">
        <f t="shared" si="3"/>
        <v>N/A</v>
      </c>
      <c r="I18" s="10">
        <v>-14.5</v>
      </c>
      <c r="J18" s="10">
        <v>59.73</v>
      </c>
      <c r="K18" s="9" t="str">
        <f t="shared" si="4"/>
        <v>No</v>
      </c>
    </row>
    <row r="19" spans="1:11" x14ac:dyDescent="0.2">
      <c r="A19" s="81" t="s">
        <v>383</v>
      </c>
      <c r="B19" s="34" t="s">
        <v>217</v>
      </c>
      <c r="C19" s="80">
        <v>14.229341083</v>
      </c>
      <c r="D19" s="9" t="str">
        <f t="shared" si="5"/>
        <v>N/A</v>
      </c>
      <c r="E19" s="8">
        <v>12.688996099000001</v>
      </c>
      <c r="F19" s="9" t="str">
        <f t="shared" si="2"/>
        <v>N/A</v>
      </c>
      <c r="G19" s="8">
        <v>13.243178299</v>
      </c>
      <c r="H19" s="9" t="str">
        <f t="shared" si="3"/>
        <v>N/A</v>
      </c>
      <c r="I19" s="10">
        <v>-10.8</v>
      </c>
      <c r="J19" s="10">
        <v>4.367</v>
      </c>
      <c r="K19" s="9" t="str">
        <f t="shared" si="4"/>
        <v>Yes</v>
      </c>
    </row>
    <row r="20" spans="1:11" x14ac:dyDescent="0.2">
      <c r="A20" s="81" t="s">
        <v>385</v>
      </c>
      <c r="B20" s="34" t="s">
        <v>217</v>
      </c>
      <c r="C20" s="80">
        <v>18.155673581999999</v>
      </c>
      <c r="D20" s="9" t="str">
        <f t="shared" si="5"/>
        <v>N/A</v>
      </c>
      <c r="E20" s="8">
        <v>19.406849747999999</v>
      </c>
      <c r="F20" s="9" t="str">
        <f t="shared" si="2"/>
        <v>N/A</v>
      </c>
      <c r="G20" s="8">
        <v>24.292376426000001</v>
      </c>
      <c r="H20" s="9" t="str">
        <f t="shared" si="3"/>
        <v>N/A</v>
      </c>
      <c r="I20" s="10">
        <v>6.891</v>
      </c>
      <c r="J20" s="10">
        <v>25.17</v>
      </c>
      <c r="K20" s="9" t="str">
        <f t="shared" si="4"/>
        <v>Yes</v>
      </c>
    </row>
    <row r="21" spans="1:11" x14ac:dyDescent="0.2">
      <c r="A21" s="81" t="s">
        <v>386</v>
      </c>
      <c r="B21" s="34" t="s">
        <v>217</v>
      </c>
      <c r="C21" s="80">
        <v>3.6064887475999998</v>
      </c>
      <c r="D21" s="9" t="str">
        <f t="shared" si="5"/>
        <v>N/A</v>
      </c>
      <c r="E21" s="8">
        <v>3.7036270535</v>
      </c>
      <c r="F21" s="9" t="str">
        <f t="shared" si="2"/>
        <v>N/A</v>
      </c>
      <c r="G21" s="8">
        <v>4.0540396219000003</v>
      </c>
      <c r="H21" s="9" t="str">
        <f t="shared" si="3"/>
        <v>N/A</v>
      </c>
      <c r="I21" s="10">
        <v>2.6930000000000001</v>
      </c>
      <c r="J21" s="10">
        <v>9.4610000000000003</v>
      </c>
      <c r="K21" s="9" t="str">
        <f t="shared" si="4"/>
        <v>Yes</v>
      </c>
    </row>
    <row r="22" spans="1:11" x14ac:dyDescent="0.2">
      <c r="A22" s="81" t="s">
        <v>387</v>
      </c>
      <c r="B22" s="34" t="s">
        <v>217</v>
      </c>
      <c r="C22" s="80">
        <v>29.805739921000001</v>
      </c>
      <c r="D22" s="9" t="str">
        <f t="shared" si="5"/>
        <v>N/A</v>
      </c>
      <c r="E22" s="8">
        <v>30.545988288</v>
      </c>
      <c r="F22" s="9" t="str">
        <f t="shared" si="2"/>
        <v>N/A</v>
      </c>
      <c r="G22" s="8">
        <v>18.597568573</v>
      </c>
      <c r="H22" s="9" t="str">
        <f t="shared" si="3"/>
        <v>N/A</v>
      </c>
      <c r="I22" s="10">
        <v>2.484</v>
      </c>
      <c r="J22" s="10">
        <v>-39.1</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v>
      </c>
      <c r="D26" s="9" t="str">
        <f t="shared" si="5"/>
        <v>N/A</v>
      </c>
      <c r="E26" s="8">
        <v>0</v>
      </c>
      <c r="F26" s="9" t="str">
        <f t="shared" si="2"/>
        <v>N/A</v>
      </c>
      <c r="G26" s="8">
        <v>0</v>
      </c>
      <c r="H26" s="9" t="str">
        <f t="shared" si="3"/>
        <v>N/A</v>
      </c>
      <c r="I26" s="10" t="s">
        <v>1743</v>
      </c>
      <c r="J26" s="10" t="s">
        <v>1743</v>
      </c>
      <c r="K26" s="9" t="str">
        <f t="shared" si="4"/>
        <v>N/A</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2.3780183370999999</v>
      </c>
      <c r="D29" s="9" t="str">
        <f t="shared" si="5"/>
        <v>N/A</v>
      </c>
      <c r="E29" s="8">
        <v>2.4551284756</v>
      </c>
      <c r="F29" s="9" t="str">
        <f t="shared" si="2"/>
        <v>N/A</v>
      </c>
      <c r="G29" s="8">
        <v>2.7051850270000002</v>
      </c>
      <c r="H29" s="9" t="str">
        <f t="shared" si="3"/>
        <v>N/A</v>
      </c>
      <c r="I29" s="10">
        <v>3.2429999999999999</v>
      </c>
      <c r="J29" s="10">
        <v>10.19</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70.194260079000003</v>
      </c>
      <c r="D31" s="9" t="str">
        <f t="shared" si="5"/>
        <v>N/A</v>
      </c>
      <c r="E31" s="8">
        <v>69.454011711999996</v>
      </c>
      <c r="F31" s="9" t="str">
        <f t="shared" si="2"/>
        <v>N/A</v>
      </c>
      <c r="G31" s="8">
        <v>81.402075435</v>
      </c>
      <c r="H31" s="9" t="str">
        <f t="shared" si="3"/>
        <v>N/A</v>
      </c>
      <c r="I31" s="10">
        <v>-1.05</v>
      </c>
      <c r="J31" s="10">
        <v>17.2</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47.268853935000003</v>
      </c>
      <c r="D33" s="9" t="str">
        <f t="shared" si="5"/>
        <v>N/A</v>
      </c>
      <c r="E33" s="8">
        <v>47.012057665</v>
      </c>
      <c r="F33" s="9" t="str">
        <f t="shared" si="2"/>
        <v>N/A</v>
      </c>
      <c r="G33" s="8">
        <v>45.838080140000002</v>
      </c>
      <c r="H33" s="9" t="str">
        <f t="shared" si="3"/>
        <v>N/A</v>
      </c>
      <c r="I33" s="10">
        <v>-0.54300000000000004</v>
      </c>
      <c r="J33" s="10">
        <v>-2.5</v>
      </c>
      <c r="K33" s="9" t="str">
        <f t="shared" si="6"/>
        <v>Yes</v>
      </c>
    </row>
    <row r="34" spans="1:11" x14ac:dyDescent="0.2">
      <c r="A34" s="81" t="s">
        <v>845</v>
      </c>
      <c r="B34" s="34" t="s">
        <v>272</v>
      </c>
      <c r="C34" s="80">
        <v>8.9950988355000003</v>
      </c>
      <c r="D34" s="9" t="str">
        <f>IF($B34="N/A","N/A",IF(C34&gt;25,"No",IF(C34&lt;5,"No","Yes")))</f>
        <v>Yes</v>
      </c>
      <c r="E34" s="8">
        <v>7.8091173413000003</v>
      </c>
      <c r="F34" s="9" t="str">
        <f>IF($B34="N/A","N/A",IF(E34&gt;25,"No",IF(E34&lt;5,"No","Yes")))</f>
        <v>Yes</v>
      </c>
      <c r="G34" s="8">
        <v>9.3948504892999996</v>
      </c>
      <c r="H34" s="9" t="str">
        <f>IF($B34="N/A","N/A",IF(G34&gt;25,"No",IF(G34&lt;5,"No","Yes")))</f>
        <v>Yes</v>
      </c>
      <c r="I34" s="10">
        <v>-13.2</v>
      </c>
      <c r="J34" s="10">
        <v>20.309999999999999</v>
      </c>
      <c r="K34" s="9" t="str">
        <f t="shared" si="6"/>
        <v>Yes</v>
      </c>
    </row>
    <row r="35" spans="1:11" x14ac:dyDescent="0.2">
      <c r="A35" s="81" t="s">
        <v>846</v>
      </c>
      <c r="B35" s="34" t="s">
        <v>273</v>
      </c>
      <c r="C35" s="80">
        <v>38.006302822999999</v>
      </c>
      <c r="D35" s="9" t="str">
        <f>IF($B35="N/A","N/A",IF(C35&gt;70,"No",IF(C35&lt;40,"No","Yes")))</f>
        <v>No</v>
      </c>
      <c r="E35" s="8">
        <v>37.212812458000002</v>
      </c>
      <c r="F35" s="9" t="str">
        <f>IF($B35="N/A","N/A",IF(E35&gt;70,"No",IF(E35&lt;40,"No","Yes")))</f>
        <v>No</v>
      </c>
      <c r="G35" s="8">
        <v>36.933909145999998</v>
      </c>
      <c r="H35" s="9" t="str">
        <f>IF($B35="N/A","N/A",IF(G35&gt;70,"No",IF(G35&lt;40,"No","Yes")))</f>
        <v>No</v>
      </c>
      <c r="I35" s="10">
        <v>-2.09</v>
      </c>
      <c r="J35" s="10">
        <v>-0.749</v>
      </c>
      <c r="K35" s="9" t="str">
        <f t="shared" si="6"/>
        <v>Yes</v>
      </c>
    </row>
    <row r="36" spans="1:11" x14ac:dyDescent="0.2">
      <c r="A36" s="81" t="s">
        <v>847</v>
      </c>
      <c r="B36" s="34" t="s">
        <v>274</v>
      </c>
      <c r="C36" s="80">
        <v>52.998598340999997</v>
      </c>
      <c r="D36" s="9" t="str">
        <f>IF($B36="N/A","N/A",IF(C36&gt;55,"No",IF(C36&lt;20,"No","Yes")))</f>
        <v>Yes</v>
      </c>
      <c r="E36" s="8">
        <v>54.978070201000001</v>
      </c>
      <c r="F36" s="9" t="str">
        <f>IF($B36="N/A","N/A",IF(E36&gt;55,"No",IF(E36&lt;20,"No","Yes")))</f>
        <v>Yes</v>
      </c>
      <c r="G36" s="8">
        <v>53.671240365000003</v>
      </c>
      <c r="H36" s="9" t="str">
        <f>IF($B36="N/A","N/A",IF(G36&gt;55,"No",IF(G36&lt;20,"No","Yes")))</f>
        <v>Yes</v>
      </c>
      <c r="I36" s="10">
        <v>3.7349999999999999</v>
      </c>
      <c r="J36" s="10">
        <v>-2.38</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66.663028685</v>
      </c>
      <c r="D44" s="9" t="str">
        <f t="shared" si="7"/>
        <v>N/A</v>
      </c>
      <c r="E44" s="8">
        <v>65.825764203000006</v>
      </c>
      <c r="F44" s="9" t="str">
        <f t="shared" si="8"/>
        <v>N/A</v>
      </c>
      <c r="G44" s="8">
        <v>77.446200673000007</v>
      </c>
      <c r="H44" s="9" t="str">
        <f t="shared" si="9"/>
        <v>N/A</v>
      </c>
      <c r="I44" s="10">
        <v>-1.26</v>
      </c>
      <c r="J44" s="10">
        <v>17.649999999999999</v>
      </c>
      <c r="K44" s="9" t="str">
        <f>IF(J44="Div by 0", "N/A", IF(J44="N/A","N/A", IF(J44&gt;30, "No", IF(J44&lt;-30, "No", "Yes"))))</f>
        <v>Yes</v>
      </c>
    </row>
    <row r="45" spans="1:11" x14ac:dyDescent="0.2">
      <c r="A45" s="81" t="s">
        <v>908</v>
      </c>
      <c r="B45" s="34" t="s">
        <v>217</v>
      </c>
      <c r="C45" s="80">
        <v>33.336075393999998</v>
      </c>
      <c r="D45" s="9" t="str">
        <f t="shared" si="7"/>
        <v>N/A</v>
      </c>
      <c r="E45" s="8">
        <v>34.173678609</v>
      </c>
      <c r="F45" s="9" t="str">
        <f t="shared" si="8"/>
        <v>N/A</v>
      </c>
      <c r="G45" s="8">
        <v>22.553265338999999</v>
      </c>
      <c r="H45" s="9" t="str">
        <f t="shared" si="9"/>
        <v>N/A</v>
      </c>
      <c r="I45" s="10">
        <v>2.5129999999999999</v>
      </c>
      <c r="J45" s="10">
        <v>-34</v>
      </c>
      <c r="K45" s="9" t="str">
        <f>IF(J45="Div by 0", "N/A", IF(J45="N/A","N/A", IF(J45&gt;30, "No", IF(J45&lt;-30, "No", "Yes"))))</f>
        <v>No</v>
      </c>
    </row>
    <row r="46" spans="1:11" x14ac:dyDescent="0.2">
      <c r="A46" s="81" t="s">
        <v>931</v>
      </c>
      <c r="B46" s="34" t="s">
        <v>217</v>
      </c>
      <c r="C46" s="80">
        <v>1.6289470000000001E-4</v>
      </c>
      <c r="D46" s="9" t="str">
        <f t="shared" si="7"/>
        <v>N/A</v>
      </c>
      <c r="E46" s="8">
        <v>0</v>
      </c>
      <c r="F46" s="9" t="str">
        <f t="shared" si="8"/>
        <v>N/A</v>
      </c>
      <c r="G46" s="8">
        <v>3.5599219999999998E-4</v>
      </c>
      <c r="H46" s="9" t="str">
        <f t="shared" si="9"/>
        <v>N/A</v>
      </c>
      <c r="I46" s="10">
        <v>-100</v>
      </c>
      <c r="J46" s="10" t="s">
        <v>1743</v>
      </c>
      <c r="K46" s="9" t="str">
        <f>IF(J46="Div by 0", "N/A", IF(J46="N/A","N/A", IF(J46&gt;30, "No", IF(J46&lt;-30, "No", "Yes"))))</f>
        <v>N/A</v>
      </c>
    </row>
    <row r="47" spans="1:11" x14ac:dyDescent="0.2">
      <c r="A47" s="81" t="s">
        <v>919</v>
      </c>
      <c r="B47" s="34" t="s">
        <v>217</v>
      </c>
      <c r="C47" s="80">
        <v>8.9592090000000001E-4</v>
      </c>
      <c r="D47" s="9" t="str">
        <f t="shared" si="7"/>
        <v>N/A</v>
      </c>
      <c r="E47" s="8">
        <v>5.5718779999999995E-4</v>
      </c>
      <c r="F47" s="9" t="str">
        <f t="shared" si="8"/>
        <v>N/A</v>
      </c>
      <c r="G47" s="8">
        <v>5.3398840000000003E-4</v>
      </c>
      <c r="H47" s="9" t="str">
        <f t="shared" si="9"/>
        <v>N/A</v>
      </c>
      <c r="I47" s="10">
        <v>-37.799999999999997</v>
      </c>
      <c r="J47" s="10">
        <v>-4.16</v>
      </c>
      <c r="K47" s="9" t="str">
        <f>IF(J47="Div by 0", "N/A", IF(J47="N/A","N/A", IF(J47&gt;30, "No", IF(J47&lt;-30, "No", "Yes"))))</f>
        <v>Yes</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17568528</v>
      </c>
      <c r="F6" s="9" t="str">
        <f t="shared" ref="F6:F15" si="1">IF($B6="N/A","N/A",IF(E6&lt;0,"No","Yes"))</f>
        <v>N/A</v>
      </c>
      <c r="G6" s="79">
        <v>20175430</v>
      </c>
      <c r="H6" s="9" t="str">
        <f t="shared" ref="H6:H15" si="2">IF($B6="N/A","N/A",IF(G6&lt;0,"No","Yes"))</f>
        <v>N/A</v>
      </c>
      <c r="I6" s="10" t="s">
        <v>217</v>
      </c>
      <c r="J6" s="10">
        <v>14.84</v>
      </c>
      <c r="K6" s="9" t="str">
        <f t="shared" ref="K6:K15" si="3">IF(J6="Div by 0", "N/A", IF(J6="N/A","N/A", IF(J6&gt;30, "No", IF(J6&lt;-30, "No", "Yes"))))</f>
        <v>Yes</v>
      </c>
    </row>
    <row r="7" spans="1:11" x14ac:dyDescent="0.2">
      <c r="A7" s="78" t="s">
        <v>445</v>
      </c>
      <c r="B7" s="5" t="s">
        <v>217</v>
      </c>
      <c r="C7" s="80" t="s">
        <v>217</v>
      </c>
      <c r="D7" s="9" t="str">
        <f t="shared" si="0"/>
        <v>N/A</v>
      </c>
      <c r="E7" s="80">
        <v>1.966550641</v>
      </c>
      <c r="F7" s="9" t="str">
        <f t="shared" si="1"/>
        <v>N/A</v>
      </c>
      <c r="G7" s="80">
        <v>2.0947707186</v>
      </c>
      <c r="H7" s="9" t="str">
        <f t="shared" si="2"/>
        <v>N/A</v>
      </c>
      <c r="I7" s="10" t="s">
        <v>217</v>
      </c>
      <c r="J7" s="10">
        <v>6.52</v>
      </c>
      <c r="K7" s="9" t="str">
        <f t="shared" si="3"/>
        <v>Yes</v>
      </c>
    </row>
    <row r="8" spans="1:11" x14ac:dyDescent="0.2">
      <c r="A8" s="78" t="s">
        <v>446</v>
      </c>
      <c r="B8" s="5" t="s">
        <v>217</v>
      </c>
      <c r="C8" s="80" t="s">
        <v>217</v>
      </c>
      <c r="D8" s="9" t="str">
        <f t="shared" si="0"/>
        <v>N/A</v>
      </c>
      <c r="E8" s="80">
        <v>20.614828971000001</v>
      </c>
      <c r="F8" s="9" t="str">
        <f t="shared" si="1"/>
        <v>N/A</v>
      </c>
      <c r="G8" s="80">
        <v>20.910448997</v>
      </c>
      <c r="H8" s="9" t="str">
        <f t="shared" si="2"/>
        <v>N/A</v>
      </c>
      <c r="I8" s="10" t="s">
        <v>217</v>
      </c>
      <c r="J8" s="10">
        <v>1.4339999999999999</v>
      </c>
      <c r="K8" s="9" t="str">
        <f t="shared" si="3"/>
        <v>Yes</v>
      </c>
    </row>
    <row r="9" spans="1:11" x14ac:dyDescent="0.2">
      <c r="A9" s="78" t="s">
        <v>447</v>
      </c>
      <c r="B9" s="5" t="s">
        <v>217</v>
      </c>
      <c r="C9" s="80" t="s">
        <v>217</v>
      </c>
      <c r="D9" s="9" t="str">
        <f t="shared" si="0"/>
        <v>N/A</v>
      </c>
      <c r="E9" s="80">
        <v>49.700105780000001</v>
      </c>
      <c r="F9" s="9" t="str">
        <f t="shared" si="1"/>
        <v>N/A</v>
      </c>
      <c r="G9" s="80">
        <v>48.515134498000002</v>
      </c>
      <c r="H9" s="9" t="str">
        <f t="shared" si="2"/>
        <v>N/A</v>
      </c>
      <c r="I9" s="10" t="s">
        <v>217</v>
      </c>
      <c r="J9" s="10">
        <v>-2.38</v>
      </c>
      <c r="K9" s="9" t="str">
        <f t="shared" si="3"/>
        <v>Yes</v>
      </c>
    </row>
    <row r="10" spans="1:11" x14ac:dyDescent="0.2">
      <c r="A10" s="78" t="s">
        <v>448</v>
      </c>
      <c r="B10" s="5" t="s">
        <v>217</v>
      </c>
      <c r="C10" s="80" t="s">
        <v>217</v>
      </c>
      <c r="D10" s="9" t="str">
        <f t="shared" si="0"/>
        <v>N/A</v>
      </c>
      <c r="E10" s="80">
        <v>26.946930329000001</v>
      </c>
      <c r="F10" s="9" t="str">
        <f t="shared" si="1"/>
        <v>N/A</v>
      </c>
      <c r="G10" s="80">
        <v>27.427945774000001</v>
      </c>
      <c r="H10" s="9" t="str">
        <f t="shared" si="2"/>
        <v>N/A</v>
      </c>
      <c r="I10" s="10" t="s">
        <v>217</v>
      </c>
      <c r="J10" s="10">
        <v>1.7849999999999999</v>
      </c>
      <c r="K10" s="9" t="str">
        <f t="shared" si="3"/>
        <v>Yes</v>
      </c>
    </row>
    <row r="11" spans="1:11" x14ac:dyDescent="0.2">
      <c r="A11" s="78" t="s">
        <v>1644</v>
      </c>
      <c r="B11" s="5" t="s">
        <v>217</v>
      </c>
      <c r="C11" s="80" t="s">
        <v>217</v>
      </c>
      <c r="D11" s="9" t="str">
        <f t="shared" si="0"/>
        <v>N/A</v>
      </c>
      <c r="E11" s="80">
        <v>98.960556057999995</v>
      </c>
      <c r="F11" s="9" t="str">
        <f t="shared" si="1"/>
        <v>N/A</v>
      </c>
      <c r="G11" s="80">
        <v>98.814047582000001</v>
      </c>
      <c r="H11" s="9" t="str">
        <f t="shared" si="2"/>
        <v>N/A</v>
      </c>
      <c r="I11" s="10" t="s">
        <v>217</v>
      </c>
      <c r="J11" s="10">
        <v>-0.14799999999999999</v>
      </c>
      <c r="K11" s="9" t="str">
        <f t="shared" si="3"/>
        <v>Yes</v>
      </c>
    </row>
    <row r="12" spans="1:11" x14ac:dyDescent="0.2">
      <c r="A12" s="78" t="s">
        <v>16</v>
      </c>
      <c r="B12" s="5" t="s">
        <v>217</v>
      </c>
      <c r="C12" s="80" t="s">
        <v>217</v>
      </c>
      <c r="D12" s="9" t="str">
        <f t="shared" si="0"/>
        <v>N/A</v>
      </c>
      <c r="E12" s="80">
        <v>0.18978823950000001</v>
      </c>
      <c r="F12" s="9" t="str">
        <f t="shared" si="1"/>
        <v>N/A</v>
      </c>
      <c r="G12" s="80">
        <v>0.17196163850000001</v>
      </c>
      <c r="H12" s="9" t="str">
        <f t="shared" si="2"/>
        <v>N/A</v>
      </c>
      <c r="I12" s="10" t="s">
        <v>217</v>
      </c>
      <c r="J12" s="10">
        <v>-9.39</v>
      </c>
      <c r="K12" s="9" t="str">
        <f t="shared" si="3"/>
        <v>Yes</v>
      </c>
    </row>
    <row r="13" spans="1:11" x14ac:dyDescent="0.2">
      <c r="A13" s="78" t="s">
        <v>36</v>
      </c>
      <c r="B13" s="5" t="s">
        <v>217</v>
      </c>
      <c r="C13" s="80" t="s">
        <v>217</v>
      </c>
      <c r="D13" s="9" t="str">
        <f t="shared" si="0"/>
        <v>N/A</v>
      </c>
      <c r="E13" s="80">
        <v>0.26673316149999998</v>
      </c>
      <c r="F13" s="9" t="str">
        <f t="shared" si="1"/>
        <v>N/A</v>
      </c>
      <c r="G13" s="80">
        <v>0.2872608505</v>
      </c>
      <c r="H13" s="9" t="str">
        <f t="shared" si="2"/>
        <v>N/A</v>
      </c>
      <c r="I13" s="10" t="s">
        <v>217</v>
      </c>
      <c r="J13" s="10">
        <v>7.6959999999999997</v>
      </c>
      <c r="K13" s="9" t="str">
        <f t="shared" si="3"/>
        <v>Yes</v>
      </c>
    </row>
    <row r="14" spans="1:11" x14ac:dyDescent="0.2">
      <c r="A14" s="78" t="s">
        <v>37</v>
      </c>
      <c r="B14" s="5" t="s">
        <v>217</v>
      </c>
      <c r="C14" s="80" t="s">
        <v>217</v>
      </c>
      <c r="D14" s="9" t="str">
        <f t="shared" si="0"/>
        <v>N/A</v>
      </c>
      <c r="E14" s="80">
        <v>0.59230373039999995</v>
      </c>
      <c r="F14" s="9" t="str">
        <f t="shared" si="1"/>
        <v>N/A</v>
      </c>
      <c r="G14" s="80">
        <v>4.4766514600000001E-2</v>
      </c>
      <c r="H14" s="9" t="str">
        <f t="shared" si="2"/>
        <v>N/A</v>
      </c>
      <c r="I14" s="10" t="s">
        <v>217</v>
      </c>
      <c r="J14" s="10">
        <v>-92.4</v>
      </c>
      <c r="K14" s="9" t="str">
        <f t="shared" si="3"/>
        <v>No</v>
      </c>
    </row>
    <row r="15" spans="1:11" x14ac:dyDescent="0.2">
      <c r="A15" s="78" t="s">
        <v>38</v>
      </c>
      <c r="B15" s="5" t="s">
        <v>217</v>
      </c>
      <c r="C15" s="80" t="s">
        <v>217</v>
      </c>
      <c r="D15" s="9" t="str">
        <f t="shared" si="0"/>
        <v>N/A</v>
      </c>
      <c r="E15" s="80">
        <v>0.18165667160000001</v>
      </c>
      <c r="F15" s="9" t="str">
        <f t="shared" si="1"/>
        <v>N/A</v>
      </c>
      <c r="G15" s="80">
        <v>0.1608108187</v>
      </c>
      <c r="H15" s="9" t="str">
        <f t="shared" si="2"/>
        <v>N/A</v>
      </c>
      <c r="I15" s="10" t="s">
        <v>217</v>
      </c>
      <c r="J15" s="10">
        <v>-11.5</v>
      </c>
      <c r="K15" s="9" t="str">
        <f t="shared" si="3"/>
        <v>Yes</v>
      </c>
    </row>
    <row r="16" spans="1:11" x14ac:dyDescent="0.2">
      <c r="A16" s="78" t="s">
        <v>377</v>
      </c>
      <c r="B16" s="5" t="s">
        <v>217</v>
      </c>
      <c r="C16" s="8" t="s">
        <v>217</v>
      </c>
      <c r="D16" s="9" t="str">
        <f t="shared" ref="D16:D41" si="4">IF($B16="N/A","N/A",IF(C16&lt;0,"No","Yes"))</f>
        <v>N/A</v>
      </c>
      <c r="E16" s="8">
        <v>36.272435573000003</v>
      </c>
      <c r="F16" s="9" t="str">
        <f t="shared" ref="F16:F41" si="5">IF($B16="N/A","N/A",IF(E16&lt;0,"No","Yes"))</f>
        <v>N/A</v>
      </c>
      <c r="G16" s="8">
        <v>34.310049401999997</v>
      </c>
      <c r="H16" s="9" t="str">
        <f t="shared" ref="H16:H41" si="6">IF($B16="N/A","N/A",IF(G16&lt;0,"No","Yes"))</f>
        <v>N/A</v>
      </c>
      <c r="I16" s="10" t="s">
        <v>217</v>
      </c>
      <c r="J16" s="10">
        <v>-5.41</v>
      </c>
      <c r="K16" s="9" t="str">
        <f t="shared" ref="K16:K41" si="7">IF(J16="Div by 0", "N/A", IF(J16="N/A","N/A", IF(J16&gt;30, "No", IF(J16&lt;-30, "No", "Yes"))))</f>
        <v>Yes</v>
      </c>
    </row>
    <row r="17" spans="1:11" x14ac:dyDescent="0.2">
      <c r="A17" s="78" t="s">
        <v>378</v>
      </c>
      <c r="B17" s="5" t="s">
        <v>217</v>
      </c>
      <c r="C17" s="8" t="s">
        <v>217</v>
      </c>
      <c r="D17" s="9" t="str">
        <f t="shared" si="4"/>
        <v>N/A</v>
      </c>
      <c r="E17" s="8">
        <v>12.67935481</v>
      </c>
      <c r="F17" s="9" t="str">
        <f t="shared" si="5"/>
        <v>N/A</v>
      </c>
      <c r="G17" s="8">
        <v>14.240430068</v>
      </c>
      <c r="H17" s="9" t="str">
        <f t="shared" si="6"/>
        <v>N/A</v>
      </c>
      <c r="I17" s="10" t="s">
        <v>217</v>
      </c>
      <c r="J17" s="10">
        <v>12.31</v>
      </c>
      <c r="K17" s="9" t="str">
        <f t="shared" si="7"/>
        <v>Yes</v>
      </c>
    </row>
    <row r="18" spans="1:11" x14ac:dyDescent="0.2">
      <c r="A18" s="78" t="s">
        <v>379</v>
      </c>
      <c r="B18" s="5" t="s">
        <v>217</v>
      </c>
      <c r="C18" s="8" t="s">
        <v>217</v>
      </c>
      <c r="D18" s="9" t="str">
        <f t="shared" si="4"/>
        <v>N/A</v>
      </c>
      <c r="E18" s="8">
        <v>0.5491922829</v>
      </c>
      <c r="F18" s="9" t="str">
        <f t="shared" si="5"/>
        <v>N/A</v>
      </c>
      <c r="G18" s="8">
        <v>0.5846665969</v>
      </c>
      <c r="H18" s="9" t="str">
        <f t="shared" si="6"/>
        <v>N/A</v>
      </c>
      <c r="I18" s="10" t="s">
        <v>217</v>
      </c>
      <c r="J18" s="10">
        <v>6.4589999999999996</v>
      </c>
      <c r="K18" s="9" t="str">
        <f t="shared" si="7"/>
        <v>Yes</v>
      </c>
    </row>
    <row r="19" spans="1:11" x14ac:dyDescent="0.2">
      <c r="A19" s="78" t="s">
        <v>380</v>
      </c>
      <c r="B19" s="5" t="s">
        <v>217</v>
      </c>
      <c r="C19" s="8" t="s">
        <v>217</v>
      </c>
      <c r="D19" s="9" t="str">
        <f t="shared" si="4"/>
        <v>N/A</v>
      </c>
      <c r="E19" s="8">
        <v>8.8111479800999994</v>
      </c>
      <c r="F19" s="9" t="str">
        <f t="shared" si="5"/>
        <v>N/A</v>
      </c>
      <c r="G19" s="8">
        <v>8.9809337396999993</v>
      </c>
      <c r="H19" s="9" t="str">
        <f t="shared" si="6"/>
        <v>N/A</v>
      </c>
      <c r="I19" s="10" t="s">
        <v>217</v>
      </c>
      <c r="J19" s="10">
        <v>1.927</v>
      </c>
      <c r="K19" s="9" t="str">
        <f t="shared" si="7"/>
        <v>Yes</v>
      </c>
    </row>
    <row r="20" spans="1:11" x14ac:dyDescent="0.2">
      <c r="A20" s="78" t="s">
        <v>381</v>
      </c>
      <c r="B20" s="5" t="s">
        <v>217</v>
      </c>
      <c r="C20" s="8" t="s">
        <v>217</v>
      </c>
      <c r="D20" s="9" t="str">
        <f t="shared" si="4"/>
        <v>N/A</v>
      </c>
      <c r="E20" s="8">
        <v>0</v>
      </c>
      <c r="F20" s="9" t="str">
        <f t="shared" si="5"/>
        <v>N/A</v>
      </c>
      <c r="G20" s="8">
        <v>0</v>
      </c>
      <c r="H20" s="9" t="str">
        <f t="shared" si="6"/>
        <v>N/A</v>
      </c>
      <c r="I20" s="10" t="s">
        <v>217</v>
      </c>
      <c r="J20" s="10" t="s">
        <v>1743</v>
      </c>
      <c r="K20" s="9" t="str">
        <f t="shared" si="7"/>
        <v>N/A</v>
      </c>
    </row>
    <row r="21" spans="1:11" x14ac:dyDescent="0.2">
      <c r="A21" s="78" t="s">
        <v>382</v>
      </c>
      <c r="B21" s="5" t="s">
        <v>217</v>
      </c>
      <c r="C21" s="8" t="s">
        <v>217</v>
      </c>
      <c r="D21" s="9" t="str">
        <f t="shared" si="4"/>
        <v>N/A</v>
      </c>
      <c r="E21" s="8">
        <v>0.15471984899999999</v>
      </c>
      <c r="F21" s="9" t="str">
        <f t="shared" si="5"/>
        <v>N/A</v>
      </c>
      <c r="G21" s="8">
        <v>0.177151119</v>
      </c>
      <c r="H21" s="9" t="str">
        <f t="shared" si="6"/>
        <v>N/A</v>
      </c>
      <c r="I21" s="10" t="s">
        <v>217</v>
      </c>
      <c r="J21" s="10">
        <v>14.5</v>
      </c>
      <c r="K21" s="9" t="str">
        <f t="shared" si="7"/>
        <v>Yes</v>
      </c>
    </row>
    <row r="22" spans="1:11" x14ac:dyDescent="0.2">
      <c r="A22" s="78" t="s">
        <v>383</v>
      </c>
      <c r="B22" s="5" t="s">
        <v>217</v>
      </c>
      <c r="C22" s="8" t="s">
        <v>217</v>
      </c>
      <c r="D22" s="9" t="str">
        <f t="shared" si="4"/>
        <v>N/A</v>
      </c>
      <c r="E22" s="8">
        <v>32.493798001000002</v>
      </c>
      <c r="F22" s="9" t="str">
        <f t="shared" si="5"/>
        <v>N/A</v>
      </c>
      <c r="G22" s="8">
        <v>32.343667519999997</v>
      </c>
      <c r="H22" s="9" t="str">
        <f t="shared" si="6"/>
        <v>N/A</v>
      </c>
      <c r="I22" s="10" t="s">
        <v>217</v>
      </c>
      <c r="J22" s="10">
        <v>-0.46200000000000002</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2.4634676280000001</v>
      </c>
      <c r="F24" s="9" t="str">
        <f t="shared" si="5"/>
        <v>N/A</v>
      </c>
      <c r="G24" s="8">
        <v>2.6879873191999999</v>
      </c>
      <c r="H24" s="9" t="str">
        <f t="shared" si="6"/>
        <v>N/A</v>
      </c>
      <c r="I24" s="10" t="s">
        <v>217</v>
      </c>
      <c r="J24" s="10">
        <v>9.1140000000000008</v>
      </c>
      <c r="K24" s="9" t="str">
        <f t="shared" si="7"/>
        <v>Yes</v>
      </c>
    </row>
    <row r="25" spans="1:11" x14ac:dyDescent="0.2">
      <c r="A25" s="78" t="s">
        <v>386</v>
      </c>
      <c r="B25" s="5" t="s">
        <v>217</v>
      </c>
      <c r="C25" s="8" t="s">
        <v>217</v>
      </c>
      <c r="D25" s="9" t="str">
        <f t="shared" si="4"/>
        <v>N/A</v>
      </c>
      <c r="E25" s="8">
        <v>4.2011203215000004</v>
      </c>
      <c r="F25" s="9" t="str">
        <f t="shared" si="5"/>
        <v>N/A</v>
      </c>
      <c r="G25" s="8">
        <v>4.2896334799</v>
      </c>
      <c r="H25" s="9" t="str">
        <f t="shared" si="6"/>
        <v>N/A</v>
      </c>
      <c r="I25" s="10" t="s">
        <v>217</v>
      </c>
      <c r="J25" s="10">
        <v>2.1070000000000002</v>
      </c>
      <c r="K25" s="9" t="str">
        <f t="shared" si="7"/>
        <v>Yes</v>
      </c>
    </row>
    <row r="26" spans="1:11" x14ac:dyDescent="0.2">
      <c r="A26" s="78" t="s">
        <v>387</v>
      </c>
      <c r="B26" s="5" t="s">
        <v>217</v>
      </c>
      <c r="C26" s="8" t="s">
        <v>217</v>
      </c>
      <c r="D26" s="9" t="str">
        <f t="shared" si="4"/>
        <v>N/A</v>
      </c>
      <c r="E26" s="8">
        <v>1.1162631269000001</v>
      </c>
      <c r="F26" s="9" t="str">
        <f t="shared" si="5"/>
        <v>N/A</v>
      </c>
      <c r="G26" s="8">
        <v>1.4390127000999999</v>
      </c>
      <c r="H26" s="9" t="str">
        <f t="shared" si="6"/>
        <v>N/A</v>
      </c>
      <c r="I26" s="10" t="s">
        <v>217</v>
      </c>
      <c r="J26" s="10">
        <v>28.91</v>
      </c>
      <c r="K26" s="9" t="str">
        <f t="shared" si="7"/>
        <v>Yes</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2.13279109E-2</v>
      </c>
      <c r="F32" s="9" t="str">
        <f t="shared" si="5"/>
        <v>N/A</v>
      </c>
      <c r="G32" s="8">
        <v>2.33055751E-2</v>
      </c>
      <c r="H32" s="9" t="str">
        <f t="shared" si="6"/>
        <v>N/A</v>
      </c>
      <c r="I32" s="10" t="s">
        <v>217</v>
      </c>
      <c r="J32" s="10">
        <v>9.2729999999999997</v>
      </c>
      <c r="K32" s="9" t="str">
        <f t="shared" si="7"/>
        <v>Yes</v>
      </c>
    </row>
    <row r="33" spans="1:11" x14ac:dyDescent="0.2">
      <c r="A33" s="78" t="s">
        <v>394</v>
      </c>
      <c r="B33" s="5" t="s">
        <v>217</v>
      </c>
      <c r="C33" s="8" t="s">
        <v>217</v>
      </c>
      <c r="D33" s="9" t="str">
        <f t="shared" si="4"/>
        <v>N/A</v>
      </c>
      <c r="E33" s="8">
        <v>3.1476741000000001E-3</v>
      </c>
      <c r="F33" s="9" t="str">
        <f t="shared" si="5"/>
        <v>N/A</v>
      </c>
      <c r="G33" s="8">
        <v>2.379131E-4</v>
      </c>
      <c r="H33" s="9" t="str">
        <f t="shared" si="6"/>
        <v>N/A</v>
      </c>
      <c r="I33" s="10" t="s">
        <v>217</v>
      </c>
      <c r="J33" s="10">
        <v>-92.4</v>
      </c>
      <c r="K33" s="9" t="str">
        <f t="shared" si="7"/>
        <v>No</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0.29478849909999999</v>
      </c>
      <c r="F35" s="9" t="str">
        <f t="shared" si="5"/>
        <v>N/A</v>
      </c>
      <c r="G35" s="8">
        <v>0.36778893930000001</v>
      </c>
      <c r="H35" s="9" t="str">
        <f t="shared" si="6"/>
        <v>N/A</v>
      </c>
      <c r="I35" s="10" t="s">
        <v>217</v>
      </c>
      <c r="J35" s="10">
        <v>24.76</v>
      </c>
      <c r="K35" s="9" t="str">
        <f t="shared" si="7"/>
        <v>Yes</v>
      </c>
    </row>
    <row r="36" spans="1:11" x14ac:dyDescent="0.2">
      <c r="A36" s="78" t="s">
        <v>397</v>
      </c>
      <c r="B36" s="5" t="s">
        <v>217</v>
      </c>
      <c r="C36" s="8" t="s">
        <v>217</v>
      </c>
      <c r="D36" s="9" t="str">
        <f t="shared" si="4"/>
        <v>N/A</v>
      </c>
      <c r="E36" s="8">
        <v>0.2256819695</v>
      </c>
      <c r="F36" s="9" t="str">
        <f t="shared" si="5"/>
        <v>N/A</v>
      </c>
      <c r="G36" s="8">
        <v>0.24379158209999999</v>
      </c>
      <c r="H36" s="9" t="str">
        <f t="shared" si="6"/>
        <v>N/A</v>
      </c>
      <c r="I36" s="10" t="s">
        <v>217</v>
      </c>
      <c r="J36" s="10">
        <v>8.0239999999999991</v>
      </c>
      <c r="K36" s="9" t="str">
        <f t="shared" si="7"/>
        <v>Yes</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0.71355437399999999</v>
      </c>
      <c r="F39" s="9" t="str">
        <f t="shared" si="5"/>
        <v>N/A</v>
      </c>
      <c r="G39" s="8">
        <v>0.31134404570000002</v>
      </c>
      <c r="H39" s="9" t="str">
        <f t="shared" si="6"/>
        <v>N/A</v>
      </c>
      <c r="I39" s="10" t="s">
        <v>217</v>
      </c>
      <c r="J39" s="10">
        <v>-56.4</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85.875743260999997</v>
      </c>
      <c r="F42" s="9" t="str">
        <f t="shared" ref="F42:F51" si="9">IF($B42="N/A","N/A",IF(E42&lt;0,"No","Yes"))</f>
        <v>N/A</v>
      </c>
      <c r="G42" s="8">
        <v>84.004692836999993</v>
      </c>
      <c r="H42" s="9" t="str">
        <f t="shared" ref="H42:H51" si="10">IF($B42="N/A","N/A",IF(G42&lt;0,"No","Yes"))</f>
        <v>N/A</v>
      </c>
      <c r="I42" s="10" t="s">
        <v>217</v>
      </c>
      <c r="J42" s="10">
        <v>-2.1800000000000002</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48.921177981</v>
      </c>
      <c r="F44" s="9" t="str">
        <f t="shared" si="9"/>
        <v>N/A</v>
      </c>
      <c r="G44" s="8">
        <v>51.393100715000003</v>
      </c>
      <c r="H44" s="9" t="str">
        <f t="shared" si="10"/>
        <v>N/A</v>
      </c>
      <c r="I44" s="10" t="s">
        <v>217</v>
      </c>
      <c r="J44" s="10">
        <v>5.0529999999999999</v>
      </c>
      <c r="K44" s="9" t="str">
        <f t="shared" si="11"/>
        <v>Yes</v>
      </c>
    </row>
    <row r="45" spans="1:11" x14ac:dyDescent="0.2">
      <c r="A45" s="78" t="s">
        <v>167</v>
      </c>
      <c r="B45" s="5" t="s">
        <v>217</v>
      </c>
      <c r="C45" s="8" t="s">
        <v>217</v>
      </c>
      <c r="D45" s="9" t="str">
        <f t="shared" si="8"/>
        <v>N/A</v>
      </c>
      <c r="E45" s="8">
        <v>87.092458742000005</v>
      </c>
      <c r="F45" s="9" t="str">
        <f t="shared" si="9"/>
        <v>N/A</v>
      </c>
      <c r="G45" s="8">
        <v>86.943941219999999</v>
      </c>
      <c r="H45" s="9" t="str">
        <f t="shared" si="10"/>
        <v>N/A</v>
      </c>
      <c r="I45" s="10" t="s">
        <v>217</v>
      </c>
      <c r="J45" s="10">
        <v>-0.17100000000000001</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94.877135550999995</v>
      </c>
      <c r="F48" s="9" t="str">
        <f t="shared" si="9"/>
        <v>N/A</v>
      </c>
      <c r="G48" s="8">
        <v>94.868725545000004</v>
      </c>
      <c r="H48" s="9" t="str">
        <f t="shared" si="10"/>
        <v>N/A</v>
      </c>
      <c r="I48" s="10" t="s">
        <v>217</v>
      </c>
      <c r="J48" s="10">
        <v>-8.9999999999999993E-3</v>
      </c>
      <c r="K48" s="9" t="str">
        <f t="shared" si="11"/>
        <v>Yes</v>
      </c>
    </row>
    <row r="49" spans="1:12" x14ac:dyDescent="0.2">
      <c r="A49" s="78" t="s">
        <v>44</v>
      </c>
      <c r="B49" s="5" t="s">
        <v>217</v>
      </c>
      <c r="C49" s="8" t="s">
        <v>217</v>
      </c>
      <c r="D49" s="9" t="str">
        <f t="shared" si="8"/>
        <v>N/A</v>
      </c>
      <c r="E49" s="8">
        <v>78.915169687000002</v>
      </c>
      <c r="F49" s="9" t="str">
        <f t="shared" si="9"/>
        <v>N/A</v>
      </c>
      <c r="G49" s="8">
        <v>76.551032608</v>
      </c>
      <c r="H49" s="9" t="str">
        <f t="shared" si="10"/>
        <v>N/A</v>
      </c>
      <c r="I49" s="10" t="s">
        <v>217</v>
      </c>
      <c r="J49" s="10">
        <v>-3</v>
      </c>
      <c r="K49" s="9" t="str">
        <f t="shared" si="11"/>
        <v>Yes</v>
      </c>
    </row>
    <row r="50" spans="1:12" x14ac:dyDescent="0.2">
      <c r="A50" s="78" t="s">
        <v>45</v>
      </c>
      <c r="B50" s="5" t="s">
        <v>217</v>
      </c>
      <c r="C50" s="8" t="s">
        <v>217</v>
      </c>
      <c r="D50" s="9" t="str">
        <f t="shared" si="8"/>
        <v>N/A</v>
      </c>
      <c r="E50" s="8">
        <v>21.076549734</v>
      </c>
      <c r="F50" s="9" t="str">
        <f t="shared" si="9"/>
        <v>N/A</v>
      </c>
      <c r="G50" s="8">
        <v>23.435958104000001</v>
      </c>
      <c r="H50" s="9" t="str">
        <f t="shared" si="10"/>
        <v>N/A</v>
      </c>
      <c r="I50" s="10" t="s">
        <v>217</v>
      </c>
      <c r="J50" s="10">
        <v>11.19</v>
      </c>
      <c r="K50" s="9" t="str">
        <f t="shared" si="11"/>
        <v>Yes</v>
      </c>
    </row>
    <row r="51" spans="1:12" x14ac:dyDescent="0.2">
      <c r="A51" s="78" t="s">
        <v>50</v>
      </c>
      <c r="B51" s="5" t="s">
        <v>217</v>
      </c>
      <c r="C51" s="8" t="s">
        <v>217</v>
      </c>
      <c r="D51" s="9" t="str">
        <f t="shared" si="8"/>
        <v>N/A</v>
      </c>
      <c r="E51" s="8">
        <v>1.699251E-4</v>
      </c>
      <c r="F51" s="9" t="str">
        <f t="shared" si="9"/>
        <v>N/A</v>
      </c>
      <c r="G51" s="8">
        <v>1.1971739999999999E-4</v>
      </c>
      <c r="H51" s="9" t="str">
        <f t="shared" si="10"/>
        <v>N/A</v>
      </c>
      <c r="I51" s="10" t="s">
        <v>217</v>
      </c>
      <c r="J51" s="10">
        <v>-29.5</v>
      </c>
      <c r="K51" s="9" t="str">
        <f t="shared" si="11"/>
        <v>Yes</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9779296</v>
      </c>
      <c r="D7" s="31" t="str">
        <f>IF($B7="N/A","N/A",IF(C7&gt;15,"No",IF(C7&lt;-15,"No","Yes")))</f>
        <v>N/A</v>
      </c>
      <c r="E7" s="30">
        <v>11068576</v>
      </c>
      <c r="F7" s="31" t="str">
        <f>IF($B7="N/A","N/A",IF(E7&gt;15,"No",IF(E7&lt;-15,"No","Yes")))</f>
        <v>N/A</v>
      </c>
      <c r="G7" s="30">
        <v>11508619</v>
      </c>
      <c r="H7" s="31" t="str">
        <f>IF($B7="N/A","N/A",IF(G7&gt;15,"No",IF(G7&lt;-15,"No","Yes")))</f>
        <v>N/A</v>
      </c>
      <c r="I7" s="32">
        <v>13.18</v>
      </c>
      <c r="J7" s="32">
        <v>3.976</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52.348478995999997</v>
      </c>
      <c r="H8" s="31" t="str">
        <f>IF($B8="N/A","N/A",IF(G8&gt;15,"No",IF(G8&lt;-15,"No","Yes")))</f>
        <v>N/A</v>
      </c>
      <c r="I8" s="32" t="s">
        <v>217</v>
      </c>
      <c r="J8" s="32" t="s">
        <v>217</v>
      </c>
      <c r="K8" s="31" t="str">
        <f t="shared" si="0"/>
        <v>N/A</v>
      </c>
    </row>
    <row r="9" spans="1:11" x14ac:dyDescent="0.2">
      <c r="A9" s="3" t="s">
        <v>119</v>
      </c>
      <c r="B9" s="34" t="s">
        <v>217</v>
      </c>
      <c r="C9" s="9">
        <v>42.336472891</v>
      </c>
      <c r="D9" s="9" t="str">
        <f>IF($B9="N/A","N/A",IF(C9&gt;15,"No",IF(C9&lt;-15,"No","Yes")))</f>
        <v>N/A</v>
      </c>
      <c r="E9" s="9">
        <v>46.637553015000002</v>
      </c>
      <c r="F9" s="9" t="str">
        <f>IF($B9="N/A","N/A",IF(E9&gt;15,"No",IF(E9&lt;-15,"No","Yes")))</f>
        <v>N/A</v>
      </c>
      <c r="G9" s="9">
        <v>47.651521004000003</v>
      </c>
      <c r="H9" s="9" t="str">
        <f>IF($B9="N/A","N/A",IF(G9&gt;15,"No",IF(G9&lt;-15,"No","Yes")))</f>
        <v>N/A</v>
      </c>
      <c r="I9" s="10">
        <v>10.16</v>
      </c>
      <c r="J9" s="10">
        <v>2.1739999999999999</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51.668281448000002</v>
      </c>
      <c r="F11" s="9" t="str">
        <f>IF(OR($B11="N/A",$E11="N/A"),"N/A",IF(E11&gt;100,"No",IF(E11&lt;95,"No","Yes")))</f>
        <v>No</v>
      </c>
      <c r="G11" s="9">
        <v>51.372132485999998</v>
      </c>
      <c r="H11" s="9" t="str">
        <f>IF($B11="N/A","N/A",IF(G11&gt;100,"No",IF(G11&lt;95,"No","Yes")))</f>
        <v>No</v>
      </c>
      <c r="I11" s="10" t="s">
        <v>217</v>
      </c>
      <c r="J11" s="10">
        <v>-0.57299999999999995</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5639087</v>
      </c>
      <c r="D14" s="9" t="str">
        <f>IF($B14="N/A","N/A",IF(C14&gt;15,"No",IF(C14&lt;-15,"No","Yes")))</f>
        <v>N/A</v>
      </c>
      <c r="E14" s="35">
        <v>5906463</v>
      </c>
      <c r="F14" s="9" t="str">
        <f>IF($B14="N/A","N/A",IF(E14&gt;15,"No",IF(E14&lt;-15,"No","Yes")))</f>
        <v>N/A</v>
      </c>
      <c r="G14" s="35">
        <v>6024587</v>
      </c>
      <c r="H14" s="9" t="str">
        <f>IF($B14="N/A","N/A",IF(G14&gt;15,"No",IF(G14&lt;-15,"No","Yes")))</f>
        <v>N/A</v>
      </c>
      <c r="I14" s="10">
        <v>4.7409999999999997</v>
      </c>
      <c r="J14" s="10">
        <v>2</v>
      </c>
      <c r="K14" s="9" t="str">
        <f t="shared" si="0"/>
        <v>Yes</v>
      </c>
    </row>
    <row r="15" spans="1:11" ht="14.25" customHeight="1" x14ac:dyDescent="0.2">
      <c r="A15" s="3" t="s">
        <v>444</v>
      </c>
      <c r="B15" s="34" t="s">
        <v>217</v>
      </c>
      <c r="C15" s="9">
        <v>4.3831208846000003</v>
      </c>
      <c r="D15" s="9" t="str">
        <f>IF($B15="N/A","N/A",IF(C15&gt;15,"No",IF(C15&lt;-15,"No","Yes")))</f>
        <v>N/A</v>
      </c>
      <c r="E15" s="9">
        <v>4.2326519999999999E-4</v>
      </c>
      <c r="F15" s="9" t="str">
        <f>IF($B15="N/A","N/A",IF(E15&gt;15,"No",IF(E15&lt;-15,"No","Yes")))</f>
        <v>N/A</v>
      </c>
      <c r="G15" s="9">
        <v>6.3074859999999997E-4</v>
      </c>
      <c r="H15" s="9" t="str">
        <f>IF($B15="N/A","N/A",IF(G15&gt;15,"No",IF(G15&lt;-15,"No","Yes")))</f>
        <v>N/A</v>
      </c>
      <c r="I15" s="10">
        <v>-100</v>
      </c>
      <c r="J15" s="10">
        <v>49.02</v>
      </c>
      <c r="K15" s="9" t="str">
        <f t="shared" si="0"/>
        <v>No</v>
      </c>
    </row>
    <row r="16" spans="1:11" ht="12.75" customHeight="1" x14ac:dyDescent="0.2">
      <c r="A16" s="3" t="s">
        <v>856</v>
      </c>
      <c r="B16" s="34" t="s">
        <v>217</v>
      </c>
      <c r="C16" s="36">
        <v>117.34826919</v>
      </c>
      <c r="D16" s="9" t="str">
        <f>IF($B16="N/A","N/A",IF(C16&gt;15,"No",IF(C16&lt;-15,"No","Yes")))</f>
        <v>N/A</v>
      </c>
      <c r="E16" s="36">
        <v>55811.64</v>
      </c>
      <c r="F16" s="9" t="str">
        <f>IF($B16="N/A","N/A",IF(E16&gt;15,"No",IF(E16&lt;-15,"No","Yes")))</f>
        <v>N/A</v>
      </c>
      <c r="G16" s="36">
        <v>25469.789474000001</v>
      </c>
      <c r="H16" s="9" t="str">
        <f>IF($B16="N/A","N/A",IF(G16&gt;15,"No",IF(G16&lt;-15,"No","Yes")))</f>
        <v>N/A</v>
      </c>
      <c r="I16" s="10">
        <v>47461</v>
      </c>
      <c r="J16" s="10">
        <v>-54.4</v>
      </c>
      <c r="K16" s="9" t="str">
        <f t="shared" si="0"/>
        <v>No</v>
      </c>
    </row>
    <row r="17" spans="1:11" x14ac:dyDescent="0.2">
      <c r="A17" s="3" t="s">
        <v>131</v>
      </c>
      <c r="B17" s="34" t="s">
        <v>217</v>
      </c>
      <c r="C17" s="35">
        <v>90903</v>
      </c>
      <c r="D17" s="9" t="str">
        <f>IF($B17="N/A","N/A",IF(C17&gt;15,"No",IF(C17&lt;-15,"No","Yes")))</f>
        <v>N/A</v>
      </c>
      <c r="E17" s="35">
        <v>104218</v>
      </c>
      <c r="F17" s="9" t="str">
        <f>IF($B17="N/A","N/A",IF(E17&gt;15,"No",IF(E17&lt;-15,"No","Yes")))</f>
        <v>N/A</v>
      </c>
      <c r="G17" s="35">
        <v>119242</v>
      </c>
      <c r="H17" s="9" t="str">
        <f>IF($B17="N/A","N/A",IF(G17&gt;15,"No",IF(G17&lt;-15,"No","Yes")))</f>
        <v>N/A</v>
      </c>
      <c r="I17" s="10">
        <v>14.65</v>
      </c>
      <c r="J17" s="10">
        <v>14.42</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1.0361104142999999</v>
      </c>
      <c r="H18" s="9" t="str">
        <f>IF($B18="N/A","N/A",IF(G18&gt;15,"No",IF(G18&lt;-15,"No","Yes")))</f>
        <v>N/A</v>
      </c>
      <c r="I18" s="10" t="s">
        <v>217</v>
      </c>
      <c r="J18" s="10" t="s">
        <v>217</v>
      </c>
      <c r="K18" s="9" t="str">
        <f t="shared" si="0"/>
        <v>N/A</v>
      </c>
    </row>
    <row r="19" spans="1:11" ht="27.75" customHeight="1" x14ac:dyDescent="0.2">
      <c r="A19" s="3" t="s">
        <v>835</v>
      </c>
      <c r="B19" s="34" t="s">
        <v>217</v>
      </c>
      <c r="C19" s="36">
        <v>104.87846386</v>
      </c>
      <c r="D19" s="9" t="str">
        <f>IF($B19="N/A","N/A",IF(C19&gt;60,"No",IF(C19&lt;15,"No","Yes")))</f>
        <v>N/A</v>
      </c>
      <c r="E19" s="36">
        <v>104.95622637</v>
      </c>
      <c r="F19" s="9" t="str">
        <f>IF($B19="N/A","N/A",IF(E19&gt;60,"No",IF(E19&lt;15,"No","Yes")))</f>
        <v>N/A</v>
      </c>
      <c r="G19" s="36">
        <v>111.64912531</v>
      </c>
      <c r="H19" s="9" t="str">
        <f>IF($B19="N/A","N/A",IF(G19&gt;60,"No",IF(G19&lt;15,"No","Yes")))</f>
        <v>N/A</v>
      </c>
      <c r="I19" s="10">
        <v>7.4099999999999999E-2</v>
      </c>
      <c r="J19" s="10">
        <v>6.3769999999999998</v>
      </c>
      <c r="K19" s="9" t="str">
        <f t="shared" si="0"/>
        <v>Yes</v>
      </c>
    </row>
    <row r="20" spans="1:11" x14ac:dyDescent="0.2">
      <c r="A20" s="3" t="s">
        <v>27</v>
      </c>
      <c r="B20" s="34" t="s">
        <v>221</v>
      </c>
      <c r="C20" s="35">
        <v>0</v>
      </c>
      <c r="D20" s="9" t="str">
        <f>IF($B20="N/A","N/A",IF(C20="N/A","N/A",IF(C20=0,"Yes","No")))</f>
        <v>Yes</v>
      </c>
      <c r="E20" s="35">
        <v>11</v>
      </c>
      <c r="F20" s="9" t="str">
        <f>IF($B20="N/A","N/A",IF(E20="N/A","N/A",IF(E20=0,"Yes","No")))</f>
        <v>No</v>
      </c>
      <c r="G20" s="35">
        <v>12</v>
      </c>
      <c r="H20" s="9" t="str">
        <f>IF($B20="N/A","N/A",IF(G20=0,"Yes","No"))</f>
        <v>No</v>
      </c>
      <c r="I20" s="10" t="s">
        <v>1743</v>
      </c>
      <c r="J20" s="10">
        <v>33.33</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5639087</v>
      </c>
      <c r="D6" s="9" t="str">
        <f>IF($B6="N/A","N/A",IF(C6&gt;15,"No",IF(C6&lt;-15,"No","Yes")))</f>
        <v>N/A</v>
      </c>
      <c r="E6" s="35">
        <v>5906463</v>
      </c>
      <c r="F6" s="9" t="str">
        <f>IF($B6="N/A","N/A",IF(E6&gt;15,"No",IF(E6&lt;-15,"No","Yes")))</f>
        <v>N/A</v>
      </c>
      <c r="G6" s="35">
        <v>6024587</v>
      </c>
      <c r="H6" s="9" t="str">
        <f>IF($B6="N/A","N/A",IF(G6&gt;15,"No",IF(G6&lt;-15,"No","Yes")))</f>
        <v>N/A</v>
      </c>
      <c r="I6" s="10">
        <v>4.7409999999999997</v>
      </c>
      <c r="J6" s="10">
        <v>2</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97.804171846000003</v>
      </c>
      <c r="D9" s="9" t="str">
        <f>IF($B9="N/A","N/A",IF(C9&gt;60,"No",IF(C9&lt;15,"No","Yes")))</f>
        <v>No</v>
      </c>
      <c r="E9" s="36">
        <v>96.059107793999999</v>
      </c>
      <c r="F9" s="9" t="str">
        <f>IF($B9="N/A","N/A",IF(E9&gt;60,"No",IF(E9&lt;15,"No","Yes")))</f>
        <v>No</v>
      </c>
      <c r="G9" s="36">
        <v>97.646266873000002</v>
      </c>
      <c r="H9" s="9" t="str">
        <f>IF($B9="N/A","N/A",IF(G9&gt;60,"No",IF(G9&lt;15,"No","Yes")))</f>
        <v>No</v>
      </c>
      <c r="I9" s="10">
        <v>-1.78</v>
      </c>
      <c r="J9" s="10">
        <v>1.6519999999999999</v>
      </c>
      <c r="K9" s="9" t="str">
        <f t="shared" si="0"/>
        <v>Yes</v>
      </c>
    </row>
    <row r="10" spans="1:11" x14ac:dyDescent="0.2">
      <c r="A10" s="3" t="s">
        <v>14</v>
      </c>
      <c r="B10" s="34" t="s">
        <v>276</v>
      </c>
      <c r="C10" s="9">
        <v>2.1483974266999999</v>
      </c>
      <c r="D10" s="9" t="str">
        <f>IF($B10="N/A","N/A",IF(C10&gt;15,"No",IF(C10&lt;=0,"No","Yes")))</f>
        <v>Yes</v>
      </c>
      <c r="E10" s="9">
        <v>1.3071443942000001</v>
      </c>
      <c r="F10" s="9" t="str">
        <f>IF($B10="N/A","N/A",IF(E10&gt;15,"No",IF(E10&lt;=0,"No","Yes")))</f>
        <v>Yes</v>
      </c>
      <c r="G10" s="9">
        <v>1.0328840799000001</v>
      </c>
      <c r="H10" s="9" t="str">
        <f>IF($B10="N/A","N/A",IF(G10&gt;15,"No",IF(G10&lt;=0,"No","Yes")))</f>
        <v>Yes</v>
      </c>
      <c r="I10" s="10">
        <v>-39.200000000000003</v>
      </c>
      <c r="J10" s="10">
        <v>-21</v>
      </c>
      <c r="K10" s="9" t="str">
        <f t="shared" si="0"/>
        <v>Yes</v>
      </c>
    </row>
    <row r="11" spans="1:11" x14ac:dyDescent="0.2">
      <c r="A11" s="3" t="s">
        <v>871</v>
      </c>
      <c r="B11" s="34" t="s">
        <v>217</v>
      </c>
      <c r="C11" s="36">
        <v>117.69459347999999</v>
      </c>
      <c r="D11" s="9" t="str">
        <f>IF($B11="N/A","N/A",IF(C11&gt;15,"No",IF(C11&lt;-15,"No","Yes")))</f>
        <v>N/A</v>
      </c>
      <c r="E11" s="36">
        <v>118.9023651</v>
      </c>
      <c r="F11" s="9" t="str">
        <f>IF($B11="N/A","N/A",IF(E11&gt;15,"No",IF(E11&lt;-15,"No","Yes")))</f>
        <v>N/A</v>
      </c>
      <c r="G11" s="36">
        <v>106.88664085000001</v>
      </c>
      <c r="H11" s="9" t="str">
        <f>IF($B11="N/A","N/A",IF(G11&gt;15,"No",IF(G11&lt;-15,"No","Yes")))</f>
        <v>N/A</v>
      </c>
      <c r="I11" s="10">
        <v>1.026</v>
      </c>
      <c r="J11" s="10">
        <v>-10.1</v>
      </c>
      <c r="K11" s="9" t="str">
        <f t="shared" si="0"/>
        <v>Yes</v>
      </c>
    </row>
    <row r="12" spans="1:11" x14ac:dyDescent="0.2">
      <c r="A12" s="3" t="s">
        <v>932</v>
      </c>
      <c r="B12" s="34" t="s">
        <v>217</v>
      </c>
      <c r="C12" s="9">
        <v>0.5359023544</v>
      </c>
      <c r="D12" s="9" t="str">
        <f>IF($B12="N/A","N/A",IF(C12&gt;15,"No",IF(C12&lt;-15,"No","Yes")))</f>
        <v>N/A</v>
      </c>
      <c r="E12" s="9">
        <v>0.46494831170000001</v>
      </c>
      <c r="F12" s="9" t="str">
        <f>IF($B12="N/A","N/A",IF(E12&gt;15,"No",IF(E12&lt;-15,"No","Yes")))</f>
        <v>N/A</v>
      </c>
      <c r="G12" s="9">
        <v>0.52720626329999998</v>
      </c>
      <c r="H12" s="9" t="str">
        <f>IF($B12="N/A","N/A",IF(G12&gt;15,"No",IF(G12&lt;-15,"No","Yes")))</f>
        <v>N/A</v>
      </c>
      <c r="I12" s="10">
        <v>-13.2</v>
      </c>
      <c r="J12" s="10">
        <v>13.39</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99.745721248999999</v>
      </c>
      <c r="D15" s="9" t="str">
        <f>IF($B15="N/A","N/A",IF(C15&gt;15,"No",IF(C15&lt;-15,"No","Yes")))</f>
        <v>N/A</v>
      </c>
      <c r="E15" s="9">
        <v>99.846727220999995</v>
      </c>
      <c r="F15" s="9" t="str">
        <f>IF($B15="N/A","N/A",IF(E15&gt;15,"No",IF(E15&lt;-15,"No","Yes")))</f>
        <v>N/A</v>
      </c>
      <c r="G15" s="9">
        <v>99.950619021999998</v>
      </c>
      <c r="H15" s="9" t="str">
        <f>IF($B15="N/A","N/A",IF(G15&gt;15,"No",IF(G15&lt;-15,"No","Yes")))</f>
        <v>N/A</v>
      </c>
      <c r="I15" s="10">
        <v>0.1013</v>
      </c>
      <c r="J15" s="10">
        <v>0.1041</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99.698461824999995</v>
      </c>
      <c r="D17" s="9" t="str">
        <f>IF($B17="N/A","N/A",IF(C17&gt;98,"Yes","No"))</f>
        <v>Yes</v>
      </c>
      <c r="E17" s="9">
        <v>99.770607214999998</v>
      </c>
      <c r="F17" s="9" t="str">
        <f>IF($B17="N/A","N/A",IF(E17&gt;98,"Yes","No"))</f>
        <v>Yes</v>
      </c>
      <c r="G17" s="9">
        <v>99.751717420999995</v>
      </c>
      <c r="H17" s="9" t="str">
        <f>IF($B17="N/A","N/A",IF(G17&gt;98,"Yes","No"))</f>
        <v>Yes</v>
      </c>
      <c r="I17" s="10">
        <v>7.2400000000000006E-2</v>
      </c>
      <c r="J17" s="10">
        <v>-1.9E-2</v>
      </c>
      <c r="K17" s="9" t="str">
        <f t="shared" si="0"/>
        <v>Yes</v>
      </c>
    </row>
    <row r="18" spans="1:11" x14ac:dyDescent="0.2">
      <c r="A18" s="3" t="s">
        <v>53</v>
      </c>
      <c r="B18" s="34" t="s">
        <v>279</v>
      </c>
      <c r="C18" s="9">
        <v>99.988402378000004</v>
      </c>
      <c r="D18" s="9" t="str">
        <f>IF($B18="N/A","N/A",IF(C18&gt;98,"Yes","No"))</f>
        <v>Yes</v>
      </c>
      <c r="E18" s="9">
        <v>99.992381226999996</v>
      </c>
      <c r="F18" s="9" t="str">
        <f>IF($B18="N/A","N/A",IF(E18&gt;98,"Yes","No"))</f>
        <v>Yes</v>
      </c>
      <c r="G18" s="9">
        <v>99.996730065999998</v>
      </c>
      <c r="H18" s="9" t="str">
        <f>IF($B18="N/A","N/A",IF(G18&gt;98,"Yes","No"))</f>
        <v>Yes</v>
      </c>
      <c r="I18" s="10">
        <v>4.0000000000000001E-3</v>
      </c>
      <c r="J18" s="10">
        <v>4.3E-3</v>
      </c>
      <c r="K18" s="9" t="str">
        <f t="shared" si="0"/>
        <v>Yes</v>
      </c>
    </row>
    <row r="19" spans="1:11" ht="12.75" customHeight="1" x14ac:dyDescent="0.2">
      <c r="A19" s="3" t="s">
        <v>678</v>
      </c>
      <c r="B19" s="34" t="s">
        <v>227</v>
      </c>
      <c r="C19" s="9">
        <v>98.940803715000001</v>
      </c>
      <c r="D19" s="9" t="str">
        <f>IF($B19="N/A","N/A",IF(C19&gt;100,"No",IF(C19&lt;98,"No","Yes")))</f>
        <v>Yes</v>
      </c>
      <c r="E19" s="9">
        <v>99.024509253999994</v>
      </c>
      <c r="F19" s="9" t="str">
        <f>IF($B19="N/A","N/A",IF(E19&gt;100,"No",IF(E19&lt;98,"No","Yes")))</f>
        <v>Yes</v>
      </c>
      <c r="G19" s="9">
        <v>99.110943207000005</v>
      </c>
      <c r="H19" s="9" t="str">
        <f>IF($B19="N/A","N/A",IF(G19&gt;100,"No",IF(G19&lt;98,"No","Yes")))</f>
        <v>Yes</v>
      </c>
      <c r="I19" s="10">
        <v>8.4599999999999995E-2</v>
      </c>
      <c r="J19" s="10">
        <v>8.7300000000000003E-2</v>
      </c>
      <c r="K19" s="9" t="str">
        <f>IF(J19="Div by 0", "N/A", IF(J19="N/A","N/A", IF(J19&gt;30, "No", IF(J19&lt;-30, "No", "Yes"))))</f>
        <v>Yes</v>
      </c>
    </row>
    <row r="20" spans="1:11" x14ac:dyDescent="0.2">
      <c r="A20" s="3" t="s">
        <v>679</v>
      </c>
      <c r="B20" s="34" t="s">
        <v>227</v>
      </c>
      <c r="C20" s="9">
        <v>99.172011355999999</v>
      </c>
      <c r="D20" s="9" t="str">
        <f>IF($B20="N/A","N/A",IF(C20&gt;100,"No",IF(C20&lt;98,"No","Yes")))</f>
        <v>Yes</v>
      </c>
      <c r="E20" s="9">
        <v>99.234872038000006</v>
      </c>
      <c r="F20" s="9" t="str">
        <f>IF($B20="N/A","N/A",IF(E20&gt;100,"No",IF(E20&lt;98,"No","Yes")))</f>
        <v>Yes</v>
      </c>
      <c r="G20" s="9">
        <v>99.396390159000006</v>
      </c>
      <c r="H20" s="9" t="str">
        <f>IF($B20="N/A","N/A",IF(G20&gt;100,"No",IF(G20&lt;98,"No","Yes")))</f>
        <v>Yes</v>
      </c>
      <c r="I20" s="10">
        <v>6.3399999999999998E-2</v>
      </c>
      <c r="J20" s="10">
        <v>0.1628</v>
      </c>
      <c r="K20" s="9" t="str">
        <f>IF(J20="Div by 0", "N/A", IF(J20="N/A","N/A", IF(J20&gt;30, "No", IF(J20&lt;-30, "No", "Yes"))))</f>
        <v>Yes</v>
      </c>
    </row>
    <row r="21" spans="1:11" x14ac:dyDescent="0.2">
      <c r="A21" s="3" t="s">
        <v>680</v>
      </c>
      <c r="B21" s="34" t="s">
        <v>227</v>
      </c>
      <c r="C21" s="9">
        <v>99.172011355999999</v>
      </c>
      <c r="D21" s="9" t="str">
        <f>IF($B21="N/A","N/A",IF(C21&gt;100,"No",IF(C21&lt;98,"No","Yes")))</f>
        <v>Yes</v>
      </c>
      <c r="E21" s="9">
        <v>99.234872038000006</v>
      </c>
      <c r="F21" s="9" t="str">
        <f>IF($B21="N/A","N/A",IF(E21&gt;100,"No",IF(E21&lt;98,"No","Yes")))</f>
        <v>Yes</v>
      </c>
      <c r="G21" s="9">
        <v>99.396390159000006</v>
      </c>
      <c r="H21" s="9" t="str">
        <f>IF($B21="N/A","N/A",IF(G21&gt;100,"No",IF(G21&lt;98,"No","Yes")))</f>
        <v>Yes</v>
      </c>
      <c r="I21" s="10">
        <v>6.3399999999999998E-2</v>
      </c>
      <c r="J21" s="10">
        <v>0.1628</v>
      </c>
      <c r="K21" s="9" t="str">
        <f>IF(J21="Div by 0", "N/A", IF(J21="N/A","N/A", IF(J21&gt;30, "No", IF(J21&lt;-30, "No", "Yes"))))</f>
        <v>Yes</v>
      </c>
    </row>
    <row r="22" spans="1:11" ht="13.5" customHeight="1" x14ac:dyDescent="0.2">
      <c r="A22" s="3" t="s">
        <v>1724</v>
      </c>
      <c r="B22" s="34" t="s">
        <v>217</v>
      </c>
      <c r="C22" s="9">
        <v>63.092199145000002</v>
      </c>
      <c r="D22" s="9" t="str">
        <f>IF($B22="N/A","N/A",IF(C22&gt;15,"No",IF(C22&lt;-15,"No","Yes")))</f>
        <v>N/A</v>
      </c>
      <c r="E22" s="9">
        <v>62.970952328000003</v>
      </c>
      <c r="F22" s="9" t="str">
        <f>IF($B22="N/A","N/A",IF(E22&gt;15,"No",IF(E22&lt;-15,"No","Yes")))</f>
        <v>N/A</v>
      </c>
      <c r="G22" s="9">
        <v>63.776952676999997</v>
      </c>
      <c r="H22" s="9" t="str">
        <f>IF($B22="N/A","N/A",IF(G22&gt;15,"No",IF(G22&lt;-15,"No","Yes")))</f>
        <v>N/A</v>
      </c>
      <c r="I22" s="10">
        <v>-0.192</v>
      </c>
      <c r="J22" s="10">
        <v>1.28</v>
      </c>
      <c r="K22" s="9" t="str">
        <f t="shared" ref="K22:K31" si="1">IF(J22="Div by 0", "N/A", IF(J22="N/A","N/A", IF(J22&gt;30, "No", IF(J22&lt;-30, "No", "Yes"))))</f>
        <v>Yes</v>
      </c>
    </row>
    <row r="23" spans="1:11" x14ac:dyDescent="0.2">
      <c r="A23" s="3" t="s">
        <v>933</v>
      </c>
      <c r="B23" s="34" t="s">
        <v>217</v>
      </c>
      <c r="C23" s="9">
        <v>35.270691868999997</v>
      </c>
      <c r="D23" s="9" t="str">
        <f>IF($B23="N/A","N/A",IF(C23&gt;15,"No",IF(C23&lt;-15,"No","Yes")))</f>
        <v>N/A</v>
      </c>
      <c r="E23" s="9">
        <v>35.436046920000003</v>
      </c>
      <c r="F23" s="9" t="str">
        <f>IF($B23="N/A","N/A",IF(E23&gt;15,"No",IF(E23&lt;-15,"No","Yes")))</f>
        <v>N/A</v>
      </c>
      <c r="G23" s="9">
        <v>34.771860709999999</v>
      </c>
      <c r="H23" s="9" t="str">
        <f>IF($B23="N/A","N/A",IF(G23&gt;15,"No",IF(G23&lt;-15,"No","Yes")))</f>
        <v>N/A</v>
      </c>
      <c r="I23" s="10">
        <v>0.46879999999999999</v>
      </c>
      <c r="J23" s="10">
        <v>-1.87</v>
      </c>
      <c r="K23" s="9" t="str">
        <f t="shared" si="1"/>
        <v>Yes</v>
      </c>
    </row>
    <row r="24" spans="1:11" ht="25.5" x14ac:dyDescent="0.2">
      <c r="A24" s="3" t="s">
        <v>934</v>
      </c>
      <c r="B24" s="34" t="s">
        <v>217</v>
      </c>
      <c r="C24" s="9">
        <v>0.59101765939999995</v>
      </c>
      <c r="D24" s="9" t="str">
        <f>IF($B24="N/A","N/A",IF(C24&gt;15,"No",IF(C24&lt;-15,"No","Yes")))</f>
        <v>N/A</v>
      </c>
      <c r="E24" s="9">
        <v>0.62336799539999999</v>
      </c>
      <c r="F24" s="9" t="str">
        <f>IF($B24="N/A","N/A",IF(E24&gt;15,"No",IF(E24&lt;-15,"No","Yes")))</f>
        <v>N/A</v>
      </c>
      <c r="G24" s="9">
        <v>0.61932876059999997</v>
      </c>
      <c r="H24" s="9" t="str">
        <f>IF($B24="N/A","N/A",IF(G24&gt;15,"No",IF(G24&lt;-15,"No","Yes")))</f>
        <v>N/A</v>
      </c>
      <c r="I24" s="10">
        <v>5.4740000000000002</v>
      </c>
      <c r="J24" s="10">
        <v>-0.64800000000000002</v>
      </c>
      <c r="K24" s="9" t="str">
        <f t="shared" si="1"/>
        <v>Yes</v>
      </c>
    </row>
    <row r="25" spans="1:11" x14ac:dyDescent="0.2">
      <c r="A25" s="3" t="s">
        <v>170</v>
      </c>
      <c r="B25" s="34" t="s">
        <v>217</v>
      </c>
      <c r="C25" s="9">
        <v>99.172011355999999</v>
      </c>
      <c r="D25" s="9" t="str">
        <f t="shared" ref="D25:D27" si="2">IF($B25="N/A","N/A",IF(C25&gt;15,"No",IF(C25&lt;-15,"No","Yes")))</f>
        <v>N/A</v>
      </c>
      <c r="E25" s="9">
        <v>99.234872038000006</v>
      </c>
      <c r="F25" s="9" t="str">
        <f t="shared" ref="F25:F27" si="3">IF($B25="N/A","N/A",IF(E25&gt;15,"No",IF(E25&lt;-15,"No","Yes")))</f>
        <v>N/A</v>
      </c>
      <c r="G25" s="9">
        <v>99.396390159000006</v>
      </c>
      <c r="H25" s="9" t="str">
        <f t="shared" ref="H25:H27" si="4">IF($B25="N/A","N/A",IF(G25&gt;15,"No",IF(G25&lt;-15,"No","Yes")))</f>
        <v>N/A</v>
      </c>
      <c r="I25" s="10">
        <v>6.3399999999999998E-2</v>
      </c>
      <c r="J25" s="10">
        <v>0.1628</v>
      </c>
      <c r="K25" s="9" t="str">
        <f t="shared" si="1"/>
        <v>Yes</v>
      </c>
    </row>
    <row r="26" spans="1:11" x14ac:dyDescent="0.2">
      <c r="A26" s="3" t="s">
        <v>171</v>
      </c>
      <c r="B26" s="34" t="s">
        <v>217</v>
      </c>
      <c r="C26" s="9">
        <v>99.172011355999999</v>
      </c>
      <c r="D26" s="9" t="str">
        <f t="shared" si="2"/>
        <v>N/A</v>
      </c>
      <c r="E26" s="9">
        <v>99.234872038000006</v>
      </c>
      <c r="F26" s="9" t="str">
        <f t="shared" si="3"/>
        <v>N/A</v>
      </c>
      <c r="G26" s="9">
        <v>99.396390159000006</v>
      </c>
      <c r="H26" s="9" t="str">
        <f t="shared" si="4"/>
        <v>N/A</v>
      </c>
      <c r="I26" s="10">
        <v>6.3399999999999998E-2</v>
      </c>
      <c r="J26" s="10">
        <v>0.1628</v>
      </c>
      <c r="K26" s="9" t="str">
        <f t="shared" si="1"/>
        <v>Yes</v>
      </c>
    </row>
    <row r="27" spans="1:11" x14ac:dyDescent="0.2">
      <c r="A27" s="3" t="s">
        <v>172</v>
      </c>
      <c r="B27" s="34" t="s">
        <v>217</v>
      </c>
      <c r="C27" s="9">
        <v>99.172011355999999</v>
      </c>
      <c r="D27" s="9" t="str">
        <f t="shared" si="2"/>
        <v>N/A</v>
      </c>
      <c r="E27" s="9">
        <v>99.234872038000006</v>
      </c>
      <c r="F27" s="9" t="str">
        <f t="shared" si="3"/>
        <v>N/A</v>
      </c>
      <c r="G27" s="9">
        <v>99.396390159000006</v>
      </c>
      <c r="H27" s="9" t="str">
        <f t="shared" si="4"/>
        <v>N/A</v>
      </c>
      <c r="I27" s="10">
        <v>6.3399999999999998E-2</v>
      </c>
      <c r="J27" s="10">
        <v>0.1628</v>
      </c>
      <c r="K27" s="9" t="str">
        <f t="shared" si="1"/>
        <v>Yes</v>
      </c>
    </row>
    <row r="28" spans="1:11" x14ac:dyDescent="0.2">
      <c r="A28" s="3" t="s">
        <v>54</v>
      </c>
      <c r="B28" s="34" t="s">
        <v>217</v>
      </c>
      <c r="C28" s="9">
        <v>5.9929736853</v>
      </c>
      <c r="D28" s="9" t="str">
        <f>IF($B28="N/A","N/A",IF(C28&gt;15,"No",IF(C28&lt;-15,"No","Yes")))</f>
        <v>N/A</v>
      </c>
      <c r="E28" s="9">
        <v>6.8560490431999996</v>
      </c>
      <c r="F28" s="9" t="str">
        <f>IF($B28="N/A","N/A",IF(E28&gt;15,"No",IF(E28&lt;-15,"No","Yes")))</f>
        <v>N/A</v>
      </c>
      <c r="G28" s="9">
        <v>6.7187676100999996</v>
      </c>
      <c r="H28" s="9" t="str">
        <f>IF($B28="N/A","N/A",IF(G28&gt;15,"No",IF(G28&lt;-15,"No","Yes")))</f>
        <v>N/A</v>
      </c>
      <c r="I28" s="10">
        <v>14.4</v>
      </c>
      <c r="J28" s="10">
        <v>-2</v>
      </c>
      <c r="K28" s="9" t="str">
        <f t="shared" si="1"/>
        <v>Yes</v>
      </c>
    </row>
    <row r="29" spans="1:11" x14ac:dyDescent="0.2">
      <c r="A29" s="3" t="s">
        <v>55</v>
      </c>
      <c r="B29" s="34" t="s">
        <v>217</v>
      </c>
      <c r="C29" s="9">
        <v>93.17903767</v>
      </c>
      <c r="D29" s="9" t="str">
        <f>IF($B29="N/A","N/A",IF(C29&gt;15,"No",IF(C29&lt;-15,"No","Yes")))</f>
        <v>N/A</v>
      </c>
      <c r="E29" s="9">
        <v>92.378822994000004</v>
      </c>
      <c r="F29" s="9" t="str">
        <f>IF($B29="N/A","N/A",IF(E29&gt;15,"No",IF(E29&lt;-15,"No","Yes")))</f>
        <v>N/A</v>
      </c>
      <c r="G29" s="9">
        <v>92.677622549000006</v>
      </c>
      <c r="H29" s="9" t="str">
        <f>IF($B29="N/A","N/A",IF(G29&gt;15,"No",IF(G29&lt;-15,"No","Yes")))</f>
        <v>N/A</v>
      </c>
      <c r="I29" s="10">
        <v>-0.85899999999999999</v>
      </c>
      <c r="J29" s="10">
        <v>0.32350000000000001</v>
      </c>
      <c r="K29" s="9" t="str">
        <f t="shared" si="1"/>
        <v>Yes</v>
      </c>
    </row>
    <row r="30" spans="1:11" x14ac:dyDescent="0.2">
      <c r="A30" s="3" t="s">
        <v>56</v>
      </c>
      <c r="B30" s="34" t="s">
        <v>217</v>
      </c>
      <c r="C30" s="9">
        <v>58.523924174000001</v>
      </c>
      <c r="D30" s="9" t="str">
        <f>IF($B30="N/A","N/A",IF(C30&gt;15,"No",IF(C30&lt;-15,"No","Yes")))</f>
        <v>N/A</v>
      </c>
      <c r="E30" s="9">
        <v>61.704949307</v>
      </c>
      <c r="F30" s="9" t="str">
        <f>IF($B30="N/A","N/A",IF(E30&gt;15,"No",IF(E30&lt;-15,"No","Yes")))</f>
        <v>N/A</v>
      </c>
      <c r="G30" s="9">
        <v>63.463321219999997</v>
      </c>
      <c r="H30" s="9" t="str">
        <f>IF($B30="N/A","N/A",IF(G30&gt;15,"No",IF(G30&lt;-15,"No","Yes")))</f>
        <v>N/A</v>
      </c>
      <c r="I30" s="10">
        <v>5.4349999999999996</v>
      </c>
      <c r="J30" s="10">
        <v>2.85</v>
      </c>
      <c r="K30" s="9" t="str">
        <f t="shared" si="1"/>
        <v>Yes</v>
      </c>
    </row>
    <row r="31" spans="1:11" x14ac:dyDescent="0.2">
      <c r="A31" s="3" t="s">
        <v>57</v>
      </c>
      <c r="B31" s="34" t="s">
        <v>217</v>
      </c>
      <c r="C31" s="9">
        <v>34.379217771</v>
      </c>
      <c r="D31" s="9" t="str">
        <f>IF($B31="N/A","N/A",IF(C31&gt;15,"No",IF(C31&lt;-15,"No","Yes")))</f>
        <v>N/A</v>
      </c>
      <c r="E31" s="9">
        <v>31.882143339999999</v>
      </c>
      <c r="F31" s="9" t="str">
        <f>IF($B31="N/A","N/A",IF(E31&gt;15,"No",IF(E31&lt;-15,"No","Yes")))</f>
        <v>N/A</v>
      </c>
      <c r="G31" s="9">
        <v>30.128654462</v>
      </c>
      <c r="H31" s="9" t="str">
        <f>IF($B31="N/A","N/A",IF(G31&gt;15,"No",IF(G31&lt;-15,"No","Yes")))</f>
        <v>N/A</v>
      </c>
      <c r="I31" s="10">
        <v>-7.26</v>
      </c>
      <c r="J31" s="10">
        <v>-5.5</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5162113</v>
      </c>
      <c r="F6" s="9" t="str">
        <f t="shared" si="0"/>
        <v>N/A</v>
      </c>
      <c r="G6" s="35">
        <v>5484032</v>
      </c>
      <c r="H6" s="9" t="str">
        <f t="shared" ref="H6:H18" si="1">IF($B6="N/A","N/A",IF(G6&lt;0,"No","Yes"))</f>
        <v>N/A</v>
      </c>
      <c r="I6" s="10" t="s">
        <v>217</v>
      </c>
      <c r="J6" s="10">
        <v>6.2359999999999998</v>
      </c>
      <c r="K6" s="9" t="str">
        <f t="shared" ref="K6:K18" si="2">IF(J6="Div by 0", "N/A", IF(J6="N/A","N/A", IF(J6&gt;30, "No", IF(J6&lt;-30, "No", "Yes"))))</f>
        <v>Yes</v>
      </c>
    </row>
    <row r="7" spans="1:11" x14ac:dyDescent="0.2">
      <c r="A7" s="25" t="s">
        <v>445</v>
      </c>
      <c r="B7" s="77" t="s">
        <v>217</v>
      </c>
      <c r="C7" s="9" t="s">
        <v>217</v>
      </c>
      <c r="D7" s="9" t="str">
        <f t="shared" si="0"/>
        <v>N/A</v>
      </c>
      <c r="E7" s="9">
        <v>4.4749116999999996E-3</v>
      </c>
      <c r="F7" s="9" t="str">
        <f t="shared" si="0"/>
        <v>N/A</v>
      </c>
      <c r="G7" s="9">
        <v>9.1720836000000004E-3</v>
      </c>
      <c r="H7" s="9" t="str">
        <f t="shared" si="1"/>
        <v>N/A</v>
      </c>
      <c r="I7" s="10" t="s">
        <v>217</v>
      </c>
      <c r="J7" s="10">
        <v>105</v>
      </c>
      <c r="K7" s="9" t="str">
        <f t="shared" si="2"/>
        <v>No</v>
      </c>
    </row>
    <row r="8" spans="1:11" x14ac:dyDescent="0.2">
      <c r="A8" s="25" t="s">
        <v>446</v>
      </c>
      <c r="B8" s="77" t="s">
        <v>217</v>
      </c>
      <c r="C8" s="9" t="s">
        <v>217</v>
      </c>
      <c r="D8" s="9" t="str">
        <f t="shared" si="0"/>
        <v>N/A</v>
      </c>
      <c r="E8" s="9">
        <v>0.98407376980000005</v>
      </c>
      <c r="F8" s="9" t="str">
        <f t="shared" si="0"/>
        <v>N/A</v>
      </c>
      <c r="G8" s="9">
        <v>1.0756319437999999</v>
      </c>
      <c r="H8" s="9" t="str">
        <f t="shared" si="1"/>
        <v>N/A</v>
      </c>
      <c r="I8" s="10" t="s">
        <v>217</v>
      </c>
      <c r="J8" s="10">
        <v>9.3040000000000003</v>
      </c>
      <c r="K8" s="9" t="str">
        <f t="shared" si="2"/>
        <v>Yes</v>
      </c>
    </row>
    <row r="9" spans="1:11" x14ac:dyDescent="0.2">
      <c r="A9" s="25" t="s">
        <v>447</v>
      </c>
      <c r="B9" s="77" t="s">
        <v>217</v>
      </c>
      <c r="C9" s="9" t="s">
        <v>217</v>
      </c>
      <c r="D9" s="9" t="str">
        <f t="shared" si="0"/>
        <v>N/A</v>
      </c>
      <c r="E9" s="9">
        <v>57.779924616000002</v>
      </c>
      <c r="F9" s="9" t="str">
        <f t="shared" si="0"/>
        <v>N/A</v>
      </c>
      <c r="G9" s="9">
        <v>55.639390872</v>
      </c>
      <c r="H9" s="9" t="str">
        <f t="shared" si="1"/>
        <v>N/A</v>
      </c>
      <c r="I9" s="10" t="s">
        <v>217</v>
      </c>
      <c r="J9" s="10">
        <v>-3.7</v>
      </c>
      <c r="K9" s="9" t="str">
        <f t="shared" si="2"/>
        <v>Yes</v>
      </c>
    </row>
    <row r="10" spans="1:11" x14ac:dyDescent="0.2">
      <c r="A10" s="25" t="s">
        <v>448</v>
      </c>
      <c r="B10" s="77" t="s">
        <v>217</v>
      </c>
      <c r="C10" s="9" t="s">
        <v>217</v>
      </c>
      <c r="D10" s="9" t="str">
        <f t="shared" si="0"/>
        <v>N/A</v>
      </c>
      <c r="E10" s="9">
        <v>40.731789482000003</v>
      </c>
      <c r="F10" s="9" t="str">
        <f t="shared" si="0"/>
        <v>N/A</v>
      </c>
      <c r="G10" s="9">
        <v>42.547745892000002</v>
      </c>
      <c r="H10" s="9" t="str">
        <f t="shared" si="1"/>
        <v>N/A</v>
      </c>
      <c r="I10" s="10" t="s">
        <v>217</v>
      </c>
      <c r="J10" s="10">
        <v>4.4580000000000002</v>
      </c>
      <c r="K10" s="9" t="str">
        <f t="shared" si="2"/>
        <v>Yes</v>
      </c>
    </row>
    <row r="11" spans="1:11" x14ac:dyDescent="0.2">
      <c r="A11" s="2" t="s">
        <v>211</v>
      </c>
      <c r="B11" s="77" t="s">
        <v>217</v>
      </c>
      <c r="C11" s="9" t="s">
        <v>217</v>
      </c>
      <c r="D11" s="9" t="str">
        <f t="shared" si="0"/>
        <v>N/A</v>
      </c>
      <c r="E11" s="9">
        <v>96.491417370999997</v>
      </c>
      <c r="F11" s="9" t="str">
        <f t="shared" si="0"/>
        <v>N/A</v>
      </c>
      <c r="G11" s="9">
        <v>98.569373775000003</v>
      </c>
      <c r="H11" s="9" t="str">
        <f t="shared" si="1"/>
        <v>N/A</v>
      </c>
      <c r="I11" s="10" t="s">
        <v>217</v>
      </c>
      <c r="J11" s="10">
        <v>2.1539999999999999</v>
      </c>
      <c r="K11" s="9" t="str">
        <f t="shared" si="2"/>
        <v>Yes</v>
      </c>
    </row>
    <row r="12" spans="1:11" x14ac:dyDescent="0.2">
      <c r="A12" s="2" t="s">
        <v>932</v>
      </c>
      <c r="B12" s="77" t="s">
        <v>217</v>
      </c>
      <c r="C12" s="9" t="s">
        <v>217</v>
      </c>
      <c r="D12" s="9" t="str">
        <f t="shared" si="0"/>
        <v>N/A</v>
      </c>
      <c r="E12" s="9">
        <v>0</v>
      </c>
      <c r="F12" s="9" t="str">
        <f t="shared" si="0"/>
        <v>N/A</v>
      </c>
      <c r="G12" s="9">
        <v>0</v>
      </c>
      <c r="H12" s="9" t="str">
        <f t="shared" si="1"/>
        <v>N/A</v>
      </c>
      <c r="I12" s="10" t="s">
        <v>217</v>
      </c>
      <c r="J12" s="10" t="s">
        <v>1743</v>
      </c>
      <c r="K12" s="9" t="str">
        <f t="shared" si="2"/>
        <v>N/A</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93.683419947999994</v>
      </c>
      <c r="F15" s="9" t="str">
        <f t="shared" si="0"/>
        <v>N/A</v>
      </c>
      <c r="G15" s="9">
        <v>98.757939414000006</v>
      </c>
      <c r="H15" s="9" t="str">
        <f t="shared" si="1"/>
        <v>N/A</v>
      </c>
      <c r="I15" s="10" t="s">
        <v>217</v>
      </c>
      <c r="J15" s="10">
        <v>5.4169999999999998</v>
      </c>
      <c r="K15" s="9" t="str">
        <f t="shared" si="2"/>
        <v>Yes</v>
      </c>
    </row>
    <row r="16" spans="1:11" x14ac:dyDescent="0.2">
      <c r="A16" s="2" t="s">
        <v>169</v>
      </c>
      <c r="B16" s="77" t="s">
        <v>217</v>
      </c>
      <c r="C16" s="9" t="s">
        <v>217</v>
      </c>
      <c r="D16" s="9" t="str">
        <f t="shared" si="0"/>
        <v>N/A</v>
      </c>
      <c r="E16" s="9">
        <v>0</v>
      </c>
      <c r="F16" s="9" t="str">
        <f t="shared" si="0"/>
        <v>N/A</v>
      </c>
      <c r="G16" s="9">
        <v>0</v>
      </c>
      <c r="H16" s="9" t="str">
        <f t="shared" si="1"/>
        <v>N/A</v>
      </c>
      <c r="I16" s="10" t="s">
        <v>217</v>
      </c>
      <c r="J16" s="10" t="s">
        <v>1743</v>
      </c>
      <c r="K16" s="9" t="str">
        <f t="shared" si="2"/>
        <v>N/A</v>
      </c>
    </row>
    <row r="17" spans="1:11" x14ac:dyDescent="0.2">
      <c r="A17" s="2" t="s">
        <v>21</v>
      </c>
      <c r="B17" s="77" t="s">
        <v>217</v>
      </c>
      <c r="C17" s="9" t="s">
        <v>217</v>
      </c>
      <c r="D17" s="9" t="str">
        <f t="shared" si="0"/>
        <v>N/A</v>
      </c>
      <c r="E17" s="9">
        <v>99.999941883999995</v>
      </c>
      <c r="F17" s="9" t="str">
        <f t="shared" si="0"/>
        <v>N/A</v>
      </c>
      <c r="G17" s="9">
        <v>99.984044585999996</v>
      </c>
      <c r="H17" s="9" t="str">
        <f t="shared" si="1"/>
        <v>N/A</v>
      </c>
      <c r="I17" s="10" t="s">
        <v>217</v>
      </c>
      <c r="J17" s="10">
        <v>-1.6E-2</v>
      </c>
      <c r="K17" s="9" t="str">
        <f t="shared" si="2"/>
        <v>Yes</v>
      </c>
    </row>
    <row r="18" spans="1:11" x14ac:dyDescent="0.2">
      <c r="A18" s="2" t="s">
        <v>53</v>
      </c>
      <c r="B18" s="77" t="s">
        <v>217</v>
      </c>
      <c r="C18" s="9" t="s">
        <v>217</v>
      </c>
      <c r="D18" s="9" t="str">
        <f t="shared" si="0"/>
        <v>N/A</v>
      </c>
      <c r="E18" s="9">
        <v>99.999806281000005</v>
      </c>
      <c r="F18" s="9" t="str">
        <f t="shared" si="0"/>
        <v>N/A</v>
      </c>
      <c r="G18" s="9">
        <v>99.999945296000007</v>
      </c>
      <c r="H18" s="9" t="str">
        <f t="shared" si="1"/>
        <v>N/A</v>
      </c>
      <c r="I18" s="10" t="s">
        <v>217</v>
      </c>
      <c r="J18" s="10">
        <v>1E-4</v>
      </c>
      <c r="K18" s="9" t="str">
        <f t="shared" si="2"/>
        <v>Yes</v>
      </c>
    </row>
    <row r="19" spans="1:11" x14ac:dyDescent="0.2">
      <c r="A19" s="3" t="s">
        <v>678</v>
      </c>
      <c r="B19" s="77" t="s">
        <v>217</v>
      </c>
      <c r="C19" s="9" t="s">
        <v>217</v>
      </c>
      <c r="D19" s="9" t="str">
        <f t="shared" ref="D19:D21" si="3">IF($B19="N/A","N/A",IF(C19&lt;0,"No","Yes"))</f>
        <v>N/A</v>
      </c>
      <c r="E19" s="9">
        <v>99.188568712000006</v>
      </c>
      <c r="F19" s="9" t="str">
        <f t="shared" ref="F19:F21" si="4">IF($B19="N/A","N/A",IF(E19&lt;0,"No","Yes"))</f>
        <v>N/A</v>
      </c>
      <c r="G19" s="9">
        <v>99.012113714999998</v>
      </c>
      <c r="H19" s="9" t="str">
        <f t="shared" ref="H19:H21" si="5">IF($B19="N/A","N/A",IF(G19&lt;0,"No","Yes"))</f>
        <v>N/A</v>
      </c>
      <c r="I19" s="10" t="s">
        <v>217</v>
      </c>
      <c r="J19" s="10">
        <v>-0.17799999999999999</v>
      </c>
      <c r="K19" s="9" t="str">
        <f>IF(J19="Div by 0", "N/A", IF(J19="N/A","N/A", IF(J19&gt;30, "No", IF(J19&lt;-30, "No", "Yes"))))</f>
        <v>Yes</v>
      </c>
    </row>
    <row r="20" spans="1:11" x14ac:dyDescent="0.2">
      <c r="A20" s="3" t="s">
        <v>679</v>
      </c>
      <c r="B20" s="77" t="s">
        <v>217</v>
      </c>
      <c r="C20" s="9" t="s">
        <v>217</v>
      </c>
      <c r="D20" s="9" t="str">
        <f t="shared" si="3"/>
        <v>N/A</v>
      </c>
      <c r="E20" s="9">
        <v>99.851029995000005</v>
      </c>
      <c r="F20" s="9" t="str">
        <f t="shared" si="4"/>
        <v>N/A</v>
      </c>
      <c r="G20" s="9">
        <v>99.857021257</v>
      </c>
      <c r="H20" s="9" t="str">
        <f t="shared" si="5"/>
        <v>N/A</v>
      </c>
      <c r="I20" s="10" t="s">
        <v>217</v>
      </c>
      <c r="J20" s="10">
        <v>6.0000000000000001E-3</v>
      </c>
      <c r="K20" s="9" t="str">
        <f>IF(J20="Div by 0", "N/A", IF(J20="N/A","N/A", IF(J20&gt;30, "No", IF(J20&lt;-30, "No", "Yes"))))</f>
        <v>Yes</v>
      </c>
    </row>
    <row r="21" spans="1:11" x14ac:dyDescent="0.2">
      <c r="A21" s="3" t="s">
        <v>680</v>
      </c>
      <c r="B21" s="77" t="s">
        <v>217</v>
      </c>
      <c r="C21" s="9" t="s">
        <v>217</v>
      </c>
      <c r="D21" s="9" t="str">
        <f t="shared" si="3"/>
        <v>N/A</v>
      </c>
      <c r="E21" s="9">
        <v>99.851029995000005</v>
      </c>
      <c r="F21" s="9" t="str">
        <f t="shared" si="4"/>
        <v>N/A</v>
      </c>
      <c r="G21" s="9">
        <v>99.857021257</v>
      </c>
      <c r="H21" s="9" t="str">
        <f t="shared" si="5"/>
        <v>N/A</v>
      </c>
      <c r="I21" s="10" t="s">
        <v>217</v>
      </c>
      <c r="J21" s="10">
        <v>6.0000000000000001E-3</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56.478945734</v>
      </c>
      <c r="F22" s="9" t="str">
        <f t="shared" ref="F22:F31" si="7">IF($B22="N/A","N/A",IF(E22&lt;0,"No","Yes"))</f>
        <v>N/A</v>
      </c>
      <c r="G22" s="9">
        <v>59.368672539000002</v>
      </c>
      <c r="I22" s="10" t="s">
        <v>217</v>
      </c>
      <c r="J22" s="10">
        <v>5.1159999999999997</v>
      </c>
      <c r="K22" s="9" t="str">
        <f t="shared" ref="K22:K31" si="8">IF(J22="Div by 0", "N/A", IF(J22="N/A","N/A", IF(J22&gt;30, "No", IF(J22&lt;-30, "No", "Yes"))))</f>
        <v>Yes</v>
      </c>
    </row>
    <row r="23" spans="1:11" x14ac:dyDescent="0.2">
      <c r="A23" s="3" t="s">
        <v>935</v>
      </c>
      <c r="B23" s="77" t="s">
        <v>217</v>
      </c>
      <c r="C23" s="9" t="s">
        <v>217</v>
      </c>
      <c r="D23" s="9" t="str">
        <f t="shared" si="6"/>
        <v>N/A</v>
      </c>
      <c r="E23" s="9">
        <v>43.293569900999998</v>
      </c>
      <c r="F23" s="9" t="str">
        <f t="shared" si="7"/>
        <v>N/A</v>
      </c>
      <c r="G23" s="9">
        <v>40.421919492999997</v>
      </c>
      <c r="H23" s="9" t="str">
        <f t="shared" ref="H23:H31" si="9">IF($B23="N/A","N/A",IF(G23&lt;0,"No","Yes"))</f>
        <v>N/A</v>
      </c>
      <c r="I23" s="10" t="s">
        <v>217</v>
      </c>
      <c r="J23" s="10">
        <v>-6.63</v>
      </c>
      <c r="K23" s="9" t="str">
        <f t="shared" si="8"/>
        <v>Yes</v>
      </c>
    </row>
    <row r="24" spans="1:11" ht="25.5" x14ac:dyDescent="0.2">
      <c r="A24" s="3" t="s">
        <v>936</v>
      </c>
      <c r="B24" s="77" t="s">
        <v>217</v>
      </c>
      <c r="C24" s="9" t="s">
        <v>217</v>
      </c>
      <c r="D24" s="9" t="str">
        <f t="shared" si="6"/>
        <v>N/A</v>
      </c>
      <c r="E24" s="9">
        <v>2.6500775899999999E-2</v>
      </c>
      <c r="F24" s="9" t="str">
        <f t="shared" si="7"/>
        <v>N/A</v>
      </c>
      <c r="G24" s="9">
        <v>3.61959959E-2</v>
      </c>
      <c r="H24" s="9" t="str">
        <f t="shared" si="9"/>
        <v>N/A</v>
      </c>
      <c r="I24" s="10" t="s">
        <v>217</v>
      </c>
      <c r="J24" s="10">
        <v>36.58</v>
      </c>
      <c r="K24" s="9" t="str">
        <f t="shared" si="8"/>
        <v>No</v>
      </c>
    </row>
    <row r="25" spans="1:11" x14ac:dyDescent="0.2">
      <c r="A25" s="2" t="s">
        <v>170</v>
      </c>
      <c r="B25" s="77" t="s">
        <v>217</v>
      </c>
      <c r="C25" s="9" t="s">
        <v>217</v>
      </c>
      <c r="D25" s="9" t="str">
        <f t="shared" si="6"/>
        <v>N/A</v>
      </c>
      <c r="E25" s="9">
        <v>99.851029995000005</v>
      </c>
      <c r="F25" s="9" t="str">
        <f t="shared" si="7"/>
        <v>N/A</v>
      </c>
      <c r="G25" s="9">
        <v>99.857021257</v>
      </c>
      <c r="H25" s="9" t="str">
        <f t="shared" si="9"/>
        <v>N/A</v>
      </c>
      <c r="I25" s="10" t="s">
        <v>217</v>
      </c>
      <c r="J25" s="10">
        <v>6.0000000000000001E-3</v>
      </c>
      <c r="K25" s="9" t="str">
        <f t="shared" si="8"/>
        <v>Yes</v>
      </c>
    </row>
    <row r="26" spans="1:11" x14ac:dyDescent="0.2">
      <c r="A26" s="2" t="s">
        <v>171</v>
      </c>
      <c r="B26" s="77" t="s">
        <v>217</v>
      </c>
      <c r="C26" s="9" t="s">
        <v>217</v>
      </c>
      <c r="D26" s="9" t="str">
        <f t="shared" si="6"/>
        <v>N/A</v>
      </c>
      <c r="E26" s="9">
        <v>99.851029995000005</v>
      </c>
      <c r="F26" s="9" t="str">
        <f t="shared" si="7"/>
        <v>N/A</v>
      </c>
      <c r="G26" s="9">
        <v>99.857021257</v>
      </c>
      <c r="H26" s="9" t="str">
        <f t="shared" si="9"/>
        <v>N/A</v>
      </c>
      <c r="I26" s="10" t="s">
        <v>217</v>
      </c>
      <c r="J26" s="10">
        <v>6.0000000000000001E-3</v>
      </c>
      <c r="K26" s="9" t="str">
        <f t="shared" si="8"/>
        <v>Yes</v>
      </c>
    </row>
    <row r="27" spans="1:11" x14ac:dyDescent="0.2">
      <c r="A27" s="2" t="s">
        <v>172</v>
      </c>
      <c r="B27" s="77" t="s">
        <v>217</v>
      </c>
      <c r="C27" s="9" t="s">
        <v>217</v>
      </c>
      <c r="D27" s="9" t="str">
        <f t="shared" si="6"/>
        <v>N/A</v>
      </c>
      <c r="E27" s="9">
        <v>99.851029995000005</v>
      </c>
      <c r="F27" s="9" t="str">
        <f t="shared" si="7"/>
        <v>N/A</v>
      </c>
      <c r="G27" s="9">
        <v>99.857021257</v>
      </c>
      <c r="H27" s="9" t="str">
        <f t="shared" si="9"/>
        <v>N/A</v>
      </c>
      <c r="I27" s="10" t="s">
        <v>217</v>
      </c>
      <c r="J27" s="10">
        <v>6.0000000000000001E-3</v>
      </c>
      <c r="K27" s="9" t="str">
        <f t="shared" si="8"/>
        <v>Yes</v>
      </c>
    </row>
    <row r="28" spans="1:11" x14ac:dyDescent="0.2">
      <c r="A28" s="2" t="s">
        <v>54</v>
      </c>
      <c r="B28" s="77" t="s">
        <v>217</v>
      </c>
      <c r="C28" s="9" t="s">
        <v>217</v>
      </c>
      <c r="D28" s="9" t="str">
        <f t="shared" si="6"/>
        <v>N/A</v>
      </c>
      <c r="E28" s="9">
        <v>10.8318241</v>
      </c>
      <c r="F28" s="9" t="str">
        <f t="shared" si="7"/>
        <v>N/A</v>
      </c>
      <c r="G28" s="9">
        <v>11.458649402000001</v>
      </c>
      <c r="H28" s="9" t="str">
        <f t="shared" si="9"/>
        <v>N/A</v>
      </c>
      <c r="I28" s="10" t="s">
        <v>217</v>
      </c>
      <c r="J28" s="10">
        <v>5.7869999999999999</v>
      </c>
      <c r="K28" s="9" t="str">
        <f t="shared" si="8"/>
        <v>Yes</v>
      </c>
    </row>
    <row r="29" spans="1:11" x14ac:dyDescent="0.2">
      <c r="A29" s="2" t="s">
        <v>55</v>
      </c>
      <c r="B29" s="77" t="s">
        <v>217</v>
      </c>
      <c r="C29" s="9" t="s">
        <v>217</v>
      </c>
      <c r="D29" s="9" t="str">
        <f t="shared" si="6"/>
        <v>N/A</v>
      </c>
      <c r="E29" s="9">
        <v>89.019205894999999</v>
      </c>
      <c r="F29" s="9" t="str">
        <f t="shared" si="7"/>
        <v>N/A</v>
      </c>
      <c r="G29" s="9">
        <v>88.398371854999994</v>
      </c>
      <c r="H29" s="9" t="str">
        <f t="shared" si="9"/>
        <v>N/A</v>
      </c>
      <c r="I29" s="10" t="s">
        <v>217</v>
      </c>
      <c r="J29" s="10">
        <v>-0.69699999999999995</v>
      </c>
      <c r="K29" s="9" t="str">
        <f t="shared" si="8"/>
        <v>Yes</v>
      </c>
    </row>
    <row r="30" spans="1:11" x14ac:dyDescent="0.2">
      <c r="A30" s="2" t="s">
        <v>56</v>
      </c>
      <c r="B30" s="77" t="s">
        <v>217</v>
      </c>
      <c r="C30" s="9" t="s">
        <v>217</v>
      </c>
      <c r="D30" s="9" t="str">
        <f t="shared" si="6"/>
        <v>N/A</v>
      </c>
      <c r="E30" s="9">
        <v>79.835292253000006</v>
      </c>
      <c r="F30" s="9" t="str">
        <f t="shared" si="7"/>
        <v>N/A</v>
      </c>
      <c r="G30" s="9">
        <v>81.094895143000002</v>
      </c>
      <c r="H30" s="9" t="str">
        <f t="shared" si="9"/>
        <v>N/A</v>
      </c>
      <c r="I30" s="10" t="s">
        <v>217</v>
      </c>
      <c r="J30" s="10">
        <v>1.5780000000000001</v>
      </c>
      <c r="K30" s="9" t="str">
        <f t="shared" si="8"/>
        <v>Yes</v>
      </c>
    </row>
    <row r="31" spans="1:11" x14ac:dyDescent="0.2">
      <c r="A31" s="2" t="s">
        <v>57</v>
      </c>
      <c r="B31" s="77" t="s">
        <v>217</v>
      </c>
      <c r="C31" s="9" t="s">
        <v>217</v>
      </c>
      <c r="D31" s="9" t="str">
        <f t="shared" si="6"/>
        <v>N/A</v>
      </c>
      <c r="E31" s="9">
        <v>16.816524551000001</v>
      </c>
      <c r="F31" s="9" t="str">
        <f t="shared" si="7"/>
        <v>N/A</v>
      </c>
      <c r="G31" s="9">
        <v>15.660430136</v>
      </c>
      <c r="H31" s="9" t="str">
        <f t="shared" si="9"/>
        <v>N/A</v>
      </c>
      <c r="I31" s="10" t="s">
        <v>217</v>
      </c>
      <c r="J31" s="10">
        <v>-6.87</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1276190</v>
      </c>
      <c r="D7" s="74" t="str">
        <f>IF($B7="N/A","N/A",IF(C7&gt;10,"No",IF(C7&lt;-10,"No","Yes")))</f>
        <v>N/A</v>
      </c>
      <c r="E7" s="30">
        <v>1378957</v>
      </c>
      <c r="F7" s="74" t="str">
        <f>IF($B7="N/A","N/A",IF(E7&gt;10,"No",IF(E7&lt;-10,"No","Yes")))</f>
        <v>N/A</v>
      </c>
      <c r="G7" s="30">
        <v>1482064</v>
      </c>
      <c r="H7" s="74" t="str">
        <f>IF($B7="N/A","N/A",IF(G7&gt;10,"No",IF(G7&lt;-10,"No","Yes")))</f>
        <v>N/A</v>
      </c>
      <c r="I7" s="75">
        <v>8.0530000000000008</v>
      </c>
      <c r="J7" s="75">
        <v>7.4770000000000003</v>
      </c>
      <c r="K7" s="76" t="s">
        <v>732</v>
      </c>
      <c r="L7" s="31" t="str">
        <f>IF(J7="Div by 0", "N/A", IF(K7="N/A","N/A", IF(J7&gt;VALUE(MID(K7,1,2)), "No", IF(J7&lt;-1*VALUE(MID(K7,1,2)), "No", "Yes"))))</f>
        <v>Yes</v>
      </c>
    </row>
    <row r="8" spans="1:12" x14ac:dyDescent="0.2">
      <c r="A8" s="3" t="s">
        <v>58</v>
      </c>
      <c r="B8" s="34" t="s">
        <v>217</v>
      </c>
      <c r="C8" s="46">
        <v>7804658020</v>
      </c>
      <c r="D8" s="43" t="str">
        <f>IF($B8="N/A","N/A",IF(C8&gt;10,"No",IF(C8&lt;-10,"No","Yes")))</f>
        <v>N/A</v>
      </c>
      <c r="E8" s="46">
        <v>8227143891</v>
      </c>
      <c r="F8" s="43" t="str">
        <f>IF($B8="N/A","N/A",IF(E8&gt;10,"No",IF(E8&lt;-10,"No","Yes")))</f>
        <v>N/A</v>
      </c>
      <c r="G8" s="46">
        <v>8561916211</v>
      </c>
      <c r="H8" s="43" t="str">
        <f>IF($B8="N/A","N/A",IF(G8&gt;10,"No",IF(G8&lt;-10,"No","Yes")))</f>
        <v>N/A</v>
      </c>
      <c r="I8" s="12">
        <v>5.4130000000000003</v>
      </c>
      <c r="J8" s="12">
        <v>4.069</v>
      </c>
      <c r="K8" s="44" t="s">
        <v>732</v>
      </c>
      <c r="L8" s="9" t="str">
        <f>IF(J8="Div by 0", "N/A", IF(K8="N/A","N/A", IF(J8&gt;VALUE(MID(K8,1,2)), "No", IF(J8&lt;-1*VALUE(MID(K8,1,2)), "No", "Yes"))))</f>
        <v>Yes</v>
      </c>
    </row>
    <row r="9" spans="1:12" x14ac:dyDescent="0.2">
      <c r="A9" s="58" t="s">
        <v>937</v>
      </c>
      <c r="B9" s="9" t="s">
        <v>217</v>
      </c>
      <c r="C9" s="8">
        <v>16.609282317000002</v>
      </c>
      <c r="D9" s="43" t="str">
        <f>IF($B9="N/A","N/A",IF(C9&gt;10,"No",IF(C9&lt;-10,"No","Yes")))</f>
        <v>N/A</v>
      </c>
      <c r="E9" s="8">
        <v>16.400076290000001</v>
      </c>
      <c r="F9" s="43" t="str">
        <f>IF($B9="N/A","N/A",IF(E9&gt;10,"No",IF(E9&lt;-10,"No","Yes")))</f>
        <v>N/A</v>
      </c>
      <c r="G9" s="8">
        <v>16.034597695999999</v>
      </c>
      <c r="H9" s="43" t="str">
        <f>IF($B9="N/A","N/A",IF(G9&gt;10,"No",IF(G9&lt;-10,"No","Yes")))</f>
        <v>N/A</v>
      </c>
      <c r="I9" s="12">
        <v>-1.26</v>
      </c>
      <c r="J9" s="12">
        <v>-2.23</v>
      </c>
      <c r="K9" s="9" t="s">
        <v>217</v>
      </c>
      <c r="L9" s="9" t="str">
        <f>IF(J9="Div by 0", "N/A", IF(K9="N/A","N/A", IF(J9&gt;VALUE(MID(K9,1,2)), "No", IF(J9&lt;-1*VALUE(MID(K9,1,2)), "No", "Yes"))))</f>
        <v>N/A</v>
      </c>
    </row>
    <row r="10" spans="1:12" x14ac:dyDescent="0.2">
      <c r="A10" s="58" t="s">
        <v>938</v>
      </c>
      <c r="B10" s="9" t="s">
        <v>217</v>
      </c>
      <c r="C10" s="8">
        <v>17.551148340000001</v>
      </c>
      <c r="D10" s="43" t="str">
        <f t="shared" ref="D10:D19" si="0">IF($B10="N/A","N/A",IF(C10&gt;10,"No",IF(C10&lt;-10,"No","Yes")))</f>
        <v>N/A</v>
      </c>
      <c r="E10" s="8">
        <v>3.0378757277999999</v>
      </c>
      <c r="F10" s="43" t="str">
        <f t="shared" ref="F10:F19" si="1">IF($B10="N/A","N/A",IF(E10&gt;10,"No",IF(E10&lt;-10,"No","Yes")))</f>
        <v>N/A</v>
      </c>
      <c r="G10" s="8">
        <v>1.9350716297999999</v>
      </c>
      <c r="H10" s="43" t="str">
        <f t="shared" ref="H10:H19" si="2">IF($B10="N/A","N/A",IF(G10&gt;10,"No",IF(G10&lt;-10,"No","Yes")))</f>
        <v>N/A</v>
      </c>
      <c r="I10" s="12">
        <v>-82.7</v>
      </c>
      <c r="J10" s="12">
        <v>-36.299999999999997</v>
      </c>
      <c r="K10" s="9" t="s">
        <v>217</v>
      </c>
      <c r="L10" s="9" t="str">
        <f t="shared" ref="L10:L26" si="3">IF(J10="Div by 0", "N/A", IF(K10="N/A","N/A", IF(J10&gt;VALUE(MID(K10,1,2)), "No", IF(J10&lt;-1*VALUE(MID(K10,1,2)), "No", "Yes"))))</f>
        <v>N/A</v>
      </c>
    </row>
    <row r="11" spans="1:12" x14ac:dyDescent="0.2">
      <c r="A11" s="58" t="s">
        <v>939</v>
      </c>
      <c r="B11" s="9" t="s">
        <v>217</v>
      </c>
      <c r="C11" s="8">
        <v>8.1651634944999998</v>
      </c>
      <c r="D11" s="43" t="str">
        <f t="shared" si="0"/>
        <v>N/A</v>
      </c>
      <c r="E11" s="8">
        <v>9.2106570400999992</v>
      </c>
      <c r="F11" s="43" t="str">
        <f t="shared" si="1"/>
        <v>N/A</v>
      </c>
      <c r="G11" s="8">
        <v>10.337947618999999</v>
      </c>
      <c r="H11" s="43" t="str">
        <f t="shared" si="2"/>
        <v>N/A</v>
      </c>
      <c r="I11" s="12">
        <v>12.8</v>
      </c>
      <c r="J11" s="12">
        <v>12.24</v>
      </c>
      <c r="K11" s="9" t="s">
        <v>217</v>
      </c>
      <c r="L11" s="9" t="str">
        <f t="shared" si="3"/>
        <v>N/A</v>
      </c>
    </row>
    <row r="12" spans="1:12" x14ac:dyDescent="0.2">
      <c r="A12" s="58" t="s">
        <v>940</v>
      </c>
      <c r="B12" s="9" t="s">
        <v>217</v>
      </c>
      <c r="C12" s="8">
        <v>0.19785455139999999</v>
      </c>
      <c r="D12" s="43" t="str">
        <f t="shared" si="0"/>
        <v>N/A</v>
      </c>
      <c r="E12" s="8">
        <v>0.1925368231</v>
      </c>
      <c r="F12" s="43" t="str">
        <f t="shared" si="1"/>
        <v>N/A</v>
      </c>
      <c r="G12" s="8">
        <v>0.36779788190000001</v>
      </c>
      <c r="H12" s="43" t="str">
        <f t="shared" si="2"/>
        <v>N/A</v>
      </c>
      <c r="I12" s="12">
        <v>-2.69</v>
      </c>
      <c r="J12" s="12">
        <v>91.03</v>
      </c>
      <c r="K12" s="9" t="s">
        <v>217</v>
      </c>
      <c r="L12" s="9" t="str">
        <f t="shared" si="3"/>
        <v>N/A</v>
      </c>
    </row>
    <row r="13" spans="1:12" x14ac:dyDescent="0.2">
      <c r="A13" s="58" t="s">
        <v>941</v>
      </c>
      <c r="B13" s="11" t="s">
        <v>217</v>
      </c>
      <c r="C13" s="8">
        <v>1.9533141617000001</v>
      </c>
      <c r="D13" s="43" t="str">
        <f t="shared" si="0"/>
        <v>N/A</v>
      </c>
      <c r="E13" s="8">
        <v>14.556871607</v>
      </c>
      <c r="F13" s="43" t="str">
        <f t="shared" si="1"/>
        <v>N/A</v>
      </c>
      <c r="G13" s="8">
        <v>14.599841842</v>
      </c>
      <c r="H13" s="43" t="str">
        <f t="shared" si="2"/>
        <v>N/A</v>
      </c>
      <c r="I13" s="12">
        <v>645.20000000000005</v>
      </c>
      <c r="J13" s="12">
        <v>0.29520000000000002</v>
      </c>
      <c r="K13" s="9" t="s">
        <v>217</v>
      </c>
      <c r="L13" s="9" t="str">
        <f t="shared" si="3"/>
        <v>N/A</v>
      </c>
    </row>
    <row r="14" spans="1:12" ht="12.75" customHeight="1" x14ac:dyDescent="0.2">
      <c r="A14" s="58" t="s">
        <v>942</v>
      </c>
      <c r="B14" s="11" t="s">
        <v>217</v>
      </c>
      <c r="C14" s="8">
        <v>37.757935731000003</v>
      </c>
      <c r="D14" s="43" t="str">
        <f t="shared" si="0"/>
        <v>N/A</v>
      </c>
      <c r="E14" s="8">
        <v>38.008291774</v>
      </c>
      <c r="F14" s="43" t="str">
        <f t="shared" si="1"/>
        <v>N/A</v>
      </c>
      <c r="G14" s="8">
        <v>38.959721037999998</v>
      </c>
      <c r="H14" s="43" t="str">
        <f t="shared" si="2"/>
        <v>N/A</v>
      </c>
      <c r="I14" s="12">
        <v>0.66310000000000002</v>
      </c>
      <c r="J14" s="12">
        <v>2.5030000000000001</v>
      </c>
      <c r="K14" s="9" t="s">
        <v>217</v>
      </c>
      <c r="L14" s="9" t="str">
        <f t="shared" si="3"/>
        <v>N/A</v>
      </c>
    </row>
    <row r="15" spans="1:12" x14ac:dyDescent="0.2">
      <c r="A15" s="58" t="s">
        <v>943</v>
      </c>
      <c r="B15" s="11" t="s">
        <v>217</v>
      </c>
      <c r="C15" s="8">
        <v>2.4996278E-2</v>
      </c>
      <c r="D15" s="43" t="str">
        <f t="shared" si="0"/>
        <v>N/A</v>
      </c>
      <c r="E15" s="8">
        <v>1.46487526E-2</v>
      </c>
      <c r="F15" s="43" t="str">
        <f t="shared" si="1"/>
        <v>N/A</v>
      </c>
      <c r="G15" s="8">
        <v>2.7056861200000001E-2</v>
      </c>
      <c r="H15" s="43" t="str">
        <f t="shared" si="2"/>
        <v>N/A</v>
      </c>
      <c r="I15" s="12">
        <v>-41.4</v>
      </c>
      <c r="J15" s="12">
        <v>84.7</v>
      </c>
      <c r="K15" s="9" t="s">
        <v>217</v>
      </c>
      <c r="L15" s="9" t="str">
        <f t="shared" si="3"/>
        <v>N/A</v>
      </c>
    </row>
    <row r="16" spans="1:12" ht="12.75" customHeight="1" x14ac:dyDescent="0.2">
      <c r="A16" s="58" t="s">
        <v>944</v>
      </c>
      <c r="B16" s="11" t="s">
        <v>217</v>
      </c>
      <c r="C16" s="8">
        <v>17.740305126999999</v>
      </c>
      <c r="D16" s="43" t="str">
        <f t="shared" si="0"/>
        <v>N/A</v>
      </c>
      <c r="E16" s="8">
        <v>18.579041986</v>
      </c>
      <c r="F16" s="43" t="str">
        <f t="shared" si="1"/>
        <v>N/A</v>
      </c>
      <c r="G16" s="8">
        <v>17.737965431999999</v>
      </c>
      <c r="H16" s="43" t="str">
        <f t="shared" si="2"/>
        <v>N/A</v>
      </c>
      <c r="I16" s="12">
        <v>4.7279999999999998</v>
      </c>
      <c r="J16" s="12">
        <v>-4.53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34.299935765000001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49.665466539000001</v>
      </c>
      <c r="H18" s="43" t="str">
        <f t="shared" si="2"/>
        <v>N/A</v>
      </c>
      <c r="I18" s="12" t="s">
        <v>217</v>
      </c>
      <c r="J18" s="12" t="s">
        <v>217</v>
      </c>
      <c r="K18" s="9" t="s">
        <v>217</v>
      </c>
      <c r="L18" s="9" t="str">
        <f t="shared" si="3"/>
        <v>N/A</v>
      </c>
    </row>
    <row r="19" spans="1:12" ht="12.75" customHeight="1" x14ac:dyDescent="0.2">
      <c r="A19" s="16" t="s">
        <v>132</v>
      </c>
      <c r="B19" s="1" t="s">
        <v>217</v>
      </c>
      <c r="C19" s="35">
        <v>9986</v>
      </c>
      <c r="D19" s="43" t="str">
        <f t="shared" si="0"/>
        <v>N/A</v>
      </c>
      <c r="E19" s="35">
        <v>14786</v>
      </c>
      <c r="F19" s="43" t="str">
        <f t="shared" si="1"/>
        <v>N/A</v>
      </c>
      <c r="G19" s="35">
        <v>29584</v>
      </c>
      <c r="H19" s="43" t="str">
        <f t="shared" si="2"/>
        <v>N/A</v>
      </c>
      <c r="I19" s="12">
        <v>48.07</v>
      </c>
      <c r="J19" s="12">
        <v>100.1</v>
      </c>
      <c r="K19" s="35" t="s">
        <v>217</v>
      </c>
      <c r="L19" s="9" t="str">
        <f t="shared" si="3"/>
        <v>N/A</v>
      </c>
    </row>
    <row r="20" spans="1:12" ht="12.75" customHeight="1" x14ac:dyDescent="0.2">
      <c r="A20" s="16" t="s">
        <v>133</v>
      </c>
      <c r="B20" s="47" t="s">
        <v>280</v>
      </c>
      <c r="C20" s="8">
        <v>0.78248536660000001</v>
      </c>
      <c r="D20" s="43" t="str">
        <f>IF($B20="N/A","N/A",IF(C20&gt;=2,"No",IF(C20&lt;0,"No","Yes")))</f>
        <v>Yes</v>
      </c>
      <c r="E20" s="8">
        <v>1.0722596861</v>
      </c>
      <c r="F20" s="43" t="str">
        <f>IF($B20="N/A","N/A",IF(E20&gt;=2,"No",IF(E20&lt;0,"No","Yes")))</f>
        <v>Yes</v>
      </c>
      <c r="G20" s="8">
        <v>1.9961351196999999</v>
      </c>
      <c r="H20" s="43" t="str">
        <f>IF($B20="N/A","N/A",IF(G20&gt;=2,"No",IF(G20&lt;0,"No","Yes")))</f>
        <v>Yes</v>
      </c>
      <c r="I20" s="12">
        <v>37.03</v>
      </c>
      <c r="J20" s="12">
        <v>86.16</v>
      </c>
      <c r="K20" s="9" t="s">
        <v>217</v>
      </c>
      <c r="L20" s="9" t="str">
        <f t="shared" si="3"/>
        <v>N/A</v>
      </c>
    </row>
    <row r="21" spans="1:12" ht="25.5" x14ac:dyDescent="0.2">
      <c r="A21" s="2" t="s">
        <v>134</v>
      </c>
      <c r="B21" s="47" t="s">
        <v>217</v>
      </c>
      <c r="C21" s="46">
        <v>54597143</v>
      </c>
      <c r="D21" s="43" t="str">
        <f t="shared" ref="D21:D26" si="4">IF($B21="N/A","N/A",IF(C21&gt;10,"No",IF(C21&lt;-10,"No","Yes")))</f>
        <v>N/A</v>
      </c>
      <c r="E21" s="46">
        <v>59237873</v>
      </c>
      <c r="F21" s="43" t="str">
        <f t="shared" ref="F21:F26" si="5">IF($B21="N/A","N/A",IF(E21&gt;10,"No",IF(E21&lt;-10,"No","Yes")))</f>
        <v>N/A</v>
      </c>
      <c r="G21" s="46">
        <v>68643246</v>
      </c>
      <c r="H21" s="43" t="str">
        <f t="shared" ref="H21:H26" si="6">IF($B21="N/A","N/A",IF(G21&gt;10,"No",IF(G21&lt;-10,"No","Yes")))</f>
        <v>N/A</v>
      </c>
      <c r="I21" s="12">
        <v>8.5</v>
      </c>
      <c r="J21" s="12">
        <v>15.88</v>
      </c>
      <c r="K21" s="9" t="s">
        <v>217</v>
      </c>
      <c r="L21" s="9" t="str">
        <f t="shared" si="3"/>
        <v>N/A</v>
      </c>
    </row>
    <row r="22" spans="1:12" ht="13.5" customHeight="1" x14ac:dyDescent="0.2">
      <c r="A22" s="2" t="s">
        <v>1725</v>
      </c>
      <c r="B22" s="47" t="s">
        <v>217</v>
      </c>
      <c r="C22" s="46">
        <v>5467.3686160999996</v>
      </c>
      <c r="D22" s="43" t="str">
        <f t="shared" si="4"/>
        <v>N/A</v>
      </c>
      <c r="E22" s="46">
        <v>4006.3487759</v>
      </c>
      <c r="F22" s="43" t="str">
        <f t="shared" si="5"/>
        <v>N/A</v>
      </c>
      <c r="G22" s="46">
        <v>2320.282788</v>
      </c>
      <c r="H22" s="43" t="str">
        <f t="shared" si="6"/>
        <v>N/A</v>
      </c>
      <c r="I22" s="12">
        <v>-26.7</v>
      </c>
      <c r="J22" s="12">
        <v>-42.1</v>
      </c>
      <c r="K22" s="9" t="s">
        <v>217</v>
      </c>
      <c r="L22" s="9" t="str">
        <f t="shared" si="3"/>
        <v>N/A</v>
      </c>
    </row>
    <row r="23" spans="1:12" ht="12.75" customHeight="1" x14ac:dyDescent="0.2">
      <c r="A23" s="16" t="s">
        <v>135</v>
      </c>
      <c r="B23" s="34" t="s">
        <v>217</v>
      </c>
      <c r="C23" s="1">
        <v>4750</v>
      </c>
      <c r="D23" s="43" t="str">
        <f t="shared" si="4"/>
        <v>N/A</v>
      </c>
      <c r="E23" s="1">
        <v>4796</v>
      </c>
      <c r="F23" s="43" t="str">
        <f t="shared" si="5"/>
        <v>N/A</v>
      </c>
      <c r="G23" s="1">
        <v>5568</v>
      </c>
      <c r="H23" s="43" t="str">
        <f t="shared" si="6"/>
        <v>N/A</v>
      </c>
      <c r="I23" s="12">
        <v>0.96840000000000004</v>
      </c>
      <c r="J23" s="12">
        <v>16.100000000000001</v>
      </c>
      <c r="K23" s="35" t="s">
        <v>217</v>
      </c>
      <c r="L23" s="9" t="str">
        <f t="shared" si="3"/>
        <v>N/A</v>
      </c>
    </row>
    <row r="24" spans="1:12" ht="12.75" customHeight="1" x14ac:dyDescent="0.2">
      <c r="A24" s="16" t="s">
        <v>136</v>
      </c>
      <c r="B24" s="34" t="s">
        <v>217</v>
      </c>
      <c r="C24" s="13">
        <v>0.37220163140000001</v>
      </c>
      <c r="D24" s="43" t="str">
        <f t="shared" si="4"/>
        <v>N/A</v>
      </c>
      <c r="E24" s="13">
        <v>0.34779909739999998</v>
      </c>
      <c r="F24" s="43" t="str">
        <f t="shared" si="5"/>
        <v>N/A</v>
      </c>
      <c r="G24" s="13">
        <v>0.37569227779999997</v>
      </c>
      <c r="H24" s="43" t="str">
        <f t="shared" si="6"/>
        <v>N/A</v>
      </c>
      <c r="I24" s="12">
        <v>-6.56</v>
      </c>
      <c r="J24" s="12">
        <v>8.02</v>
      </c>
      <c r="K24" s="9" t="s">
        <v>217</v>
      </c>
      <c r="L24" s="9" t="str">
        <f t="shared" si="3"/>
        <v>N/A</v>
      </c>
    </row>
    <row r="25" spans="1:12" ht="25.5" x14ac:dyDescent="0.2">
      <c r="A25" s="2" t="s">
        <v>137</v>
      </c>
      <c r="B25" s="34" t="s">
        <v>217</v>
      </c>
      <c r="C25" s="14">
        <v>48790156</v>
      </c>
      <c r="D25" s="43" t="str">
        <f t="shared" si="4"/>
        <v>N/A</v>
      </c>
      <c r="E25" s="14">
        <v>53476117</v>
      </c>
      <c r="F25" s="43" t="str">
        <f t="shared" si="5"/>
        <v>N/A</v>
      </c>
      <c r="G25" s="14">
        <v>59835175</v>
      </c>
      <c r="H25" s="43" t="str">
        <f t="shared" si="6"/>
        <v>N/A</v>
      </c>
      <c r="I25" s="12">
        <v>9.6039999999999992</v>
      </c>
      <c r="J25" s="12">
        <v>11.89</v>
      </c>
      <c r="K25" s="9" t="s">
        <v>217</v>
      </c>
      <c r="L25" s="9" t="str">
        <f t="shared" si="3"/>
        <v>N/A</v>
      </c>
    </row>
    <row r="26" spans="1:12" ht="25.5" x14ac:dyDescent="0.2">
      <c r="A26" s="2" t="s">
        <v>947</v>
      </c>
      <c r="B26" s="34" t="s">
        <v>217</v>
      </c>
      <c r="C26" s="14">
        <v>10271.611789</v>
      </c>
      <c r="D26" s="43" t="str">
        <f t="shared" si="4"/>
        <v>N/A</v>
      </c>
      <c r="E26" s="14">
        <v>11150.1495</v>
      </c>
      <c r="F26" s="43" t="str">
        <f t="shared" si="5"/>
        <v>N/A</v>
      </c>
      <c r="G26" s="14">
        <v>10746.259878000001</v>
      </c>
      <c r="H26" s="43" t="str">
        <f t="shared" si="6"/>
        <v>N/A</v>
      </c>
      <c r="I26" s="12">
        <v>8.5530000000000008</v>
      </c>
      <c r="J26" s="12">
        <v>-3.62</v>
      </c>
      <c r="K26" s="9" t="s">
        <v>217</v>
      </c>
      <c r="L26" s="9" t="str">
        <f t="shared" si="3"/>
        <v>N/A</v>
      </c>
    </row>
    <row r="27" spans="1:12" x14ac:dyDescent="0.2">
      <c r="A27" s="16" t="s">
        <v>138</v>
      </c>
      <c r="B27" s="1" t="s">
        <v>217</v>
      </c>
      <c r="C27" s="35">
        <v>115232</v>
      </c>
      <c r="D27" s="43" t="str">
        <f>IF($B27="N/A","N/A",IF(C27&gt;10,"No",IF(C27&lt;-10,"No","Yes")))</f>
        <v>N/A</v>
      </c>
      <c r="E27" s="35">
        <v>152051</v>
      </c>
      <c r="F27" s="43" t="str">
        <f>IF($B27="N/A","N/A",IF(E27&gt;10,"No",IF(E27&lt;-10,"No","Yes")))</f>
        <v>N/A</v>
      </c>
      <c r="G27" s="35">
        <v>163853</v>
      </c>
      <c r="H27" s="43" t="str">
        <f>IF($B27="N/A","N/A",IF(G27&gt;10,"No",IF(G27&lt;-10,"No","Yes")))</f>
        <v>N/A</v>
      </c>
      <c r="I27" s="12">
        <v>31.95</v>
      </c>
      <c r="J27" s="12">
        <v>7.7619999999999996</v>
      </c>
      <c r="K27" s="35" t="s">
        <v>217</v>
      </c>
      <c r="L27" s="9" t="str">
        <f>IF(J27="Div by 0", "N/A", IF(K27="N/A","N/A", IF(J27&gt;VALUE(MID(K27,1,2)), "No", IF(J27&lt;-1*VALUE(MID(K27,1,2)), "No", "Yes"))))</f>
        <v>N/A</v>
      </c>
    </row>
    <row r="28" spans="1:12" x14ac:dyDescent="0.2">
      <c r="A28" s="2" t="s">
        <v>139</v>
      </c>
      <c r="B28" s="47" t="s">
        <v>217</v>
      </c>
      <c r="C28" s="8">
        <v>9.0293765035</v>
      </c>
      <c r="D28" s="43" t="str">
        <f>IF($B28="N/A","N/A",IF(C28&gt;10,"No",IF(C28&lt;-10,"No","Yes")))</f>
        <v>N/A</v>
      </c>
      <c r="E28" s="8">
        <v>11.026522219</v>
      </c>
      <c r="F28" s="43" t="str">
        <f>IF($B28="N/A","N/A",IF(E28&gt;10,"No",IF(E28&lt;-10,"No","Yes")))</f>
        <v>N/A</v>
      </c>
      <c r="G28" s="8">
        <v>11.055730387000001</v>
      </c>
      <c r="H28" s="43" t="str">
        <f>IF($B28="N/A","N/A",IF(G28&gt;10,"No",IF(G28&lt;-10,"No","Yes")))</f>
        <v>N/A</v>
      </c>
      <c r="I28" s="12">
        <v>22.12</v>
      </c>
      <c r="J28" s="12">
        <v>0.26490000000000002</v>
      </c>
      <c r="K28" s="9" t="s">
        <v>217</v>
      </c>
      <c r="L28" s="9" t="str">
        <f>IF(J28="Div by 0", "N/A", IF(K28="N/A","N/A", IF(J28&gt;VALUE(MID(K28,1,2)), "No", IF(J28&lt;-1*VALUE(MID(K28,1,2)), "No", "Yes"))))</f>
        <v>N/A</v>
      </c>
    </row>
    <row r="29" spans="1:12" x14ac:dyDescent="0.2">
      <c r="A29" s="16" t="s">
        <v>140</v>
      </c>
      <c r="B29" s="35" t="s">
        <v>217</v>
      </c>
      <c r="C29" s="35">
        <v>152583</v>
      </c>
      <c r="D29" s="43" t="str">
        <f>IF($B29="N/A","N/A",IF(C29&gt;10,"No",IF(C29&lt;-10,"No","Yes")))</f>
        <v>N/A</v>
      </c>
      <c r="E29" s="35">
        <v>196370</v>
      </c>
      <c r="F29" s="43" t="str">
        <f>IF($B29="N/A","N/A",IF(E29&gt;10,"No",IF(E29&lt;-10,"No","Yes")))</f>
        <v>N/A</v>
      </c>
      <c r="G29" s="35">
        <v>212028</v>
      </c>
      <c r="H29" s="43" t="str">
        <f>IF($B29="N/A","N/A",IF(G29&gt;10,"No",IF(G29&lt;-10,"No","Yes")))</f>
        <v>N/A</v>
      </c>
      <c r="I29" s="12">
        <v>28.7</v>
      </c>
      <c r="J29" s="12">
        <v>7.9740000000000002</v>
      </c>
      <c r="K29" s="35" t="s">
        <v>217</v>
      </c>
      <c r="L29" s="9" t="str">
        <f>IF(J29="Div by 0", "N/A", IF(K29="N/A","N/A", IF(J29&gt;VALUE(MID(K29,1,2)), "No", IF(J29&lt;-1*VALUE(MID(K29,1,2)), "No", "Yes"))))</f>
        <v>N/A</v>
      </c>
    </row>
    <row r="30" spans="1:12" x14ac:dyDescent="0.2">
      <c r="A30" s="2" t="s">
        <v>141</v>
      </c>
      <c r="B30" s="34" t="s">
        <v>217</v>
      </c>
      <c r="C30" s="8">
        <v>11.956135057999999</v>
      </c>
      <c r="D30" s="43" t="str">
        <f>IF($B30="N/A","N/A",IF(C30&gt;10,"No",IF(C30&lt;-10,"No","Yes")))</f>
        <v>N/A</v>
      </c>
      <c r="E30" s="8">
        <v>14.240473053000001</v>
      </c>
      <c r="F30" s="43" t="str">
        <f>IF($B30="N/A","N/A",IF(E30&gt;10,"No",IF(E30&lt;-10,"No","Yes")))</f>
        <v>N/A</v>
      </c>
      <c r="G30" s="8">
        <v>14.306264777000001</v>
      </c>
      <c r="H30" s="43" t="str">
        <f>IF($B30="N/A","N/A",IF(G30&gt;10,"No",IF(G30&lt;-10,"No","Yes")))</f>
        <v>N/A</v>
      </c>
      <c r="I30" s="12">
        <v>19.11</v>
      </c>
      <c r="J30" s="12">
        <v>0.46200000000000002</v>
      </c>
      <c r="K30" s="9" t="s">
        <v>217</v>
      </c>
      <c r="L30" s="9" t="str">
        <f>IF(J30="Div by 0", "N/A", IF(K30="N/A","N/A", IF(J30&gt;VALUE(MID(K30,1,2)), "No", IF(J30&lt;-1*VALUE(MID(K30,1,2)), "No", "Yes"))))</f>
        <v>N/A</v>
      </c>
    </row>
    <row r="31" spans="1:12" ht="12.75" customHeight="1" x14ac:dyDescent="0.2">
      <c r="A31" s="16" t="s">
        <v>142</v>
      </c>
      <c r="B31" s="1" t="s">
        <v>217</v>
      </c>
      <c r="C31" s="1">
        <v>96549.916666999998</v>
      </c>
      <c r="D31" s="43" t="str">
        <f>IF($B31="N/A","N/A",IF(C31&gt;10,"No",IF(C31&lt;-10,"No","Yes")))</f>
        <v>N/A</v>
      </c>
      <c r="E31" s="1">
        <v>129573.16667000001</v>
      </c>
      <c r="F31" s="43" t="str">
        <f>IF($B31="N/A","N/A",IF(E31&gt;10,"No",IF(E31&lt;-10,"No","Yes")))</f>
        <v>N/A</v>
      </c>
      <c r="G31" s="1">
        <v>152076.16667000001</v>
      </c>
      <c r="H31" s="43" t="str">
        <f>IF($B31="N/A","N/A",IF(G31&gt;10,"No",IF(G31&lt;-10,"No","Yes")))</f>
        <v>N/A</v>
      </c>
      <c r="I31" s="12">
        <v>34.200000000000003</v>
      </c>
      <c r="J31" s="12">
        <v>17.37</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1150972</v>
      </c>
      <c r="D6" s="43" t="str">
        <f>IF($B6="N/A","N/A",IF(C6&gt;10,"No",IF(C6&lt;-10,"No","Yes")))</f>
        <v>N/A</v>
      </c>
      <c r="E6" s="35">
        <v>1212120</v>
      </c>
      <c r="F6" s="43" t="str">
        <f>IF($B6="N/A","N/A",IF(E6&gt;10,"No",IF(E6&lt;-10,"No","Yes")))</f>
        <v>N/A</v>
      </c>
      <c r="G6" s="35">
        <v>1288627</v>
      </c>
      <c r="H6" s="43" t="str">
        <f>IF($B6="N/A","N/A",IF(G6&gt;10,"No",IF(G6&lt;-10,"No","Yes")))</f>
        <v>N/A</v>
      </c>
      <c r="I6" s="12">
        <v>5.3129999999999997</v>
      </c>
      <c r="J6" s="12">
        <v>6.3120000000000003</v>
      </c>
      <c r="K6" s="49" t="s">
        <v>732</v>
      </c>
      <c r="L6" s="9" t="str">
        <f>IF(J6="Div by 0", "N/A", IF(K6="N/A","N/A", IF(J6&gt;VALUE(MID(K6,1,2)), "No", IF(J6&lt;-1*VALUE(MID(K6,1,2)), "No", "Yes"))))</f>
        <v>Yes</v>
      </c>
    </row>
    <row r="7" spans="1:12" x14ac:dyDescent="0.2">
      <c r="A7" s="16" t="s">
        <v>59</v>
      </c>
      <c r="B7" s="35" t="s">
        <v>217</v>
      </c>
      <c r="C7" s="35">
        <v>949903.02</v>
      </c>
      <c r="D7" s="43" t="str">
        <f>IF($B7="N/A","N/A",IF(C7&gt;10,"No",IF(C7&lt;-10,"No","Yes")))</f>
        <v>N/A</v>
      </c>
      <c r="E7" s="35">
        <v>1009242.63</v>
      </c>
      <c r="F7" s="43" t="str">
        <f>IF($B7="N/A","N/A",IF(E7&gt;10,"No",IF(E7&lt;-10,"No","Yes")))</f>
        <v>N/A</v>
      </c>
      <c r="G7" s="35">
        <v>1085002.8799999999</v>
      </c>
      <c r="H7" s="43" t="str">
        <f>IF($B7="N/A","N/A",IF(G7&gt;10,"No",IF(G7&lt;-10,"No","Yes")))</f>
        <v>N/A</v>
      </c>
      <c r="I7" s="12">
        <v>6.2469999999999999</v>
      </c>
      <c r="J7" s="12">
        <v>7.5069999999999997</v>
      </c>
      <c r="K7" s="49" t="s">
        <v>733</v>
      </c>
      <c r="L7" s="9" t="str">
        <f>IF(J7="Div by 0", "N/A", IF(K7="N/A","N/A", IF(J7&gt;VALUE(MID(K7,1,2)), "No", IF(J7&lt;-1*VALUE(MID(K7,1,2)), "No", "Yes"))))</f>
        <v>Yes</v>
      </c>
    </row>
    <row r="8" spans="1:12" x14ac:dyDescent="0.2">
      <c r="A8" s="66" t="s">
        <v>143</v>
      </c>
      <c r="B8" s="35" t="s">
        <v>217</v>
      </c>
      <c r="C8" s="35">
        <v>179242</v>
      </c>
      <c r="D8" s="43" t="str">
        <f>IF($B8="N/A","N/A",IF(C8&gt;10,"No",IF(C8&lt;-10,"No","Yes")))</f>
        <v>N/A</v>
      </c>
      <c r="E8" s="35">
        <v>206951</v>
      </c>
      <c r="F8" s="43" t="str">
        <f>IF($B8="N/A","N/A",IF(E8&gt;10,"No",IF(E8&lt;-10,"No","Yes")))</f>
        <v>N/A</v>
      </c>
      <c r="G8" s="35">
        <v>238596</v>
      </c>
      <c r="H8" s="43" t="str">
        <f>IF($B8="N/A","N/A",IF(G8&gt;10,"No",IF(G8&lt;-10,"No","Yes")))</f>
        <v>N/A</v>
      </c>
      <c r="I8" s="12">
        <v>15.46</v>
      </c>
      <c r="J8" s="12">
        <v>15.29</v>
      </c>
      <c r="K8" s="35" t="s">
        <v>217</v>
      </c>
      <c r="L8" s="9" t="str">
        <f>IF(J8="Div by 0", "N/A", IF(K8="N/A","N/A", IF(J8&gt;VALUE(MID(K8,1,2)), "No", IF(J8&lt;-1*VALUE(MID(K8,1,2)), "No", "Yes"))))</f>
        <v>N/A</v>
      </c>
    </row>
    <row r="9" spans="1:12" x14ac:dyDescent="0.2">
      <c r="A9" s="16" t="s">
        <v>681</v>
      </c>
      <c r="B9" s="35" t="s">
        <v>217</v>
      </c>
      <c r="C9" s="35">
        <v>70878</v>
      </c>
      <c r="D9" s="43" t="str">
        <f t="shared" ref="D9:D11" si="0">IF($B9="N/A","N/A",IF(C9&gt;10,"No",IF(C9&lt;-10,"No","Yes")))</f>
        <v>N/A</v>
      </c>
      <c r="E9" s="35">
        <v>80633</v>
      </c>
      <c r="F9" s="43" t="str">
        <f t="shared" ref="F9:F11" si="1">IF($B9="N/A","N/A",IF(E9&gt;10,"No",IF(E9&lt;-10,"No","Yes")))</f>
        <v>N/A</v>
      </c>
      <c r="G9" s="35">
        <v>93729</v>
      </c>
      <c r="H9" s="43" t="str">
        <f t="shared" ref="H9:H11" si="2">IF($B9="N/A","N/A",IF(G9&gt;10,"No",IF(G9&lt;-10,"No","Yes")))</f>
        <v>N/A</v>
      </c>
      <c r="I9" s="12">
        <v>13.76</v>
      </c>
      <c r="J9" s="12">
        <v>16.239999999999998</v>
      </c>
      <c r="K9" s="35" t="s">
        <v>217</v>
      </c>
      <c r="L9" s="9" t="str">
        <f t="shared" ref="L9:L11" si="3">IF(J9="Div by 0", "N/A", IF(K9="N/A","N/A", IF(J9&gt;VALUE(MID(K9,1,2)), "No", IF(J9&lt;-1*VALUE(MID(K9,1,2)), "No", "Yes"))))</f>
        <v>N/A</v>
      </c>
    </row>
    <row r="10" spans="1:12" x14ac:dyDescent="0.2">
      <c r="A10" s="16" t="s">
        <v>424</v>
      </c>
      <c r="B10" s="35" t="s">
        <v>217</v>
      </c>
      <c r="C10" s="35">
        <v>108364</v>
      </c>
      <c r="D10" s="43" t="str">
        <f t="shared" si="0"/>
        <v>N/A</v>
      </c>
      <c r="E10" s="35">
        <v>126318</v>
      </c>
      <c r="F10" s="43" t="str">
        <f t="shared" si="1"/>
        <v>N/A</v>
      </c>
      <c r="G10" s="35">
        <v>144867</v>
      </c>
      <c r="H10" s="43" t="str">
        <f t="shared" si="2"/>
        <v>N/A</v>
      </c>
      <c r="I10" s="12">
        <v>16.57</v>
      </c>
      <c r="J10" s="12">
        <v>14.68</v>
      </c>
      <c r="K10" s="35" t="s">
        <v>217</v>
      </c>
      <c r="L10" s="9" t="str">
        <f t="shared" si="3"/>
        <v>N/A</v>
      </c>
    </row>
    <row r="11" spans="1:12" x14ac:dyDescent="0.2">
      <c r="A11" s="16" t="s">
        <v>173</v>
      </c>
      <c r="B11" s="35" t="s">
        <v>217</v>
      </c>
      <c r="C11" s="8">
        <v>15.573098216</v>
      </c>
      <c r="D11" s="43" t="str">
        <f t="shared" si="0"/>
        <v>N/A</v>
      </c>
      <c r="E11" s="8">
        <v>17.073474572999999</v>
      </c>
      <c r="F11" s="43" t="str">
        <f t="shared" si="1"/>
        <v>N/A</v>
      </c>
      <c r="G11" s="8">
        <v>18.515520782999999</v>
      </c>
      <c r="H11" s="43" t="str">
        <f t="shared" si="2"/>
        <v>N/A</v>
      </c>
      <c r="I11" s="12">
        <v>9.6340000000000003</v>
      </c>
      <c r="J11" s="12">
        <v>8.4459999999999997</v>
      </c>
      <c r="K11" s="35" t="s">
        <v>217</v>
      </c>
      <c r="L11" s="9" t="str">
        <f t="shared" si="3"/>
        <v>N/A</v>
      </c>
    </row>
    <row r="12" spans="1:12" x14ac:dyDescent="0.2">
      <c r="A12" s="16" t="s">
        <v>144</v>
      </c>
      <c r="B12" s="35" t="s">
        <v>217</v>
      </c>
      <c r="C12" s="35">
        <v>125980.91667000001</v>
      </c>
      <c r="D12" s="43" t="str">
        <f>IF($B12="N/A","N/A",IF(C12&gt;10,"No",IF(C12&lt;-10,"No","Yes")))</f>
        <v>N/A</v>
      </c>
      <c r="E12" s="35">
        <v>149056.33332999999</v>
      </c>
      <c r="F12" s="43" t="str">
        <f>IF($B12="N/A","N/A",IF(E12&gt;10,"No",IF(E12&lt;-10,"No","Yes")))</f>
        <v>N/A</v>
      </c>
      <c r="G12" s="35">
        <v>174218.5</v>
      </c>
      <c r="H12" s="43" t="str">
        <f>IF($B12="N/A","N/A",IF(G12&gt;10,"No",IF(G12&lt;-10,"No","Yes")))</f>
        <v>N/A</v>
      </c>
      <c r="I12" s="12">
        <v>18.32</v>
      </c>
      <c r="J12" s="12">
        <v>16.88</v>
      </c>
      <c r="K12" s="35" t="s">
        <v>217</v>
      </c>
      <c r="L12" s="9" t="str">
        <f>IF(J12="Div by 0", "N/A", IF(K12="N/A","N/A", IF(J12&gt;VALUE(MID(K12,1,2)), "No", IF(J12&lt;-1*VALUE(MID(K12,1,2)), "No", "Yes"))))</f>
        <v>N/A</v>
      </c>
    </row>
    <row r="13" spans="1:12" s="104" customFormat="1" ht="12.75" customHeight="1" x14ac:dyDescent="0.2">
      <c r="A13" s="2" t="s">
        <v>1656</v>
      </c>
      <c r="B13" s="47" t="s">
        <v>281</v>
      </c>
      <c r="C13" s="13">
        <v>94.263717971000005</v>
      </c>
      <c r="D13" s="11" t="str">
        <f>IF($B13="N/A","N/A",IF(C13&gt;=95,"Yes","No"))</f>
        <v>No</v>
      </c>
      <c r="E13" s="13">
        <v>94.588077088000006</v>
      </c>
      <c r="F13" s="11" t="str">
        <f>IF($B13="N/A","N/A",IF(E13&gt;=95,"Yes","No"))</f>
        <v>No</v>
      </c>
      <c r="G13" s="13">
        <v>95.611530721999998</v>
      </c>
      <c r="H13" s="11" t="str">
        <f>IF($B13="N/A","N/A",IF(G13&gt;=95,"Yes","No"))</f>
        <v>Yes</v>
      </c>
      <c r="I13" s="56">
        <v>0.34410000000000002</v>
      </c>
      <c r="J13" s="56">
        <v>1.0820000000000001</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93.843030064999994</v>
      </c>
      <c r="D14" s="11" t="str">
        <f>IF($B14="N/A","N/A",IF(C14&gt;95,"Yes","No"))</f>
        <v>No</v>
      </c>
      <c r="E14" s="68">
        <v>94.220044220000005</v>
      </c>
      <c r="F14" s="11" t="str">
        <f>IF($B14="N/A","N/A",IF(E14&gt;95,"Yes","No"))</f>
        <v>No</v>
      </c>
      <c r="G14" s="68">
        <v>94.996535072</v>
      </c>
      <c r="H14" s="11" t="str">
        <f>IF($B14="N/A","N/A",IF(G14&gt;95,"Yes","No"))</f>
        <v>No</v>
      </c>
      <c r="I14" s="128">
        <v>0.4017</v>
      </c>
      <c r="J14" s="128">
        <v>0.82410000000000005</v>
      </c>
      <c r="K14" s="127" t="s">
        <v>733</v>
      </c>
      <c r="L14" s="11" t="str">
        <f t="shared" si="4"/>
        <v>Yes</v>
      </c>
    </row>
    <row r="15" spans="1:12" s="104" customFormat="1" ht="12.75" customHeight="1" x14ac:dyDescent="0.2">
      <c r="A15" s="2" t="s">
        <v>1659</v>
      </c>
      <c r="B15" s="127" t="s">
        <v>217</v>
      </c>
      <c r="C15" s="68">
        <v>7.1852312700000004E-2</v>
      </c>
      <c r="D15" s="129" t="str">
        <f t="shared" ref="D15:D19" si="5">IF($B15="N/A","N/A",IF(C15&gt;10,"No",IF(C15&lt;-10,"No","Yes")))</f>
        <v>N/A</v>
      </c>
      <c r="E15" s="68">
        <v>7.2517572500000002E-2</v>
      </c>
      <c r="F15" s="129" t="str">
        <f t="shared" ref="F15:F19" si="6">IF($B15="N/A","N/A",IF(E15&gt;10,"No",IF(E15&lt;-10,"No","Yes")))</f>
        <v>N/A</v>
      </c>
      <c r="G15" s="68">
        <v>0.32321222509999997</v>
      </c>
      <c r="H15" s="129" t="str">
        <f t="shared" ref="H15:H19" si="7">IF($B15="N/A","N/A",IF(G15&gt;10,"No",IF(G15&lt;-10,"No","Yes")))</f>
        <v>N/A</v>
      </c>
      <c r="I15" s="128">
        <v>0.92589999999999995</v>
      </c>
      <c r="J15" s="128">
        <v>345.7</v>
      </c>
      <c r="K15" s="127" t="s">
        <v>217</v>
      </c>
      <c r="L15" s="11" t="str">
        <f t="shared" si="4"/>
        <v>N/A</v>
      </c>
    </row>
    <row r="16" spans="1:12" s="104" customFormat="1" ht="12.75" customHeight="1" x14ac:dyDescent="0.2">
      <c r="A16" s="2" t="s">
        <v>1660</v>
      </c>
      <c r="B16" s="127" t="s">
        <v>217</v>
      </c>
      <c r="C16" s="68">
        <v>3.3015573000000002E-3</v>
      </c>
      <c r="D16" s="129" t="str">
        <f t="shared" si="5"/>
        <v>N/A</v>
      </c>
      <c r="E16" s="68">
        <v>3.6300035999999999E-3</v>
      </c>
      <c r="F16" s="129" t="str">
        <f t="shared" si="6"/>
        <v>N/A</v>
      </c>
      <c r="G16" s="68">
        <v>3.104079E-3</v>
      </c>
      <c r="H16" s="129" t="str">
        <f t="shared" si="7"/>
        <v>N/A</v>
      </c>
      <c r="I16" s="128">
        <v>9.9480000000000004</v>
      </c>
      <c r="J16" s="128">
        <v>-14.5</v>
      </c>
      <c r="K16" s="127" t="s">
        <v>217</v>
      </c>
      <c r="L16" s="11" t="str">
        <f t="shared" si="4"/>
        <v>N/A</v>
      </c>
    </row>
    <row r="17" spans="1:14" s="104" customFormat="1" ht="12.75" customHeight="1" x14ac:dyDescent="0.2">
      <c r="A17" s="2" t="s">
        <v>1661</v>
      </c>
      <c r="B17" s="127" t="s">
        <v>217</v>
      </c>
      <c r="C17" s="68">
        <v>7.8194780000000001E-4</v>
      </c>
      <c r="D17" s="129" t="str">
        <f t="shared" si="5"/>
        <v>N/A</v>
      </c>
      <c r="E17" s="68">
        <v>4.9500049999999995E-4</v>
      </c>
      <c r="F17" s="129" t="str">
        <f t="shared" si="6"/>
        <v>N/A</v>
      </c>
      <c r="G17" s="68">
        <v>4.656118E-4</v>
      </c>
      <c r="H17" s="129" t="str">
        <f t="shared" si="7"/>
        <v>N/A</v>
      </c>
      <c r="I17" s="128">
        <v>-36.700000000000003</v>
      </c>
      <c r="J17" s="128">
        <v>-5.94</v>
      </c>
      <c r="K17" s="127" t="s">
        <v>217</v>
      </c>
      <c r="L17" s="11" t="str">
        <f t="shared" si="4"/>
        <v>N/A</v>
      </c>
    </row>
    <row r="18" spans="1:14" s="104" customFormat="1" ht="25.5" x14ac:dyDescent="0.2">
      <c r="A18" s="2" t="s">
        <v>1662</v>
      </c>
      <c r="B18" s="47" t="s">
        <v>217</v>
      </c>
      <c r="C18" s="13">
        <v>0.3443176724</v>
      </c>
      <c r="D18" s="11" t="str">
        <f t="shared" si="5"/>
        <v>N/A</v>
      </c>
      <c r="E18" s="13">
        <v>0.29089529089999999</v>
      </c>
      <c r="F18" s="11" t="str">
        <f t="shared" si="6"/>
        <v>N/A</v>
      </c>
      <c r="G18" s="13">
        <v>0.2872825108</v>
      </c>
      <c r="H18" s="11" t="str">
        <f t="shared" si="7"/>
        <v>N/A</v>
      </c>
      <c r="I18" s="56">
        <v>-15.5</v>
      </c>
      <c r="J18" s="56">
        <v>-1.24</v>
      </c>
      <c r="K18" s="47" t="s">
        <v>217</v>
      </c>
      <c r="L18" s="11" t="str">
        <f t="shared" si="4"/>
        <v>N/A</v>
      </c>
    </row>
    <row r="19" spans="1:14" s="104" customFormat="1" ht="27.75" customHeight="1" x14ac:dyDescent="0.2">
      <c r="A19" s="2" t="s">
        <v>1663</v>
      </c>
      <c r="B19" s="47" t="s">
        <v>217</v>
      </c>
      <c r="C19" s="13">
        <v>4.3441539999999998E-4</v>
      </c>
      <c r="D19" s="11" t="str">
        <f t="shared" si="5"/>
        <v>N/A</v>
      </c>
      <c r="E19" s="13">
        <v>4.9500049999999995E-4</v>
      </c>
      <c r="F19" s="11" t="str">
        <f t="shared" si="6"/>
        <v>N/A</v>
      </c>
      <c r="G19" s="13">
        <v>9.3122370000000003E-4</v>
      </c>
      <c r="H19" s="11" t="str">
        <f t="shared" si="7"/>
        <v>N/A</v>
      </c>
      <c r="I19" s="56">
        <v>13.95</v>
      </c>
      <c r="J19" s="56">
        <v>88.13</v>
      </c>
      <c r="K19" s="47" t="s">
        <v>217</v>
      </c>
      <c r="L19" s="11" t="str">
        <f t="shared" si="4"/>
        <v>N/A</v>
      </c>
    </row>
    <row r="20" spans="1:14" s="104" customFormat="1" x14ac:dyDescent="0.2">
      <c r="A20" s="2" t="s">
        <v>1664</v>
      </c>
      <c r="B20" s="47" t="s">
        <v>217</v>
      </c>
      <c r="C20" s="1">
        <v>70865</v>
      </c>
      <c r="D20" s="11" t="str">
        <f>IF($B20="N/A","N/A",IF(C20&gt;0,"No",IF(C20&lt;0,"No","Yes")))</f>
        <v>N/A</v>
      </c>
      <c r="E20" s="1">
        <v>70060</v>
      </c>
      <c r="F20" s="11" t="str">
        <f>IF($B20="N/A","N/A",IF(E20&gt;0,"No",IF(E20&lt;0,"No","Yes")))</f>
        <v>N/A</v>
      </c>
      <c r="G20" s="1">
        <v>64476</v>
      </c>
      <c r="H20" s="11" t="str">
        <f>IF($B20="N/A","N/A",IF(G20&gt;0,"No",IF(G20&lt;0,"No","Yes")))</f>
        <v>N/A</v>
      </c>
      <c r="I20" s="56">
        <v>-1.1399999999999999</v>
      </c>
      <c r="J20" s="56">
        <v>-7.97</v>
      </c>
      <c r="K20" s="47" t="s">
        <v>217</v>
      </c>
      <c r="L20" s="11" t="str">
        <f t="shared" si="4"/>
        <v>N/A</v>
      </c>
    </row>
    <row r="21" spans="1:14" s="104" customFormat="1" x14ac:dyDescent="0.2">
      <c r="A21" s="2" t="s">
        <v>1665</v>
      </c>
      <c r="B21" s="47" t="s">
        <v>282</v>
      </c>
      <c r="C21" s="13">
        <v>6.1569699350000002</v>
      </c>
      <c r="D21" s="11" t="str">
        <f>IF($B21="N/A","N/A",IF(C21&gt;=5,"No",IF(C21&lt;0,"No","Yes")))</f>
        <v>No</v>
      </c>
      <c r="E21" s="13">
        <v>5.7799557799999999</v>
      </c>
      <c r="F21" s="11" t="str">
        <f>IF($B21="N/A","N/A",IF(E21&gt;=5,"No",IF(E21&lt;0,"No","Yes")))</f>
        <v>No</v>
      </c>
      <c r="G21" s="13">
        <v>5.0034649281999997</v>
      </c>
      <c r="H21" s="11" t="str">
        <f>IF($B21="N/A","N/A",IF(G21&gt;=5,"No",IF(G21&lt;0,"No","Yes")))</f>
        <v>No</v>
      </c>
      <c r="I21" s="56">
        <v>-6.12</v>
      </c>
      <c r="J21" s="56">
        <v>-13.4</v>
      </c>
      <c r="K21" s="11" t="s">
        <v>217</v>
      </c>
      <c r="L21" s="11" t="str">
        <f t="shared" si="4"/>
        <v>N/A</v>
      </c>
    </row>
    <row r="22" spans="1:14" s="104" customFormat="1" ht="12.75" customHeight="1" x14ac:dyDescent="0.2">
      <c r="A22" s="4" t="s">
        <v>1666</v>
      </c>
      <c r="B22" s="127" t="s">
        <v>217</v>
      </c>
      <c r="C22" s="68">
        <v>73.843223030000004</v>
      </c>
      <c r="D22" s="129" t="str">
        <f t="shared" ref="D22:D25" si="8">IF($B22="N/A","N/A",IF(C22&gt;10,"No",IF(C22&lt;-10,"No","Yes")))</f>
        <v>N/A</v>
      </c>
      <c r="E22" s="68">
        <v>74.294890093999996</v>
      </c>
      <c r="F22" s="129" t="str">
        <f t="shared" ref="F22:F25" si="9">IF($B22="N/A","N/A",IF(E22&gt;10,"No",IF(E22&lt;-10,"No","Yes")))</f>
        <v>N/A</v>
      </c>
      <c r="G22" s="68">
        <v>73.642905886999998</v>
      </c>
      <c r="H22" s="129" t="str">
        <f t="shared" ref="H22:H25" si="10">IF($B22="N/A","N/A",IF(G22&gt;10,"No",IF(G22&lt;-10,"No","Yes")))</f>
        <v>N/A</v>
      </c>
      <c r="I22" s="56">
        <v>0.61170000000000002</v>
      </c>
      <c r="J22" s="56">
        <v>-0.878</v>
      </c>
      <c r="K22" s="127" t="s">
        <v>217</v>
      </c>
      <c r="L22" s="11" t="str">
        <f t="shared" si="4"/>
        <v>N/A</v>
      </c>
    </row>
    <row r="23" spans="1:14" s="104" customFormat="1" ht="12.75" customHeight="1" x14ac:dyDescent="0.2">
      <c r="A23" s="4" t="s">
        <v>1667</v>
      </c>
      <c r="B23" s="127" t="s">
        <v>217</v>
      </c>
      <c r="C23" s="68">
        <v>27.137514993</v>
      </c>
      <c r="D23" s="129" t="str">
        <f t="shared" si="8"/>
        <v>N/A</v>
      </c>
      <c r="E23" s="68">
        <v>26.799885811999999</v>
      </c>
      <c r="F23" s="129" t="str">
        <f t="shared" si="9"/>
        <v>N/A</v>
      </c>
      <c r="G23" s="68">
        <v>23.18847323</v>
      </c>
      <c r="H23" s="129" t="str">
        <f t="shared" si="10"/>
        <v>N/A</v>
      </c>
      <c r="I23" s="56">
        <v>-1.24</v>
      </c>
      <c r="J23" s="56">
        <v>-13.5</v>
      </c>
      <c r="K23" s="127" t="s">
        <v>217</v>
      </c>
      <c r="L23" s="11" t="str">
        <f t="shared" si="4"/>
        <v>N/A</v>
      </c>
    </row>
    <row r="24" spans="1:14" s="104" customFormat="1" ht="12.75" customHeight="1" x14ac:dyDescent="0.2">
      <c r="A24" s="4" t="s">
        <v>1668</v>
      </c>
      <c r="B24" s="127" t="s">
        <v>217</v>
      </c>
      <c r="C24" s="68">
        <v>17.496648557</v>
      </c>
      <c r="D24" s="129" t="str">
        <f t="shared" si="8"/>
        <v>N/A</v>
      </c>
      <c r="E24" s="68">
        <v>16.845560947999999</v>
      </c>
      <c r="F24" s="129" t="str">
        <f t="shared" si="9"/>
        <v>N/A</v>
      </c>
      <c r="G24" s="68">
        <v>16.849680501000002</v>
      </c>
      <c r="H24" s="129" t="str">
        <f t="shared" si="10"/>
        <v>N/A</v>
      </c>
      <c r="I24" s="56">
        <v>-3.72</v>
      </c>
      <c r="J24" s="56">
        <v>2.4500000000000001E-2</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0</v>
      </c>
      <c r="D26" s="43" t="str">
        <f>IF($B26="N/A","N/A",IF(C26&gt;0,"No",IF(C26&lt;0,"No","Yes")))</f>
        <v>Yes</v>
      </c>
      <c r="E26" s="1">
        <v>0</v>
      </c>
      <c r="F26" s="43" t="str">
        <f>IF($B26="N/A","N/A",IF(E26&gt;0,"No",IF(E26&lt;0,"No","Yes")))</f>
        <v>Yes</v>
      </c>
      <c r="G26" s="1">
        <v>0</v>
      </c>
      <c r="H26" s="43" t="str">
        <f>IF($B26="N/A","N/A",IF(G26&gt;0,"No",IF(G26&lt;0,"No","Yes")))</f>
        <v>Yes</v>
      </c>
      <c r="I26" s="12" t="s">
        <v>1743</v>
      </c>
      <c r="J26" s="12" t="s">
        <v>1743</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0</v>
      </c>
      <c r="F27" s="43" t="str">
        <f>IF($B27="N/A","N/A",IF(E27&gt;=10,"No",IF(E27&lt;0,"No","Yes")))</f>
        <v>Yes</v>
      </c>
      <c r="G27" s="8">
        <v>0</v>
      </c>
      <c r="H27" s="43" t="str">
        <f>IF($B27="N/A","N/A",IF(G27&gt;=10,"No",IF(G27&lt;0,"No","Yes")))</f>
        <v>Yes</v>
      </c>
      <c r="I27" s="12" t="s">
        <v>1743</v>
      </c>
      <c r="J27" s="12" t="s">
        <v>1743</v>
      </c>
      <c r="K27" s="44" t="s">
        <v>217</v>
      </c>
      <c r="L27" s="9" t="str">
        <f t="shared" si="11"/>
        <v>N/A</v>
      </c>
    </row>
    <row r="28" spans="1:14" x14ac:dyDescent="0.2">
      <c r="A28" s="2" t="s">
        <v>425</v>
      </c>
      <c r="B28" s="34" t="s">
        <v>217</v>
      </c>
      <c r="C28" s="13" t="s">
        <v>1743</v>
      </c>
      <c r="D28" s="70" t="str">
        <f t="shared" ref="D28:D31" si="12">IF($B28="N/A","N/A",IF(C28&gt;10,"No",IF(C28&lt;-10,"No","Yes")))</f>
        <v>N/A</v>
      </c>
      <c r="E28" s="13" t="s">
        <v>1743</v>
      </c>
      <c r="F28" s="43" t="str">
        <f t="shared" ref="F28:F31" si="13">IF($B28="N/A","N/A",IF(E28&gt;10,"No",IF(E28&lt;-10,"No","Yes")))</f>
        <v>N/A</v>
      </c>
      <c r="G28" s="13" t="s">
        <v>1743</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t="s">
        <v>1743</v>
      </c>
      <c r="D29" s="70" t="str">
        <f t="shared" si="12"/>
        <v>N/A</v>
      </c>
      <c r="E29" s="13" t="s">
        <v>1743</v>
      </c>
      <c r="F29" s="43" t="str">
        <f t="shared" si="13"/>
        <v>N/A</v>
      </c>
      <c r="G29" s="13" t="s">
        <v>1743</v>
      </c>
      <c r="H29" s="43" t="str">
        <f t="shared" si="14"/>
        <v>N/A</v>
      </c>
      <c r="I29" s="12" t="s">
        <v>1743</v>
      </c>
      <c r="J29" s="12" t="s">
        <v>1743</v>
      </c>
      <c r="K29" s="44" t="s">
        <v>217</v>
      </c>
      <c r="L29" s="9" t="str">
        <f t="shared" si="11"/>
        <v>N/A</v>
      </c>
    </row>
    <row r="30" spans="1:14" x14ac:dyDescent="0.2">
      <c r="A30" s="2" t="s">
        <v>422</v>
      </c>
      <c r="B30" s="34" t="s">
        <v>217</v>
      </c>
      <c r="C30" s="13" t="s">
        <v>1743</v>
      </c>
      <c r="D30" s="70" t="str">
        <f t="shared" si="12"/>
        <v>N/A</v>
      </c>
      <c r="E30" s="13" t="s">
        <v>1743</v>
      </c>
      <c r="F30" s="43" t="str">
        <f t="shared" si="13"/>
        <v>N/A</v>
      </c>
      <c r="G30" s="13" t="s">
        <v>1743</v>
      </c>
      <c r="H30" s="43" t="str">
        <f t="shared" si="14"/>
        <v>N/A</v>
      </c>
      <c r="I30" s="12" t="s">
        <v>1743</v>
      </c>
      <c r="J30" s="12" t="s">
        <v>1743</v>
      </c>
      <c r="K30" s="44" t="s">
        <v>217</v>
      </c>
      <c r="L30" s="9" t="str">
        <f t="shared" si="11"/>
        <v>N/A</v>
      </c>
    </row>
    <row r="31" spans="1:14" x14ac:dyDescent="0.2">
      <c r="A31" s="2" t="s">
        <v>423</v>
      </c>
      <c r="B31" s="34" t="s">
        <v>217</v>
      </c>
      <c r="C31" s="13" t="s">
        <v>1743</v>
      </c>
      <c r="D31" s="70" t="str">
        <f t="shared" si="12"/>
        <v>N/A</v>
      </c>
      <c r="E31" s="13" t="s">
        <v>1743</v>
      </c>
      <c r="F31" s="43" t="str">
        <f t="shared" si="13"/>
        <v>N/A</v>
      </c>
      <c r="G31" s="13" t="s">
        <v>1743</v>
      </c>
      <c r="H31" s="43" t="str">
        <f t="shared" si="14"/>
        <v>N/A</v>
      </c>
      <c r="I31" s="12" t="s">
        <v>1743</v>
      </c>
      <c r="J31" s="12" t="s">
        <v>1743</v>
      </c>
      <c r="K31" s="44" t="s">
        <v>217</v>
      </c>
      <c r="L31" s="9" t="str">
        <f t="shared" si="11"/>
        <v>N/A</v>
      </c>
    </row>
    <row r="32" spans="1:14" x14ac:dyDescent="0.2">
      <c r="A32" s="2" t="s">
        <v>948</v>
      </c>
      <c r="B32" s="34" t="s">
        <v>217</v>
      </c>
      <c r="C32" s="68">
        <v>19.153028918</v>
      </c>
      <c r="D32" s="70" t="str">
        <f>IF($B32="N/A","N/A",IF(C32&gt;10,"No",IF(C32&lt;-10,"No","Yes")))</f>
        <v>N/A</v>
      </c>
      <c r="E32" s="68">
        <v>18.537438537</v>
      </c>
      <c r="F32" s="70" t="str">
        <f>IF($B32="N/A","N/A",IF(E32&gt;10,"No",IF(E32&lt;-10,"No","Yes")))</f>
        <v>N/A</v>
      </c>
      <c r="G32" s="68">
        <v>17.993647502000002</v>
      </c>
      <c r="H32" s="70" t="str">
        <f>IF($B32="N/A","N/A",IF(G32&gt;10,"No",IF(G32&lt;-10,"No","Yes")))</f>
        <v>N/A</v>
      </c>
      <c r="I32" s="12">
        <v>-3.21</v>
      </c>
      <c r="J32" s="12">
        <v>-2.93</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99.798778771000002</v>
      </c>
      <c r="D34" s="43" t="str">
        <f>IF($B34="N/A","N/A",IF(C34&gt;=98,"Yes","No"))</f>
        <v>Yes</v>
      </c>
      <c r="E34" s="13">
        <v>99.797462296999996</v>
      </c>
      <c r="F34" s="43" t="str">
        <f>IF($B34="N/A","N/A",IF(E34&gt;=98,"Yes","No"))</f>
        <v>Yes</v>
      </c>
      <c r="G34" s="13">
        <v>99.817868164999993</v>
      </c>
      <c r="H34" s="43" t="str">
        <f>IF($B34="N/A","N/A",IF(G34&gt;=98,"Yes","No"))</f>
        <v>Yes</v>
      </c>
      <c r="I34" s="12">
        <v>-1E-3</v>
      </c>
      <c r="J34" s="12">
        <v>2.0400000000000001E-2</v>
      </c>
      <c r="K34" s="44" t="s">
        <v>733</v>
      </c>
      <c r="L34" s="9" t="str">
        <f t="shared" si="11"/>
        <v>Yes</v>
      </c>
    </row>
    <row r="35" spans="1:14" x14ac:dyDescent="0.2">
      <c r="A35" s="2" t="s">
        <v>18</v>
      </c>
      <c r="B35" s="47" t="s">
        <v>281</v>
      </c>
      <c r="C35" s="13">
        <v>99.999652467999994</v>
      </c>
      <c r="D35" s="43" t="str">
        <f>IF($B35="N/A","N/A",IF(C35&gt;=95,"Yes","No"))</f>
        <v>Yes</v>
      </c>
      <c r="E35" s="13">
        <v>99.999422499000005</v>
      </c>
      <c r="F35" s="43" t="str">
        <f>IF($B35="N/A","N/A",IF(E35&gt;=95,"Yes","No"))</f>
        <v>Yes</v>
      </c>
      <c r="G35" s="13">
        <v>99.999611990000005</v>
      </c>
      <c r="H35" s="43" t="str">
        <f>IF($B35="N/A","N/A",IF(G35&gt;=95,"Yes","No"))</f>
        <v>Yes</v>
      </c>
      <c r="I35" s="12">
        <v>0</v>
      </c>
      <c r="J35" s="12">
        <v>2.0000000000000001E-4</v>
      </c>
      <c r="K35" s="44" t="s">
        <v>733</v>
      </c>
      <c r="L35" s="9" t="str">
        <f t="shared" si="11"/>
        <v>Yes</v>
      </c>
    </row>
    <row r="36" spans="1:14" x14ac:dyDescent="0.2">
      <c r="A36" s="2" t="s">
        <v>23</v>
      </c>
      <c r="B36" s="34" t="s">
        <v>217</v>
      </c>
      <c r="C36" s="13">
        <v>39.203907653999998</v>
      </c>
      <c r="D36" s="43" t="str">
        <f t="shared" ref="D36:D41" si="15">IF($B36="N/A","N/A",IF(C36&gt;10,"No",IF(C36&lt;-10,"No","Yes")))</f>
        <v>N/A</v>
      </c>
      <c r="E36" s="13">
        <v>39.662244661999999</v>
      </c>
      <c r="F36" s="43" t="str">
        <f t="shared" ref="F36:F41" si="16">IF($B36="N/A","N/A",IF(E36&gt;10,"No",IF(E36&lt;-10,"No","Yes")))</f>
        <v>N/A</v>
      </c>
      <c r="G36" s="13">
        <v>39.944219701000002</v>
      </c>
      <c r="H36" s="43" t="str">
        <f t="shared" ref="H36:H41" si="17">IF($B36="N/A","N/A",IF(G36&gt;10,"No",IF(G36&lt;-10,"No","Yes")))</f>
        <v>N/A</v>
      </c>
      <c r="I36" s="12">
        <v>1.169</v>
      </c>
      <c r="J36" s="12">
        <v>0.71089999999999998</v>
      </c>
      <c r="K36" s="44" t="s">
        <v>733</v>
      </c>
      <c r="L36" s="9" t="str">
        <f t="shared" si="11"/>
        <v>Yes</v>
      </c>
    </row>
    <row r="37" spans="1:14" x14ac:dyDescent="0.2">
      <c r="A37" s="2" t="s">
        <v>24</v>
      </c>
      <c r="B37" s="34" t="s">
        <v>217</v>
      </c>
      <c r="C37" s="13">
        <v>28.368109737000001</v>
      </c>
      <c r="D37" s="43" t="str">
        <f t="shared" si="15"/>
        <v>N/A</v>
      </c>
      <c r="E37" s="13">
        <v>27.501815002000001</v>
      </c>
      <c r="F37" s="43" t="str">
        <f t="shared" si="16"/>
        <v>N/A</v>
      </c>
      <c r="G37" s="13">
        <v>26.843609516000001</v>
      </c>
      <c r="H37" s="43" t="str">
        <f t="shared" si="17"/>
        <v>N/A</v>
      </c>
      <c r="I37" s="12">
        <v>-3.05</v>
      </c>
      <c r="J37" s="12">
        <v>-2.39</v>
      </c>
      <c r="K37" s="44" t="s">
        <v>733</v>
      </c>
      <c r="L37" s="9" t="str">
        <f t="shared" si="11"/>
        <v>Yes</v>
      </c>
    </row>
    <row r="38" spans="1:14" x14ac:dyDescent="0.2">
      <c r="A38" s="2" t="s">
        <v>25</v>
      </c>
      <c r="B38" s="34" t="s">
        <v>217</v>
      </c>
      <c r="C38" s="13">
        <v>0.44336439109999998</v>
      </c>
      <c r="D38" s="43" t="str">
        <f t="shared" si="15"/>
        <v>N/A</v>
      </c>
      <c r="E38" s="13">
        <v>0.44360294360000002</v>
      </c>
      <c r="F38" s="43" t="str">
        <f t="shared" si="16"/>
        <v>N/A</v>
      </c>
      <c r="G38" s="13">
        <v>0.4441161019</v>
      </c>
      <c r="H38" s="43" t="str">
        <f t="shared" si="17"/>
        <v>N/A</v>
      </c>
      <c r="I38" s="12">
        <v>5.3800000000000001E-2</v>
      </c>
      <c r="J38" s="12">
        <v>0.1157</v>
      </c>
      <c r="K38" s="44" t="s">
        <v>733</v>
      </c>
      <c r="L38" s="9" t="str">
        <f t="shared" si="11"/>
        <v>Yes</v>
      </c>
    </row>
    <row r="39" spans="1:14" x14ac:dyDescent="0.2">
      <c r="A39" s="2" t="s">
        <v>26</v>
      </c>
      <c r="B39" s="47" t="s">
        <v>217</v>
      </c>
      <c r="C39" s="13">
        <v>2.7644460508000002</v>
      </c>
      <c r="D39" s="11" t="str">
        <f t="shared" si="15"/>
        <v>N/A</v>
      </c>
      <c r="E39" s="13">
        <v>2.9509454508999999</v>
      </c>
      <c r="F39" s="11" t="str">
        <f t="shared" si="16"/>
        <v>N/A</v>
      </c>
      <c r="G39" s="13">
        <v>3.1535114505999999</v>
      </c>
      <c r="H39" s="11" t="str">
        <f t="shared" si="17"/>
        <v>N/A</v>
      </c>
      <c r="I39" s="12">
        <v>6.7460000000000004</v>
      </c>
      <c r="J39" s="12">
        <v>6.8639999999999999</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29.220172168000001</v>
      </c>
      <c r="D42" s="11" t="str">
        <f>IF($B42="N/A","N/A",IF(C42&gt;=5,"No",IF(C42&lt;0,"No","Yes")))</f>
        <v>No</v>
      </c>
      <c r="E42" s="13">
        <v>29.441391940999999</v>
      </c>
      <c r="F42" s="11" t="str">
        <f>IF($B42="N/A","N/A",IF(E42&gt;=5,"No",IF(E42&lt;0,"No","Yes")))</f>
        <v>No</v>
      </c>
      <c r="G42" s="13">
        <v>29.614543230999999</v>
      </c>
      <c r="H42" s="11" t="str">
        <f>IF($B42="N/A","N/A",IF(G42&gt;=5,"No",IF(G42&lt;0,"No","Yes")))</f>
        <v>No</v>
      </c>
      <c r="I42" s="12">
        <v>0.7571</v>
      </c>
      <c r="J42" s="12">
        <v>0.58809999999999996</v>
      </c>
      <c r="K42" s="44" t="s">
        <v>733</v>
      </c>
      <c r="L42" s="9" t="str">
        <f t="shared" si="11"/>
        <v>Yes</v>
      </c>
    </row>
    <row r="43" spans="1:14" x14ac:dyDescent="0.2">
      <c r="A43" s="2" t="s">
        <v>63</v>
      </c>
      <c r="B43" s="47" t="s">
        <v>217</v>
      </c>
      <c r="C43" s="13">
        <v>18.949374963</v>
      </c>
      <c r="D43" s="11" t="str">
        <f>IF($B43="N/A","N/A",IF(C43&gt;10,"No",IF(C43&lt;-10,"No","Yes")))</f>
        <v>N/A</v>
      </c>
      <c r="E43" s="13">
        <v>19.252219252</v>
      </c>
      <c r="F43" s="11" t="str">
        <f>IF($B43="N/A","N/A",IF(E43&gt;10,"No",IF(E43&lt;-10,"No","Yes")))</f>
        <v>N/A</v>
      </c>
      <c r="G43" s="13">
        <v>19.477940475</v>
      </c>
      <c r="H43" s="11" t="str">
        <f>IF($B43="N/A","N/A",IF(G43&gt;10,"No",IF(G43&lt;-10,"No","Yes")))</f>
        <v>N/A</v>
      </c>
      <c r="I43" s="12">
        <v>1.5980000000000001</v>
      </c>
      <c r="J43" s="12">
        <v>1.1719999999999999</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4.1913269827999997</v>
      </c>
      <c r="D45" s="43" t="str">
        <f>IF($B45="N/A","N/A",IF(C45&gt;8,"No",IF(C45&lt;2,"No","Yes")))</f>
        <v>Yes</v>
      </c>
      <c r="E45" s="8">
        <v>4.0947265947</v>
      </c>
      <c r="F45" s="43" t="str">
        <f>IF($B45="N/A","N/A",IF(E45&gt;8,"No",IF(E45&lt;2,"No","Yes")))</f>
        <v>Yes</v>
      </c>
      <c r="G45" s="8">
        <v>3.5145934394</v>
      </c>
      <c r="H45" s="43" t="str">
        <f>IF($B45="N/A","N/A",IF(G45&gt;8,"No",IF(G45&lt;2,"No","Yes")))</f>
        <v>Yes</v>
      </c>
      <c r="I45" s="12">
        <v>-2.2999999999999998</v>
      </c>
      <c r="J45" s="12">
        <v>-14.2</v>
      </c>
      <c r="K45" s="44" t="s">
        <v>733</v>
      </c>
      <c r="L45" s="9" t="str">
        <f t="shared" si="11"/>
        <v>No</v>
      </c>
    </row>
    <row r="46" spans="1:14" x14ac:dyDescent="0.2">
      <c r="A46" s="3" t="s">
        <v>174</v>
      </c>
      <c r="B46" s="34" t="s">
        <v>217</v>
      </c>
      <c r="C46" s="8">
        <v>17.953868556</v>
      </c>
      <c r="D46" s="11" t="str">
        <f t="shared" ref="D46:D53" si="18">IF($B46="N/A","N/A",IF(C46&gt;10,"No",IF(C46&lt;-10,"No","Yes")))</f>
        <v>N/A</v>
      </c>
      <c r="E46" s="8">
        <v>18.055555556000002</v>
      </c>
      <c r="F46" s="11" t="str">
        <f t="shared" ref="F46:F53" si="19">IF($B46="N/A","N/A",IF(E46&gt;10,"No",IF(E46&lt;-10,"No","Yes")))</f>
        <v>N/A</v>
      </c>
      <c r="G46" s="8">
        <v>17.894394577</v>
      </c>
      <c r="H46" s="11" t="str">
        <f t="shared" ref="H46:H53" si="20">IF($B46="N/A","N/A",IF(G46&gt;10,"No",IF(G46&lt;-10,"No","Yes")))</f>
        <v>N/A</v>
      </c>
      <c r="I46" s="12">
        <v>0.56640000000000001</v>
      </c>
      <c r="J46" s="12">
        <v>-0.89300000000000002</v>
      </c>
      <c r="K46" s="44" t="s">
        <v>733</v>
      </c>
      <c r="L46" s="9" t="str">
        <f>IF(J46="Div by 0", "N/A", IF(OR(J46="N/A",K46="N/A"),"N/A", IF(J46&gt;VALUE(MID(K46,1,2)), "No", IF(J46&lt;-1*VALUE(MID(K46,1,2)), "No", "Yes"))))</f>
        <v>Yes</v>
      </c>
    </row>
    <row r="47" spans="1:14" x14ac:dyDescent="0.2">
      <c r="A47" s="3" t="s">
        <v>175</v>
      </c>
      <c r="B47" s="34" t="s">
        <v>217</v>
      </c>
      <c r="C47" s="8">
        <v>30.568510789000001</v>
      </c>
      <c r="D47" s="11" t="str">
        <f t="shared" si="18"/>
        <v>N/A</v>
      </c>
      <c r="E47" s="8">
        <v>30.808335807999999</v>
      </c>
      <c r="F47" s="11" t="str">
        <f t="shared" si="19"/>
        <v>N/A</v>
      </c>
      <c r="G47" s="8">
        <v>31.683644685000001</v>
      </c>
      <c r="H47" s="11" t="str">
        <f t="shared" si="20"/>
        <v>N/A</v>
      </c>
      <c r="I47" s="12">
        <v>0.78449999999999998</v>
      </c>
      <c r="J47" s="12">
        <v>2.8410000000000002</v>
      </c>
      <c r="K47" s="44" t="s">
        <v>733</v>
      </c>
      <c r="L47" s="9" t="str">
        <f>IF(J47="Div by 0", "N/A", IF(OR(J47="N/A",K47="N/A"),"N/A", IF(J47&gt;VALUE(MID(K47,1,2)), "No", IF(J47&lt;-1*VALUE(MID(K47,1,2)), "No", "Yes"))))</f>
        <v>Yes</v>
      </c>
    </row>
    <row r="48" spans="1:14" x14ac:dyDescent="0.2">
      <c r="A48" s="3" t="s">
        <v>176</v>
      </c>
      <c r="B48" s="34" t="s">
        <v>217</v>
      </c>
      <c r="C48" s="8">
        <v>3.0164938852000001</v>
      </c>
      <c r="D48" s="11" t="str">
        <f t="shared" si="18"/>
        <v>N/A</v>
      </c>
      <c r="E48" s="8">
        <v>3.1588456587999998</v>
      </c>
      <c r="F48" s="11" t="str">
        <f t="shared" si="19"/>
        <v>N/A</v>
      </c>
      <c r="G48" s="8">
        <v>3.2290957740000001</v>
      </c>
      <c r="H48" s="11" t="str">
        <f t="shared" si="20"/>
        <v>N/A</v>
      </c>
      <c r="I48" s="12">
        <v>4.7190000000000003</v>
      </c>
      <c r="J48" s="12">
        <v>2.2240000000000002</v>
      </c>
      <c r="K48" s="44" t="s">
        <v>733</v>
      </c>
      <c r="L48" s="9" t="str">
        <f t="shared" ref="L48:L57" si="21">IF(J48="Div by 0", "N/A", IF(OR(J48="N/A",K48="N/A"),"N/A", IF(J48&gt;VALUE(MID(K48,1,2)), "No", IF(J48&lt;-1*VALUE(MID(K48,1,2)), "No", "Yes"))))</f>
        <v>Yes</v>
      </c>
    </row>
    <row r="49" spans="1:12" x14ac:dyDescent="0.2">
      <c r="A49" s="3" t="s">
        <v>177</v>
      </c>
      <c r="B49" s="34" t="s">
        <v>217</v>
      </c>
      <c r="C49" s="8">
        <v>20.851506379</v>
      </c>
      <c r="D49" s="11" t="str">
        <f t="shared" si="18"/>
        <v>N/A</v>
      </c>
      <c r="E49" s="8">
        <v>20.781440781000001</v>
      </c>
      <c r="F49" s="11" t="str">
        <f t="shared" si="19"/>
        <v>N/A</v>
      </c>
      <c r="G49" s="8">
        <v>20.991411789000001</v>
      </c>
      <c r="H49" s="11" t="str">
        <f t="shared" si="20"/>
        <v>N/A</v>
      </c>
      <c r="I49" s="12">
        <v>-0.33600000000000002</v>
      </c>
      <c r="J49" s="12">
        <v>1.01</v>
      </c>
      <c r="K49" s="44" t="s">
        <v>733</v>
      </c>
      <c r="L49" s="9" t="str">
        <f t="shared" si="21"/>
        <v>Yes</v>
      </c>
    </row>
    <row r="50" spans="1:12" x14ac:dyDescent="0.2">
      <c r="A50" s="3" t="s">
        <v>178</v>
      </c>
      <c r="B50" s="34" t="s">
        <v>217</v>
      </c>
      <c r="C50" s="8">
        <v>10.309025762999999</v>
      </c>
      <c r="D50" s="11" t="str">
        <f t="shared" si="18"/>
        <v>N/A</v>
      </c>
      <c r="E50" s="8">
        <v>10.492772993000001</v>
      </c>
      <c r="F50" s="11" t="str">
        <f t="shared" si="19"/>
        <v>N/A</v>
      </c>
      <c r="G50" s="8">
        <v>10.580175644000001</v>
      </c>
      <c r="H50" s="11" t="str">
        <f t="shared" si="20"/>
        <v>N/A</v>
      </c>
      <c r="I50" s="12">
        <v>1.782</v>
      </c>
      <c r="J50" s="12">
        <v>0.83299999999999996</v>
      </c>
      <c r="K50" s="44" t="s">
        <v>733</v>
      </c>
      <c r="L50" s="9" t="str">
        <f t="shared" si="21"/>
        <v>Yes</v>
      </c>
    </row>
    <row r="51" spans="1:12" x14ac:dyDescent="0.2">
      <c r="A51" s="3" t="s">
        <v>179</v>
      </c>
      <c r="B51" s="34" t="s">
        <v>217</v>
      </c>
      <c r="C51" s="8">
        <v>5.1367018484999996</v>
      </c>
      <c r="D51" s="11" t="str">
        <f t="shared" si="18"/>
        <v>N/A</v>
      </c>
      <c r="E51" s="8">
        <v>4.9599874599999998</v>
      </c>
      <c r="F51" s="11" t="str">
        <f t="shared" si="19"/>
        <v>N/A</v>
      </c>
      <c r="G51" s="8">
        <v>4.7760911420000003</v>
      </c>
      <c r="H51" s="11" t="str">
        <f t="shared" si="20"/>
        <v>N/A</v>
      </c>
      <c r="I51" s="12">
        <v>-3.44</v>
      </c>
      <c r="J51" s="12">
        <v>-3.71</v>
      </c>
      <c r="K51" s="44" t="s">
        <v>733</v>
      </c>
      <c r="L51" s="9" t="str">
        <f t="shared" si="21"/>
        <v>Yes</v>
      </c>
    </row>
    <row r="52" spans="1:12" x14ac:dyDescent="0.2">
      <c r="A52" s="3" t="s">
        <v>180</v>
      </c>
      <c r="B52" s="34" t="s">
        <v>217</v>
      </c>
      <c r="C52" s="8">
        <v>4.7046322586000002</v>
      </c>
      <c r="D52" s="11" t="str">
        <f t="shared" si="18"/>
        <v>N/A</v>
      </c>
      <c r="E52" s="8">
        <v>4.4841269841000004</v>
      </c>
      <c r="F52" s="11" t="str">
        <f t="shared" si="19"/>
        <v>N/A</v>
      </c>
      <c r="G52" s="8">
        <v>4.2928636447999997</v>
      </c>
      <c r="H52" s="11" t="str">
        <f t="shared" si="20"/>
        <v>N/A</v>
      </c>
      <c r="I52" s="12">
        <v>-4.6900000000000004</v>
      </c>
      <c r="J52" s="12">
        <v>-4.2699999999999996</v>
      </c>
      <c r="K52" s="44" t="s">
        <v>733</v>
      </c>
      <c r="L52" s="9" t="str">
        <f t="shared" si="21"/>
        <v>Yes</v>
      </c>
    </row>
    <row r="53" spans="1:12" x14ac:dyDescent="0.2">
      <c r="A53" s="3" t="s">
        <v>950</v>
      </c>
      <c r="B53" s="34" t="s">
        <v>217</v>
      </c>
      <c r="C53" s="8">
        <v>3.2678466548</v>
      </c>
      <c r="D53" s="11" t="str">
        <f t="shared" si="18"/>
        <v>N/A</v>
      </c>
      <c r="E53" s="8">
        <v>3.1638781639000002</v>
      </c>
      <c r="F53" s="11" t="str">
        <f t="shared" si="19"/>
        <v>N/A</v>
      </c>
      <c r="G53" s="8">
        <v>3.0376517021999998</v>
      </c>
      <c r="H53" s="11" t="str">
        <f t="shared" si="20"/>
        <v>N/A</v>
      </c>
      <c r="I53" s="12">
        <v>-3.18</v>
      </c>
      <c r="J53" s="12">
        <v>-3.99</v>
      </c>
      <c r="K53" s="44" t="s">
        <v>733</v>
      </c>
      <c r="L53" s="9" t="str">
        <f t="shared" si="21"/>
        <v>Yes</v>
      </c>
    </row>
    <row r="54" spans="1:12" x14ac:dyDescent="0.2">
      <c r="A54" s="2" t="s">
        <v>212</v>
      </c>
      <c r="B54" s="34" t="s">
        <v>217</v>
      </c>
      <c r="C54" s="35" t="s">
        <v>217</v>
      </c>
      <c r="D54" s="9" t="str">
        <f t="shared" ref="D54:D57" si="22">IF($B54="N/A","N/A",IF(C54&lt;0,"No","Yes"))</f>
        <v>N/A</v>
      </c>
      <c r="E54" s="35">
        <v>640216</v>
      </c>
      <c r="F54" s="9" t="str">
        <f t="shared" ref="F54:F57" si="23">IF($B54="N/A","N/A",IF(E54&lt;0,"No","Yes"))</f>
        <v>N/A</v>
      </c>
      <c r="G54" s="35">
        <v>682454</v>
      </c>
      <c r="H54" s="9" t="str">
        <f t="shared" ref="H54:H57" si="24">IF($B54="N/A","N/A",IF(G54&lt;0,"No","Yes"))</f>
        <v>N/A</v>
      </c>
      <c r="I54" s="12" t="s">
        <v>217</v>
      </c>
      <c r="J54" s="12">
        <v>6.5970000000000004</v>
      </c>
      <c r="K54" s="44" t="s">
        <v>733</v>
      </c>
      <c r="L54" s="9" t="str">
        <f t="shared" si="21"/>
        <v>Yes</v>
      </c>
    </row>
    <row r="55" spans="1:12" x14ac:dyDescent="0.2">
      <c r="A55" s="2" t="s">
        <v>213</v>
      </c>
      <c r="B55" s="34" t="s">
        <v>217</v>
      </c>
      <c r="C55" s="35" t="s">
        <v>217</v>
      </c>
      <c r="D55" s="9" t="str">
        <f t="shared" si="22"/>
        <v>N/A</v>
      </c>
      <c r="E55" s="35">
        <v>38056</v>
      </c>
      <c r="F55" s="9" t="str">
        <f t="shared" si="23"/>
        <v>N/A</v>
      </c>
      <c r="G55" s="35">
        <v>41381</v>
      </c>
      <c r="H55" s="9" t="str">
        <f t="shared" si="24"/>
        <v>N/A</v>
      </c>
      <c r="I55" s="12" t="s">
        <v>217</v>
      </c>
      <c r="J55" s="12">
        <v>8.7370000000000001</v>
      </c>
      <c r="K55" s="44" t="s">
        <v>733</v>
      </c>
      <c r="L55" s="9" t="str">
        <f t="shared" si="21"/>
        <v>Yes</v>
      </c>
    </row>
    <row r="56" spans="1:12" x14ac:dyDescent="0.2">
      <c r="A56" s="2" t="s">
        <v>214</v>
      </c>
      <c r="B56" s="34" t="s">
        <v>217</v>
      </c>
      <c r="C56" s="35" t="s">
        <v>217</v>
      </c>
      <c r="D56" s="9" t="str">
        <f t="shared" si="22"/>
        <v>N/A</v>
      </c>
      <c r="E56" s="35">
        <v>369759</v>
      </c>
      <c r="F56" s="9" t="str">
        <f t="shared" si="23"/>
        <v>N/A</v>
      </c>
      <c r="G56" s="35">
        <v>397720</v>
      </c>
      <c r="H56" s="9" t="str">
        <f t="shared" si="24"/>
        <v>N/A</v>
      </c>
      <c r="I56" s="12" t="s">
        <v>217</v>
      </c>
      <c r="J56" s="12">
        <v>7.5620000000000003</v>
      </c>
      <c r="K56" s="44" t="s">
        <v>733</v>
      </c>
      <c r="L56" s="9" t="str">
        <f t="shared" si="21"/>
        <v>Yes</v>
      </c>
    </row>
    <row r="57" spans="1:12" x14ac:dyDescent="0.2">
      <c r="A57" s="2" t="s">
        <v>951</v>
      </c>
      <c r="B57" s="34" t="s">
        <v>217</v>
      </c>
      <c r="C57" s="35" t="s">
        <v>217</v>
      </c>
      <c r="D57" s="9" t="str">
        <f t="shared" si="22"/>
        <v>N/A</v>
      </c>
      <c r="E57" s="35">
        <v>118401</v>
      </c>
      <c r="F57" s="9" t="str">
        <f t="shared" si="23"/>
        <v>N/A</v>
      </c>
      <c r="G57" s="35">
        <v>122154</v>
      </c>
      <c r="H57" s="9" t="str">
        <f t="shared" si="24"/>
        <v>N/A</v>
      </c>
      <c r="I57" s="12" t="s">
        <v>217</v>
      </c>
      <c r="J57" s="12">
        <v>3.17</v>
      </c>
      <c r="K57" s="44" t="s">
        <v>733</v>
      </c>
      <c r="L57" s="9" t="str">
        <f t="shared" si="21"/>
        <v>Yes</v>
      </c>
    </row>
    <row r="58" spans="1:12" x14ac:dyDescent="0.2">
      <c r="A58" s="2" t="s">
        <v>952</v>
      </c>
      <c r="B58" s="34" t="s">
        <v>217</v>
      </c>
      <c r="C58" s="8">
        <v>99.999913117000006</v>
      </c>
      <c r="D58" s="43" t="str">
        <f>IF($B58="N/A","N/A",IF(C58&gt;10,"No",IF(C58&lt;-10,"No","Yes")))</f>
        <v>N/A</v>
      </c>
      <c r="E58" s="8">
        <v>99.999669999999995</v>
      </c>
      <c r="F58" s="43" t="str">
        <f>IF($B58="N/A","N/A",IF(E58&gt;10,"No",IF(E58&lt;-10,"No","Yes")))</f>
        <v>N/A</v>
      </c>
      <c r="G58" s="8">
        <v>99.999922397999995</v>
      </c>
      <c r="H58" s="43" t="str">
        <f>IF($B58="N/A","N/A",IF(G58&gt;10,"No",IF(G58&lt;-10,"No","Yes")))</f>
        <v>N/A</v>
      </c>
      <c r="I58" s="12">
        <v>0</v>
      </c>
      <c r="J58" s="12">
        <v>2.9999999999999997E-4</v>
      </c>
      <c r="K58" s="34" t="s">
        <v>217</v>
      </c>
      <c r="L58" s="9" t="str">
        <f t="shared" si="11"/>
        <v>N/A</v>
      </c>
    </row>
    <row r="59" spans="1:12" x14ac:dyDescent="0.2">
      <c r="A59" s="2" t="s">
        <v>953</v>
      </c>
      <c r="B59" s="34" t="s">
        <v>217</v>
      </c>
      <c r="C59" s="8">
        <v>99.998870519999997</v>
      </c>
      <c r="D59" s="43" t="str">
        <f>IF($B59="N/A","N/A",IF(C59&gt;10,"No",IF(C59&lt;-10,"No","Yes")))</f>
        <v>N/A</v>
      </c>
      <c r="E59" s="8">
        <v>99.999917499999995</v>
      </c>
      <c r="F59" s="43" t="str">
        <f>IF($B59="N/A","N/A",IF(E59&gt;10,"No",IF(E59&lt;-10,"No","Yes")))</f>
        <v>N/A</v>
      </c>
      <c r="G59" s="8">
        <v>100</v>
      </c>
      <c r="H59" s="43" t="str">
        <f>IF($B59="N/A","N/A",IF(G59&gt;10,"No",IF(G59&lt;-10,"No","Yes")))</f>
        <v>N/A</v>
      </c>
      <c r="I59" s="12">
        <v>1E-3</v>
      </c>
      <c r="J59" s="12">
        <v>1E-4</v>
      </c>
      <c r="K59" s="34" t="s">
        <v>217</v>
      </c>
      <c r="L59" s="9" t="str">
        <f t="shared" si="11"/>
        <v>N/A</v>
      </c>
    </row>
    <row r="60" spans="1:12" x14ac:dyDescent="0.2">
      <c r="A60" s="2" t="s">
        <v>181</v>
      </c>
      <c r="B60" s="34" t="s">
        <v>217</v>
      </c>
      <c r="C60" s="8">
        <v>58.830362510999997</v>
      </c>
      <c r="D60" s="43" t="str">
        <f t="shared" ref="D60:D61" si="25">IF($B60="N/A","N/A",IF(C60&gt;10,"No",IF(C60&lt;-10,"No","Yes")))</f>
        <v>N/A</v>
      </c>
      <c r="E60" s="8">
        <v>58.427465927</v>
      </c>
      <c r="F60" s="43" t="str">
        <f t="shared" ref="F60:F61" si="26">IF($B60="N/A","N/A",IF(E60&gt;10,"No",IF(E60&lt;-10,"No","Yes")))</f>
        <v>N/A</v>
      </c>
      <c r="G60" s="8">
        <v>58.171216340999997</v>
      </c>
      <c r="H60" s="43" t="str">
        <f t="shared" ref="H60:H61" si="27">IF($B60="N/A","N/A",IF(G60&gt;10,"No",IF(G60&lt;-10,"No","Yes")))</f>
        <v>N/A</v>
      </c>
      <c r="I60" s="12">
        <v>-0.68500000000000005</v>
      </c>
      <c r="J60" s="12">
        <v>-0.439</v>
      </c>
      <c r="K60" s="44" t="s">
        <v>733</v>
      </c>
      <c r="L60" s="9" t="str">
        <f>IF(J60="Div by 0", "N/A", IF(OR(J60="N/A",K60="N/A"),"N/A", IF(J60&gt;VALUE(MID(K60,1,2)), "No", IF(J60&lt;-1*VALUE(MID(K60,1,2)), "No", "Yes"))))</f>
        <v>Yes</v>
      </c>
    </row>
    <row r="61" spans="1:12" x14ac:dyDescent="0.2">
      <c r="A61" s="6" t="s">
        <v>182</v>
      </c>
      <c r="B61" s="34" t="s">
        <v>217</v>
      </c>
      <c r="C61" s="8">
        <v>41.168508009</v>
      </c>
      <c r="D61" s="43" t="str">
        <f t="shared" si="25"/>
        <v>N/A</v>
      </c>
      <c r="E61" s="8">
        <v>41.572451571999999</v>
      </c>
      <c r="F61" s="43" t="str">
        <f t="shared" si="26"/>
        <v>N/A</v>
      </c>
      <c r="G61" s="8">
        <v>41.828783659000003</v>
      </c>
      <c r="H61" s="43" t="str">
        <f t="shared" si="27"/>
        <v>N/A</v>
      </c>
      <c r="I61" s="12">
        <v>0.98119999999999996</v>
      </c>
      <c r="J61" s="12">
        <v>0.61660000000000004</v>
      </c>
      <c r="K61" s="44" t="s">
        <v>733</v>
      </c>
      <c r="L61" s="9" t="str">
        <f>IF(J61="Div by 0", "N/A", IF(OR(J61="N/A",K61="N/A"),"N/A", IF(J61&gt;VALUE(MID(K61,1,2)), "No", IF(J61&lt;-1*VALUE(MID(K61,1,2)), "No", "Yes"))))</f>
        <v>Yes</v>
      </c>
    </row>
    <row r="62" spans="1:12" x14ac:dyDescent="0.2">
      <c r="A62" s="7" t="s">
        <v>682</v>
      </c>
      <c r="B62" s="34" t="s">
        <v>286</v>
      </c>
      <c r="C62" s="8">
        <v>65.022954510999995</v>
      </c>
      <c r="D62" s="43" t="str">
        <f>IF($B62="N/A","N/A",IF(C62&gt;70,"No",IF(C62&lt;40,"No","Yes")))</f>
        <v>Yes</v>
      </c>
      <c r="E62" s="8">
        <v>66.856416855999996</v>
      </c>
      <c r="F62" s="43" t="str">
        <f>IF($B62="N/A","N/A",IF(E62&gt;70,"No",IF(E62&lt;40,"No","Yes")))</f>
        <v>Yes</v>
      </c>
      <c r="G62" s="8">
        <v>68.503919288000006</v>
      </c>
      <c r="H62" s="43" t="str">
        <f>IF($B62="N/A","N/A",IF(G62&gt;70,"No",IF(G62&lt;40,"No","Yes")))</f>
        <v>Yes</v>
      </c>
      <c r="I62" s="12">
        <v>2.82</v>
      </c>
      <c r="J62" s="12">
        <v>2.464</v>
      </c>
      <c r="K62" s="44" t="s">
        <v>733</v>
      </c>
      <c r="L62" s="9" t="str">
        <f t="shared" si="11"/>
        <v>Yes</v>
      </c>
    </row>
    <row r="63" spans="1:12" x14ac:dyDescent="0.2">
      <c r="A63" s="2" t="s">
        <v>683</v>
      </c>
      <c r="B63" s="34" t="s">
        <v>217</v>
      </c>
      <c r="C63" s="8">
        <v>74.459117730000003</v>
      </c>
      <c r="D63" s="43" t="str">
        <f>IF($B63="N/A","N/A",IF(C63&gt;10,"No",IF(C63&lt;-10,"No","Yes")))</f>
        <v>N/A</v>
      </c>
      <c r="E63" s="8">
        <v>74.689263793999999</v>
      </c>
      <c r="F63" s="43" t="str">
        <f>IF($B63="N/A","N/A",IF(E63&gt;10,"No",IF(E63&lt;-10,"No","Yes")))</f>
        <v>N/A</v>
      </c>
      <c r="G63" s="8">
        <v>74.715943429999996</v>
      </c>
      <c r="H63" s="43" t="str">
        <f>IF($B63="N/A","N/A",IF(G63&gt;10,"No",IF(G63&lt;-10,"No","Yes")))</f>
        <v>N/A</v>
      </c>
      <c r="I63" s="12">
        <v>0.30909999999999999</v>
      </c>
      <c r="J63" s="12">
        <v>3.5700000000000003E-2</v>
      </c>
      <c r="K63" s="34" t="s">
        <v>217</v>
      </c>
      <c r="L63" s="9" t="str">
        <f t="shared" si="11"/>
        <v>N/A</v>
      </c>
    </row>
    <row r="64" spans="1:12" x14ac:dyDescent="0.2">
      <c r="A64" s="2" t="s">
        <v>684</v>
      </c>
      <c r="B64" s="34" t="s">
        <v>217</v>
      </c>
      <c r="C64" s="8">
        <v>82.80667905</v>
      </c>
      <c r="D64" s="43" t="str">
        <f t="shared" ref="D64:D70" si="28">IF($B64="N/A","N/A",IF(C64&gt;10,"No",IF(C64&lt;-10,"No","Yes")))</f>
        <v>N/A</v>
      </c>
      <c r="E64" s="8">
        <v>82.377655718</v>
      </c>
      <c r="F64" s="43" t="str">
        <f t="shared" ref="F64:F70" si="29">IF($B64="N/A","N/A",IF(E64&gt;10,"No",IF(E64&lt;-10,"No","Yes")))</f>
        <v>N/A</v>
      </c>
      <c r="G64" s="8">
        <v>82.205150297000003</v>
      </c>
      <c r="H64" s="43" t="str">
        <f t="shared" ref="H64:H70" si="30">IF($B64="N/A","N/A",IF(G64&gt;10,"No",IF(G64&lt;-10,"No","Yes")))</f>
        <v>N/A</v>
      </c>
      <c r="I64" s="12">
        <v>-0.51800000000000002</v>
      </c>
      <c r="J64" s="12">
        <v>-0.20899999999999999</v>
      </c>
      <c r="K64" s="34" t="s">
        <v>217</v>
      </c>
      <c r="L64" s="9" t="str">
        <f t="shared" si="11"/>
        <v>N/A</v>
      </c>
    </row>
    <row r="65" spans="1:12" x14ac:dyDescent="0.2">
      <c r="A65" s="2" t="s">
        <v>427</v>
      </c>
      <c r="B65" s="34" t="s">
        <v>217</v>
      </c>
      <c r="C65" s="8">
        <v>64.200442250999998</v>
      </c>
      <c r="D65" s="43" t="str">
        <f t="shared" si="28"/>
        <v>N/A</v>
      </c>
      <c r="E65" s="8">
        <v>67.068881554000001</v>
      </c>
      <c r="F65" s="43" t="str">
        <f t="shared" si="29"/>
        <v>N/A</v>
      </c>
      <c r="G65" s="8">
        <v>69.717239328000005</v>
      </c>
      <c r="H65" s="43" t="str">
        <f t="shared" si="30"/>
        <v>N/A</v>
      </c>
      <c r="I65" s="12">
        <v>4.468</v>
      </c>
      <c r="J65" s="12">
        <v>3.9489999999999998</v>
      </c>
      <c r="K65" s="34" t="s">
        <v>217</v>
      </c>
      <c r="L65" s="9" t="str">
        <f t="shared" si="11"/>
        <v>N/A</v>
      </c>
    </row>
    <row r="66" spans="1:12" x14ac:dyDescent="0.2">
      <c r="A66" s="2" t="s">
        <v>685</v>
      </c>
      <c r="B66" s="34" t="s">
        <v>217</v>
      </c>
      <c r="C66" s="8">
        <v>47.278166433000003</v>
      </c>
      <c r="D66" s="43" t="str">
        <f t="shared" si="28"/>
        <v>N/A</v>
      </c>
      <c r="E66" s="8">
        <v>49.941436236999998</v>
      </c>
      <c r="F66" s="43" t="str">
        <f t="shared" si="29"/>
        <v>N/A</v>
      </c>
      <c r="G66" s="8">
        <v>52.140969099000003</v>
      </c>
      <c r="H66" s="43" t="str">
        <f t="shared" si="30"/>
        <v>N/A</v>
      </c>
      <c r="I66" s="12">
        <v>5.633</v>
      </c>
      <c r="J66" s="12">
        <v>4.4039999999999999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1.3760543263</v>
      </c>
      <c r="D68" s="43" t="str">
        <f t="shared" si="28"/>
        <v>N/A</v>
      </c>
      <c r="E68" s="8">
        <v>1.3002013001999999</v>
      </c>
      <c r="F68" s="43" t="str">
        <f t="shared" si="29"/>
        <v>N/A</v>
      </c>
      <c r="G68" s="8">
        <v>1.2451236859000001</v>
      </c>
      <c r="H68" s="43" t="str">
        <f t="shared" si="30"/>
        <v>N/A</v>
      </c>
      <c r="I68" s="12">
        <v>-5.51</v>
      </c>
      <c r="J68" s="12">
        <v>-4.24</v>
      </c>
      <c r="K68" s="34" t="s">
        <v>217</v>
      </c>
      <c r="L68" s="9" t="str">
        <f t="shared" si="11"/>
        <v>N/A</v>
      </c>
    </row>
    <row r="69" spans="1:12" x14ac:dyDescent="0.2">
      <c r="A69" s="3" t="s">
        <v>151</v>
      </c>
      <c r="B69" s="34" t="s">
        <v>217</v>
      </c>
      <c r="C69" s="8">
        <v>1.3558105671</v>
      </c>
      <c r="D69" s="43" t="str">
        <f t="shared" si="28"/>
        <v>N/A</v>
      </c>
      <c r="E69" s="8">
        <v>1.2673662673999999</v>
      </c>
      <c r="F69" s="43" t="str">
        <f t="shared" si="29"/>
        <v>N/A</v>
      </c>
      <c r="G69" s="8">
        <v>1.2087283597</v>
      </c>
      <c r="H69" s="43" t="str">
        <f t="shared" si="30"/>
        <v>N/A</v>
      </c>
      <c r="I69" s="12">
        <v>-6.52</v>
      </c>
      <c r="J69" s="12">
        <v>-4.63</v>
      </c>
      <c r="K69" s="34" t="s">
        <v>217</v>
      </c>
      <c r="L69" s="9" t="str">
        <f t="shared" si="11"/>
        <v>N/A</v>
      </c>
    </row>
    <row r="70" spans="1:12" x14ac:dyDescent="0.2">
      <c r="A70" s="3" t="s">
        <v>152</v>
      </c>
      <c r="B70" s="34" t="s">
        <v>217</v>
      </c>
      <c r="C70" s="8">
        <v>1.5949128214999999</v>
      </c>
      <c r="D70" s="43" t="str">
        <f t="shared" si="28"/>
        <v>N/A</v>
      </c>
      <c r="E70" s="8">
        <v>1.4686664686999999</v>
      </c>
      <c r="F70" s="43" t="str">
        <f t="shared" si="29"/>
        <v>N/A</v>
      </c>
      <c r="G70" s="8">
        <v>1.3959043229999999</v>
      </c>
      <c r="H70" s="43" t="str">
        <f t="shared" si="30"/>
        <v>N/A</v>
      </c>
      <c r="I70" s="12">
        <v>-7.92</v>
      </c>
      <c r="J70" s="12">
        <v>-4.95</v>
      </c>
      <c r="K70" s="34" t="s">
        <v>217</v>
      </c>
      <c r="L70" s="9" t="str">
        <f t="shared" si="11"/>
        <v>N/A</v>
      </c>
    </row>
    <row r="71" spans="1:12" x14ac:dyDescent="0.2">
      <c r="A71" s="2" t="s">
        <v>954</v>
      </c>
      <c r="B71" s="47" t="s">
        <v>217</v>
      </c>
      <c r="C71" s="1">
        <v>6466</v>
      </c>
      <c r="D71" s="11" t="str">
        <f>IF($B71="N/A","N/A",IF(C71&gt;10,"No",IF(C71&lt;-10,"No","Yes")))</f>
        <v>N/A</v>
      </c>
      <c r="E71" s="1">
        <v>5286</v>
      </c>
      <c r="F71" s="11" t="str">
        <f>IF($B71="N/A","N/A",IF(E71&gt;10,"No",IF(E71&lt;-10,"No","Yes")))</f>
        <v>N/A</v>
      </c>
      <c r="G71" s="1">
        <v>5024</v>
      </c>
      <c r="H71" s="11" t="str">
        <f>IF($B71="N/A","N/A",IF(G71&gt;10,"No",IF(G71&lt;-10,"No","Yes")))</f>
        <v>N/A</v>
      </c>
      <c r="I71" s="12">
        <v>-18.2</v>
      </c>
      <c r="J71" s="12">
        <v>-4.96</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933</v>
      </c>
      <c r="D73" s="43" t="str">
        <f t="shared" si="31"/>
        <v>No</v>
      </c>
      <c r="E73" s="1">
        <v>736</v>
      </c>
      <c r="F73" s="43" t="str">
        <f t="shared" si="32"/>
        <v>No</v>
      </c>
      <c r="G73" s="1">
        <v>614</v>
      </c>
      <c r="H73" s="43" t="str">
        <f t="shared" si="33"/>
        <v>No</v>
      </c>
      <c r="I73" s="12">
        <v>-21.1</v>
      </c>
      <c r="J73" s="12">
        <v>-16.600000000000001</v>
      </c>
      <c r="K73" s="34" t="s">
        <v>217</v>
      </c>
      <c r="L73" s="9" t="str">
        <f t="shared" si="11"/>
        <v>N/A</v>
      </c>
    </row>
    <row r="74" spans="1:12" x14ac:dyDescent="0.2">
      <c r="A74" s="3" t="s">
        <v>207</v>
      </c>
      <c r="B74" s="67" t="s">
        <v>217</v>
      </c>
      <c r="C74" s="13">
        <v>88.317256162999996</v>
      </c>
      <c r="D74" s="11" t="str">
        <f>IF($B74="N/A","N/A",IF(C74&gt;10,"No",IF(C74&lt;-10,"No","Yes")))</f>
        <v>N/A</v>
      </c>
      <c r="E74" s="13">
        <v>68.75</v>
      </c>
      <c r="F74" s="11" t="str">
        <f>IF($B74="N/A","N/A",IF(E74&gt;10,"No",IF(E74&lt;-10,"No","Yes")))</f>
        <v>N/A</v>
      </c>
      <c r="G74" s="13">
        <v>66.286644951</v>
      </c>
      <c r="H74" s="11" t="str">
        <f>IF($B74="N/A","N/A",IF(G74&gt;10,"No",IF(G74&lt;-10,"No","Yes")))</f>
        <v>N/A</v>
      </c>
      <c r="I74" s="12">
        <v>-22.2</v>
      </c>
      <c r="J74" s="12">
        <v>-3.58</v>
      </c>
      <c r="K74" s="67" t="s">
        <v>217</v>
      </c>
      <c r="L74" s="9" t="str">
        <f t="shared" si="11"/>
        <v>N/A</v>
      </c>
    </row>
    <row r="75" spans="1:12" x14ac:dyDescent="0.2">
      <c r="A75" s="2" t="s">
        <v>65</v>
      </c>
      <c r="B75" s="47" t="s">
        <v>217</v>
      </c>
      <c r="C75" s="1">
        <v>206930</v>
      </c>
      <c r="D75" s="11" t="str">
        <f>IF($B75="N/A","N/A",IF(C75&gt;10,"No",IF(C75&lt;-10,"No","Yes")))</f>
        <v>N/A</v>
      </c>
      <c r="E75" s="1">
        <v>210900</v>
      </c>
      <c r="F75" s="11" t="str">
        <f>IF($B75="N/A","N/A",IF(E75&gt;10,"No",IF(E75&lt;-10,"No","Yes")))</f>
        <v>N/A</v>
      </c>
      <c r="G75" s="1">
        <v>217069</v>
      </c>
      <c r="H75" s="11" t="str">
        <f>IF($B75="N/A","N/A",IF(G75&gt;10,"No",IF(G75&lt;-10,"No","Yes")))</f>
        <v>N/A</v>
      </c>
      <c r="I75" s="12">
        <v>1.919</v>
      </c>
      <c r="J75" s="12">
        <v>2.9249999999999998</v>
      </c>
      <c r="K75" s="47" t="s">
        <v>733</v>
      </c>
      <c r="L75" s="9" t="str">
        <f t="shared" ref="L75:L107" si="34">IF(J75="Div by 0", "N/A", IF(K75="N/A","N/A", IF(J75&gt;VALUE(MID(K75,1,2)), "No", IF(J75&lt;-1*VALUE(MID(K75,1,2)), "No", "Yes"))))</f>
        <v>Yes</v>
      </c>
    </row>
    <row r="76" spans="1:12" x14ac:dyDescent="0.2">
      <c r="A76" s="4" t="s">
        <v>66</v>
      </c>
      <c r="B76" s="47" t="s">
        <v>217</v>
      </c>
      <c r="C76" s="1">
        <v>186909.06</v>
      </c>
      <c r="D76" s="11" t="str">
        <f>IF($B76="N/A","N/A",IF(C76&gt;10,"No",IF(C76&lt;-10,"No","Yes")))</f>
        <v>N/A</v>
      </c>
      <c r="E76" s="1">
        <v>190421.3</v>
      </c>
      <c r="F76" s="11" t="str">
        <f>IF($B76="N/A","N/A",IF(E76&gt;10,"No",IF(E76&lt;-10,"No","Yes")))</f>
        <v>N/A</v>
      </c>
      <c r="G76" s="1">
        <v>196328.92</v>
      </c>
      <c r="H76" s="11" t="str">
        <f>IF($B76="N/A","N/A",IF(G76&gt;10,"No",IF(G76&lt;-10,"No","Yes")))</f>
        <v>N/A</v>
      </c>
      <c r="I76" s="12">
        <v>1.879</v>
      </c>
      <c r="J76" s="12">
        <v>3.1019999999999999</v>
      </c>
      <c r="K76" s="47" t="s">
        <v>734</v>
      </c>
      <c r="L76" s="9" t="str">
        <f t="shared" si="34"/>
        <v>Yes</v>
      </c>
    </row>
    <row r="77" spans="1:12" x14ac:dyDescent="0.2">
      <c r="A77" s="3" t="s">
        <v>67</v>
      </c>
      <c r="B77" s="34" t="s">
        <v>287</v>
      </c>
      <c r="C77" s="8">
        <v>90.967173239999994</v>
      </c>
      <c r="D77" s="43" t="str">
        <f>IF($B77="N/A","N/A",IF(C77&gt;=90,"Yes","No"))</f>
        <v>Yes</v>
      </c>
      <c r="E77" s="8">
        <v>91.240904569999998</v>
      </c>
      <c r="F77" s="43" t="str">
        <f>IF($B77="N/A","N/A",IF(E77&gt;=90,"Yes","No"))</f>
        <v>Yes</v>
      </c>
      <c r="G77" s="8">
        <v>91.502413321999995</v>
      </c>
      <c r="H77" s="43" t="str">
        <f>IF($B77="N/A","N/A",IF(G77&gt;=90,"Yes","No"))</f>
        <v>Yes</v>
      </c>
      <c r="I77" s="12">
        <v>0.3009</v>
      </c>
      <c r="J77" s="12">
        <v>0.28660000000000002</v>
      </c>
      <c r="K77" s="44" t="s">
        <v>733</v>
      </c>
      <c r="L77" s="9" t="str">
        <f t="shared" si="34"/>
        <v>Yes</v>
      </c>
    </row>
    <row r="78" spans="1:12" x14ac:dyDescent="0.2">
      <c r="A78" s="2" t="s">
        <v>955</v>
      </c>
      <c r="B78" s="34" t="s">
        <v>287</v>
      </c>
      <c r="C78" s="8">
        <v>90.760513252999999</v>
      </c>
      <c r="D78" s="43" t="str">
        <f>IF($B78="N/A","N/A",IF(C78&gt;=90,"Yes","No"))</f>
        <v>Yes</v>
      </c>
      <c r="E78" s="8">
        <v>90.896894180000004</v>
      </c>
      <c r="F78" s="43" t="str">
        <f>IF($B78="N/A","N/A",IF(E78&gt;=90,"Yes","No"))</f>
        <v>Yes</v>
      </c>
      <c r="G78" s="8">
        <v>90.756073975999996</v>
      </c>
      <c r="H78" s="43" t="str">
        <f>IF($B78="N/A","N/A",IF(G78&gt;=90,"Yes","No"))</f>
        <v>Yes</v>
      </c>
      <c r="I78" s="12">
        <v>0.15029999999999999</v>
      </c>
      <c r="J78" s="12">
        <v>-0.155</v>
      </c>
      <c r="K78" s="44" t="s">
        <v>733</v>
      </c>
      <c r="L78" s="9" t="str">
        <f t="shared" si="34"/>
        <v>Yes</v>
      </c>
    </row>
    <row r="79" spans="1:12" x14ac:dyDescent="0.2">
      <c r="A79" s="6" t="s">
        <v>956</v>
      </c>
      <c r="B79" s="47" t="s">
        <v>288</v>
      </c>
      <c r="C79" s="13">
        <v>45.772739868000002</v>
      </c>
      <c r="D79" s="43" t="str">
        <f>IF($B79="N/A","N/A",IF(C79&gt;55,"No",IF(C79&lt;30,"No","Yes")))</f>
        <v>Yes</v>
      </c>
      <c r="E79" s="13">
        <v>45.376890910999997</v>
      </c>
      <c r="F79" s="43" t="str">
        <f>IF($B79="N/A","N/A",IF(E79&gt;55,"No",IF(E79&lt;30,"No","Yes")))</f>
        <v>Yes</v>
      </c>
      <c r="G79" s="13">
        <v>45.550928585000001</v>
      </c>
      <c r="H79" s="43" t="str">
        <f>IF($B79="N/A","N/A",IF(G79&gt;55,"No",IF(G79&lt;30,"No","Yes")))</f>
        <v>Yes</v>
      </c>
      <c r="I79" s="12">
        <v>-0.86499999999999999</v>
      </c>
      <c r="J79" s="12">
        <v>0.38350000000000001</v>
      </c>
      <c r="K79" s="47" t="s">
        <v>733</v>
      </c>
      <c r="L79" s="9" t="str">
        <f t="shared" si="34"/>
        <v>Yes</v>
      </c>
    </row>
    <row r="80" spans="1:12" ht="25.5" x14ac:dyDescent="0.2">
      <c r="A80" s="2" t="s">
        <v>957</v>
      </c>
      <c r="B80" s="47" t="s">
        <v>282</v>
      </c>
      <c r="C80" s="13">
        <v>0.46827429570000001</v>
      </c>
      <c r="D80" s="43" t="str">
        <f>IF($B80="N/A","N/A",IF(C80&gt;=5,"No",IF(C80&lt;0,"No","Yes")))</f>
        <v>Yes</v>
      </c>
      <c r="E80" s="13">
        <v>0.62541488860000005</v>
      </c>
      <c r="F80" s="43" t="str">
        <f>IF($B80="N/A","N/A",IF(E80&gt;=5,"No",IF(E80&lt;0,"No","Yes")))</f>
        <v>Yes</v>
      </c>
      <c r="G80" s="13">
        <v>0.52103248280000003</v>
      </c>
      <c r="H80" s="43" t="str">
        <f>IF($B80="N/A","N/A",IF(G80&gt;=5,"No",IF(G80&lt;0,"No","Yes")))</f>
        <v>Yes</v>
      </c>
      <c r="I80" s="12">
        <v>33.56</v>
      </c>
      <c r="J80" s="12">
        <v>-16.7</v>
      </c>
      <c r="K80" s="47" t="s">
        <v>217</v>
      </c>
      <c r="L80" s="9" t="str">
        <f t="shared" si="34"/>
        <v>N/A</v>
      </c>
    </row>
    <row r="81" spans="1:12" ht="25.5" x14ac:dyDescent="0.2">
      <c r="A81" s="2" t="s">
        <v>958</v>
      </c>
      <c r="B81" s="47" t="s">
        <v>217</v>
      </c>
      <c r="C81" s="13">
        <v>0</v>
      </c>
      <c r="D81" s="47" t="s">
        <v>217</v>
      </c>
      <c r="E81" s="13">
        <v>0</v>
      </c>
      <c r="F81" s="47" t="s">
        <v>217</v>
      </c>
      <c r="G81" s="13">
        <v>0</v>
      </c>
      <c r="H81" s="47" t="s">
        <v>217</v>
      </c>
      <c r="I81" s="12" t="s">
        <v>1743</v>
      </c>
      <c r="J81" s="12" t="s">
        <v>1743</v>
      </c>
      <c r="K81" s="47" t="s">
        <v>217</v>
      </c>
      <c r="L81" s="9" t="str">
        <f t="shared" si="34"/>
        <v>N/A</v>
      </c>
    </row>
    <row r="82" spans="1:12" ht="25.5" x14ac:dyDescent="0.2">
      <c r="A82" s="2" t="s">
        <v>959</v>
      </c>
      <c r="B82" s="47" t="s">
        <v>217</v>
      </c>
      <c r="C82" s="13">
        <v>70.898371429999997</v>
      </c>
      <c r="D82" s="47" t="s">
        <v>217</v>
      </c>
      <c r="E82" s="13">
        <v>74.341868184000006</v>
      </c>
      <c r="F82" s="47" t="s">
        <v>217</v>
      </c>
      <c r="G82" s="13">
        <v>73.948375862000006</v>
      </c>
      <c r="H82" s="47" t="s">
        <v>217</v>
      </c>
      <c r="I82" s="12">
        <v>4.8570000000000002</v>
      </c>
      <c r="J82" s="12">
        <v>-0.52900000000000003</v>
      </c>
      <c r="K82" s="47" t="s">
        <v>217</v>
      </c>
      <c r="L82" s="9" t="str">
        <f t="shared" si="34"/>
        <v>N/A</v>
      </c>
    </row>
    <row r="83" spans="1:12" ht="25.5" x14ac:dyDescent="0.2">
      <c r="A83" s="2" t="s">
        <v>960</v>
      </c>
      <c r="B83" s="47" t="s">
        <v>217</v>
      </c>
      <c r="C83" s="13">
        <v>9.4761513555000008</v>
      </c>
      <c r="D83" s="47" t="s">
        <v>217</v>
      </c>
      <c r="E83" s="13">
        <v>9.3745851114000001</v>
      </c>
      <c r="F83" s="47" t="s">
        <v>217</v>
      </c>
      <c r="G83" s="13">
        <v>9.4347880167000007</v>
      </c>
      <c r="H83" s="47" t="s">
        <v>217</v>
      </c>
      <c r="I83" s="12">
        <v>-1.07</v>
      </c>
      <c r="J83" s="12">
        <v>0.64219999999999999</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3.7911370995000002</v>
      </c>
      <c r="D86" s="47" t="s">
        <v>217</v>
      </c>
      <c r="E86" s="13">
        <v>3.6543385491000002</v>
      </c>
      <c r="F86" s="47" t="s">
        <v>217</v>
      </c>
      <c r="G86" s="13">
        <v>3.6955990952</v>
      </c>
      <c r="H86" s="47" t="s">
        <v>217</v>
      </c>
      <c r="I86" s="12">
        <v>-3.61</v>
      </c>
      <c r="J86" s="12">
        <v>1.129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12.690764993</v>
      </c>
      <c r="D88" s="47" t="s">
        <v>217</v>
      </c>
      <c r="E88" s="13">
        <v>10.473684211</v>
      </c>
      <c r="F88" s="47" t="s">
        <v>217</v>
      </c>
      <c r="G88" s="13">
        <v>9.7978062275000006</v>
      </c>
      <c r="H88" s="47" t="s">
        <v>217</v>
      </c>
      <c r="I88" s="12">
        <v>-17.5</v>
      </c>
      <c r="J88" s="12">
        <v>-6.45</v>
      </c>
      <c r="K88" s="47" t="s">
        <v>217</v>
      </c>
      <c r="L88" s="9" t="str">
        <f t="shared" si="34"/>
        <v>N/A</v>
      </c>
    </row>
    <row r="89" spans="1:12" ht="25.5" x14ac:dyDescent="0.2">
      <c r="A89" s="2" t="s">
        <v>966</v>
      </c>
      <c r="B89" s="47" t="s">
        <v>217</v>
      </c>
      <c r="C89" s="13">
        <v>2.6753008264</v>
      </c>
      <c r="D89" s="47" t="s">
        <v>217</v>
      </c>
      <c r="E89" s="13">
        <v>1.5301090563999999</v>
      </c>
      <c r="F89" s="47" t="s">
        <v>217</v>
      </c>
      <c r="G89" s="13">
        <v>2.6023983156999999</v>
      </c>
      <c r="H89" s="47" t="s">
        <v>217</v>
      </c>
      <c r="I89" s="12">
        <v>-42.8</v>
      </c>
      <c r="J89" s="12">
        <v>70.08</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84.057410719000003</v>
      </c>
      <c r="D91" s="47" t="s">
        <v>217</v>
      </c>
      <c r="E91" s="13">
        <v>85.440967283000006</v>
      </c>
      <c r="F91" s="47" t="s">
        <v>217</v>
      </c>
      <c r="G91" s="13">
        <v>84.267214572</v>
      </c>
      <c r="H91" s="47" t="s">
        <v>217</v>
      </c>
      <c r="I91" s="12">
        <v>1.6459999999999999</v>
      </c>
      <c r="J91" s="12">
        <v>-1.37</v>
      </c>
      <c r="K91" s="47" t="s">
        <v>217</v>
      </c>
      <c r="L91" s="9" t="str">
        <f t="shared" si="34"/>
        <v>N/A</v>
      </c>
    </row>
    <row r="92" spans="1:12" x14ac:dyDescent="0.2">
      <c r="A92" s="2" t="s">
        <v>969</v>
      </c>
      <c r="B92" s="47" t="s">
        <v>217</v>
      </c>
      <c r="C92" s="13">
        <v>13.267288454999999</v>
      </c>
      <c r="D92" s="47" t="s">
        <v>217</v>
      </c>
      <c r="E92" s="13">
        <v>13.028923661</v>
      </c>
      <c r="F92" s="47" t="s">
        <v>217</v>
      </c>
      <c r="G92" s="13">
        <v>13.130387111999999</v>
      </c>
      <c r="H92" s="47" t="s">
        <v>217</v>
      </c>
      <c r="I92" s="12">
        <v>-1.8</v>
      </c>
      <c r="J92" s="12">
        <v>0.77880000000000005</v>
      </c>
      <c r="K92" s="47" t="s">
        <v>217</v>
      </c>
      <c r="L92" s="9" t="str">
        <f t="shared" si="34"/>
        <v>N/A</v>
      </c>
    </row>
    <row r="93" spans="1:12" x14ac:dyDescent="0.2">
      <c r="A93" s="6" t="s">
        <v>68</v>
      </c>
      <c r="B93" s="47" t="s">
        <v>217</v>
      </c>
      <c r="C93" s="1">
        <v>20284</v>
      </c>
      <c r="D93" s="11" t="str">
        <f>IF($B93="N/A","N/A",IF(C93&gt;10,"No",IF(C93&lt;-10,"No","Yes")))</f>
        <v>N/A</v>
      </c>
      <c r="E93" s="1">
        <v>18702</v>
      </c>
      <c r="F93" s="11" t="str">
        <f>IF($B93="N/A","N/A",IF(E93&gt;10,"No",IF(E93&lt;-10,"No","Yes")))</f>
        <v>N/A</v>
      </c>
      <c r="G93" s="1">
        <v>17441</v>
      </c>
      <c r="H93" s="11" t="str">
        <f>IF($B93="N/A","N/A",IF(G93&gt;10,"No",IF(G93&lt;-10,"No","Yes")))</f>
        <v>N/A</v>
      </c>
      <c r="I93" s="12">
        <v>-7.8</v>
      </c>
      <c r="J93" s="12">
        <v>-6.74</v>
      </c>
      <c r="K93" s="47" t="s">
        <v>733</v>
      </c>
      <c r="L93" s="9" t="str">
        <f t="shared" si="34"/>
        <v>Yes</v>
      </c>
    </row>
    <row r="94" spans="1:12" x14ac:dyDescent="0.2">
      <c r="A94" s="2" t="s">
        <v>109</v>
      </c>
      <c r="B94" s="47" t="s">
        <v>217</v>
      </c>
      <c r="C94" s="13">
        <v>1.2374285151</v>
      </c>
      <c r="D94" s="43" t="str">
        <f>IF($B94="N/A","N/A",IF(C94&gt;10,"No",IF(C94&lt;-10,"No","Yes")))</f>
        <v>N/A</v>
      </c>
      <c r="E94" s="13">
        <v>0.93038177740000005</v>
      </c>
      <c r="F94" s="43" t="str">
        <f>IF($B94="N/A","N/A",IF(E94&gt;10,"No",IF(E94&lt;-10,"No","Yes")))</f>
        <v>N/A</v>
      </c>
      <c r="G94" s="13">
        <v>0.67656671059999995</v>
      </c>
      <c r="H94" s="43" t="str">
        <f>IF($B94="N/A","N/A",IF(G94&gt;10,"No",IF(G94&lt;-10,"No","Yes")))</f>
        <v>N/A</v>
      </c>
      <c r="I94" s="12">
        <v>-24.8</v>
      </c>
      <c r="J94" s="12">
        <v>-27.3</v>
      </c>
      <c r="K94" s="47" t="s">
        <v>733</v>
      </c>
      <c r="L94" s="9" t="str">
        <f t="shared" si="34"/>
        <v>No</v>
      </c>
    </row>
    <row r="95" spans="1:12" x14ac:dyDescent="0.2">
      <c r="A95" s="2" t="s">
        <v>110</v>
      </c>
      <c r="B95" s="47" t="s">
        <v>217</v>
      </c>
      <c r="C95" s="13">
        <v>31.251232499</v>
      </c>
      <c r="D95" s="43" t="str">
        <f>IF($B95="N/A","N/A",IF(C95&gt;10,"No",IF(C95&lt;-10,"No","Yes")))</f>
        <v>N/A</v>
      </c>
      <c r="E95" s="13">
        <v>29.798951983999999</v>
      </c>
      <c r="F95" s="43" t="str">
        <f>IF($B95="N/A","N/A",IF(E95&gt;10,"No",IF(E95&lt;-10,"No","Yes")))</f>
        <v>N/A</v>
      </c>
      <c r="G95" s="13">
        <v>29.029298779000001</v>
      </c>
      <c r="H95" s="43" t="str">
        <f>IF($B95="N/A","N/A",IF(G95&gt;10,"No",IF(G95&lt;-10,"No","Yes")))</f>
        <v>N/A</v>
      </c>
      <c r="I95" s="12">
        <v>-4.6500000000000004</v>
      </c>
      <c r="J95" s="12">
        <v>-2.58</v>
      </c>
      <c r="K95" s="47" t="s">
        <v>733</v>
      </c>
      <c r="L95" s="9" t="str">
        <f t="shared" si="34"/>
        <v>Yes</v>
      </c>
    </row>
    <row r="96" spans="1:12" x14ac:dyDescent="0.2">
      <c r="A96" s="4" t="s">
        <v>7</v>
      </c>
      <c r="B96" s="47" t="s">
        <v>217</v>
      </c>
      <c r="C96" s="13">
        <v>8.9189581017999995</v>
      </c>
      <c r="D96" s="11" t="str">
        <f>IF($B96="N/A","N/A",IF(C96&gt;10,"No",IF(C96&lt;-10,"No","Yes")))</f>
        <v>N/A</v>
      </c>
      <c r="E96" s="13">
        <v>9.3703176860999999</v>
      </c>
      <c r="F96" s="11" t="str">
        <f>IF($B96="N/A","N/A",IF(E96&gt;10,"No",IF(E96&lt;-10,"No","Yes")))</f>
        <v>N/A</v>
      </c>
      <c r="G96" s="13">
        <v>9.8185369628999997</v>
      </c>
      <c r="H96" s="11" t="str">
        <f>IF($B96="N/A","N/A",IF(G96&gt;10,"No",IF(G96&lt;-10,"No","Yes")))</f>
        <v>N/A</v>
      </c>
      <c r="I96" s="12">
        <v>5.0609999999999999</v>
      </c>
      <c r="J96" s="12">
        <v>4.7830000000000004</v>
      </c>
      <c r="K96" s="47" t="s">
        <v>734</v>
      </c>
      <c r="L96" s="9" t="str">
        <f t="shared" si="34"/>
        <v>Yes</v>
      </c>
    </row>
    <row r="97" spans="1:12" x14ac:dyDescent="0.2">
      <c r="A97" s="4" t="s">
        <v>184</v>
      </c>
      <c r="B97" s="47" t="s">
        <v>217</v>
      </c>
      <c r="C97" s="13">
        <v>64.748948920000004</v>
      </c>
      <c r="D97" s="11" t="str">
        <f t="shared" ref="D97:D98" si="35">IF($B97="N/A","N/A",IF(C97&gt;10,"No",IF(C97&lt;-10,"No","Yes")))</f>
        <v>N/A</v>
      </c>
      <c r="E97" s="13">
        <v>64.474158368999994</v>
      </c>
      <c r="F97" s="11" t="str">
        <f t="shared" ref="F97:F98" si="36">IF($B97="N/A","N/A",IF(E97&gt;10,"No",IF(E97&lt;-10,"No","Yes")))</f>
        <v>N/A</v>
      </c>
      <c r="G97" s="13">
        <v>64.278639510999994</v>
      </c>
      <c r="H97" s="11" t="str">
        <f t="shared" ref="H97:H98" si="37">IF($B97="N/A","N/A",IF(G97&gt;10,"No",IF(G97&lt;-10,"No","Yes")))</f>
        <v>N/A</v>
      </c>
      <c r="I97" s="12">
        <v>-0.42399999999999999</v>
      </c>
      <c r="J97" s="12">
        <v>-0.30299999999999999</v>
      </c>
      <c r="K97" s="47" t="s">
        <v>733</v>
      </c>
      <c r="L97" s="9" t="str">
        <f>IF(J97="Div by 0", "N/A", IF(OR(J97="N/A",K97="N/A"),"N/A", IF(J97&gt;VALUE(MID(K97,1,2)), "No", IF(J97&lt;-1*VALUE(MID(K97,1,2)), "No", "Yes"))))</f>
        <v>Yes</v>
      </c>
    </row>
    <row r="98" spans="1:12" x14ac:dyDescent="0.2">
      <c r="A98" s="4" t="s">
        <v>185</v>
      </c>
      <c r="B98" s="47" t="s">
        <v>217</v>
      </c>
      <c r="C98" s="13">
        <v>35.251051080000003</v>
      </c>
      <c r="D98" s="11" t="str">
        <f t="shared" si="35"/>
        <v>N/A</v>
      </c>
      <c r="E98" s="13">
        <v>35.525841630999999</v>
      </c>
      <c r="F98" s="11" t="str">
        <f t="shared" si="36"/>
        <v>N/A</v>
      </c>
      <c r="G98" s="13">
        <v>35.721360488999998</v>
      </c>
      <c r="H98" s="11" t="str">
        <f t="shared" si="37"/>
        <v>N/A</v>
      </c>
      <c r="I98" s="12">
        <v>0.77949999999999997</v>
      </c>
      <c r="J98" s="12">
        <v>0.5504</v>
      </c>
      <c r="K98" s="47" t="s">
        <v>733</v>
      </c>
      <c r="L98" s="9" t="str">
        <f>IF(J98="Div by 0", "N/A", IF(OR(J98="N/A",K98="N/A"),"N/A", IF(J98&gt;VALUE(MID(K98,1,2)), "No", IF(J98&lt;-1*VALUE(MID(K98,1,2)), "No", "Yes"))))</f>
        <v>Yes</v>
      </c>
    </row>
    <row r="99" spans="1:12" x14ac:dyDescent="0.2">
      <c r="A99" s="2" t="s">
        <v>8</v>
      </c>
      <c r="B99" s="47" t="s">
        <v>289</v>
      </c>
      <c r="C99" s="13">
        <v>7.2401295124000002</v>
      </c>
      <c r="D99" s="43" t="str">
        <f>IF($B99="N/A","N/A",IF(C99&gt;10,"No",IF(C99&lt;5,"No","Yes")))</f>
        <v>Yes</v>
      </c>
      <c r="E99" s="13">
        <v>6.9089615931999999</v>
      </c>
      <c r="F99" s="43" t="str">
        <f>IF($B99="N/A","N/A",IF(E99&gt;10,"No",IF(E99&lt;5,"No","Yes")))</f>
        <v>Yes</v>
      </c>
      <c r="G99" s="13">
        <v>6.7775684228999999</v>
      </c>
      <c r="H99" s="43" t="str">
        <f t="shared" ref="H99:H102" si="38">IF($B99="N/A","N/A",IF(G99&gt;10,"No",IF(G99&lt;5,"No","Yes")))</f>
        <v>Yes</v>
      </c>
      <c r="I99" s="12">
        <v>-4.57</v>
      </c>
      <c r="J99" s="12">
        <v>-1.9</v>
      </c>
      <c r="K99" s="47" t="s">
        <v>734</v>
      </c>
      <c r="L99" s="9" t="str">
        <f t="shared" si="34"/>
        <v>Yes</v>
      </c>
    </row>
    <row r="100" spans="1:12" x14ac:dyDescent="0.2">
      <c r="A100" s="2" t="s">
        <v>153</v>
      </c>
      <c r="B100" s="47" t="s">
        <v>289</v>
      </c>
      <c r="C100" s="13">
        <v>6.2480065722999996</v>
      </c>
      <c r="D100" s="43" t="str">
        <f>IF($B100="N/A","N/A",IF(C100&gt;10,"No",IF(C100&lt;5,"No","Yes")))</f>
        <v>Yes</v>
      </c>
      <c r="E100" s="13">
        <v>6.1223328592000001</v>
      </c>
      <c r="F100" s="43" t="str">
        <f t="shared" ref="F100:F102" si="39">IF($B100="N/A","N/A",IF(E100&gt;10,"No",IF(E100&lt;5,"No","Yes")))</f>
        <v>Yes</v>
      </c>
      <c r="G100" s="13">
        <v>6.0298798999000001</v>
      </c>
      <c r="H100" s="43" t="str">
        <f t="shared" si="38"/>
        <v>Yes</v>
      </c>
      <c r="I100" s="12">
        <v>-2.0099999999999998</v>
      </c>
      <c r="J100" s="12">
        <v>-1.51</v>
      </c>
      <c r="K100" s="47" t="s">
        <v>734</v>
      </c>
      <c r="L100" s="9" t="str">
        <f t="shared" si="34"/>
        <v>Yes</v>
      </c>
    </row>
    <row r="101" spans="1:12" x14ac:dyDescent="0.2">
      <c r="A101" s="2" t="s">
        <v>154</v>
      </c>
      <c r="B101" s="47" t="s">
        <v>289</v>
      </c>
      <c r="C101" s="13">
        <v>6.2451070409999998</v>
      </c>
      <c r="D101" s="43" t="str">
        <f>IF($B101="N/A","N/A",IF(C101&gt;10,"No",IF(C101&lt;5,"No","Yes")))</f>
        <v>Yes</v>
      </c>
      <c r="E101" s="13">
        <v>6.0184921763999997</v>
      </c>
      <c r="F101" s="43" t="str">
        <f t="shared" si="39"/>
        <v>Yes</v>
      </c>
      <c r="G101" s="13">
        <v>5.9386646642000001</v>
      </c>
      <c r="H101" s="43" t="str">
        <f t="shared" si="38"/>
        <v>Yes</v>
      </c>
      <c r="I101" s="12">
        <v>-3.63</v>
      </c>
      <c r="J101" s="12">
        <v>-1.33</v>
      </c>
      <c r="K101" s="47" t="s">
        <v>734</v>
      </c>
      <c r="L101" s="9" t="str">
        <f t="shared" si="34"/>
        <v>Yes</v>
      </c>
    </row>
    <row r="102" spans="1:12" x14ac:dyDescent="0.2">
      <c r="A102" s="2" t="s">
        <v>155</v>
      </c>
      <c r="B102" s="47" t="s">
        <v>289</v>
      </c>
      <c r="C102" s="13">
        <v>7.2560769342000002</v>
      </c>
      <c r="D102" s="43" t="str">
        <f>IF($B102="N/A","N/A",IF(C102&gt;10,"No",IF(C102&lt;5,"No","Yes")))</f>
        <v>Yes</v>
      </c>
      <c r="E102" s="13">
        <v>6.9284020863000002</v>
      </c>
      <c r="F102" s="43" t="str">
        <f t="shared" si="39"/>
        <v>Yes</v>
      </c>
      <c r="G102" s="13">
        <v>6.7969171092999998</v>
      </c>
      <c r="H102" s="43" t="str">
        <f t="shared" si="38"/>
        <v>Yes</v>
      </c>
      <c r="I102" s="12">
        <v>-4.5199999999999996</v>
      </c>
      <c r="J102" s="12">
        <v>-1.9</v>
      </c>
      <c r="K102" s="47" t="s">
        <v>734</v>
      </c>
      <c r="L102" s="9" t="str">
        <f t="shared" si="34"/>
        <v>Yes</v>
      </c>
    </row>
    <row r="103" spans="1:12" x14ac:dyDescent="0.2">
      <c r="A103" s="2" t="s">
        <v>970</v>
      </c>
      <c r="B103" s="47" t="s">
        <v>217</v>
      </c>
      <c r="C103" s="1">
        <v>3481</v>
      </c>
      <c r="D103" s="11" t="str">
        <f t="shared" ref="D103:D114" si="40">IF($B103="N/A","N/A",IF(C103&gt;10,"No",IF(C103&lt;-10,"No","Yes")))</f>
        <v>N/A</v>
      </c>
      <c r="E103" s="1">
        <v>2592</v>
      </c>
      <c r="F103" s="11" t="str">
        <f t="shared" ref="F103:F114" si="41">IF($B103="N/A","N/A",IF(E103&gt;10,"No",IF(E103&lt;-10,"No","Yes")))</f>
        <v>N/A</v>
      </c>
      <c r="G103" s="1">
        <v>2477</v>
      </c>
      <c r="H103" s="11" t="str">
        <f t="shared" ref="H103:H114" si="42">IF($B103="N/A","N/A",IF(G103&gt;10,"No",IF(G103&lt;-10,"No","Yes")))</f>
        <v>N/A</v>
      </c>
      <c r="I103" s="12">
        <v>-25.5</v>
      </c>
      <c r="J103" s="12">
        <v>-4.4400000000000004</v>
      </c>
      <c r="K103" s="44" t="s">
        <v>733</v>
      </c>
      <c r="L103" s="9" t="str">
        <f t="shared" si="34"/>
        <v>Yes</v>
      </c>
    </row>
    <row r="104" spans="1:12" x14ac:dyDescent="0.2">
      <c r="A104" s="2" t="s">
        <v>971</v>
      </c>
      <c r="B104" s="47" t="s">
        <v>217</v>
      </c>
      <c r="C104" s="1">
        <v>2364</v>
      </c>
      <c r="D104" s="11" t="str">
        <f t="shared" si="40"/>
        <v>N/A</v>
      </c>
      <c r="E104" s="1">
        <v>2078</v>
      </c>
      <c r="F104" s="11" t="str">
        <f t="shared" si="41"/>
        <v>N/A</v>
      </c>
      <c r="G104" s="1">
        <v>1989</v>
      </c>
      <c r="H104" s="11" t="str">
        <f t="shared" si="42"/>
        <v>N/A</v>
      </c>
      <c r="I104" s="12">
        <v>-12.1</v>
      </c>
      <c r="J104" s="12">
        <v>-4.28</v>
      </c>
      <c r="K104" s="44" t="s">
        <v>733</v>
      </c>
      <c r="L104" s="9" t="str">
        <f t="shared" si="34"/>
        <v>Yes</v>
      </c>
    </row>
    <row r="105" spans="1:12" x14ac:dyDescent="0.2">
      <c r="A105" s="2" t="s">
        <v>1</v>
      </c>
      <c r="B105" s="47" t="s">
        <v>217</v>
      </c>
      <c r="C105" s="13">
        <v>99.648190209000006</v>
      </c>
      <c r="D105" s="11" t="str">
        <f t="shared" si="40"/>
        <v>N/A</v>
      </c>
      <c r="E105" s="13">
        <v>99.437174016</v>
      </c>
      <c r="F105" s="11" t="str">
        <f t="shared" si="41"/>
        <v>N/A</v>
      </c>
      <c r="G105" s="13">
        <v>99.685353504999995</v>
      </c>
      <c r="H105" s="11" t="str">
        <f t="shared" si="42"/>
        <v>N/A</v>
      </c>
      <c r="I105" s="12">
        <v>-0.21199999999999999</v>
      </c>
      <c r="J105" s="12">
        <v>0.24959999999999999</v>
      </c>
      <c r="K105" s="47" t="s">
        <v>734</v>
      </c>
      <c r="L105" s="9" t="str">
        <f t="shared" si="34"/>
        <v>Yes</v>
      </c>
    </row>
    <row r="106" spans="1:12" x14ac:dyDescent="0.2">
      <c r="A106" s="2" t="s">
        <v>69</v>
      </c>
      <c r="B106" s="47" t="s">
        <v>217</v>
      </c>
      <c r="C106" s="13">
        <v>98.392838091000002</v>
      </c>
      <c r="D106" s="11" t="str">
        <f t="shared" si="40"/>
        <v>N/A</v>
      </c>
      <c r="E106" s="13">
        <v>98.534187199000002</v>
      </c>
      <c r="F106" s="11" t="str">
        <f t="shared" si="41"/>
        <v>N/A</v>
      </c>
      <c r="G106" s="13">
        <v>98.488349524</v>
      </c>
      <c r="H106" s="11" t="str">
        <f t="shared" si="42"/>
        <v>N/A</v>
      </c>
      <c r="I106" s="12">
        <v>0.14369999999999999</v>
      </c>
      <c r="J106" s="12">
        <v>-4.7E-2</v>
      </c>
      <c r="K106" s="47" t="s">
        <v>734</v>
      </c>
      <c r="L106" s="9" t="str">
        <f t="shared" si="34"/>
        <v>Yes</v>
      </c>
    </row>
    <row r="107" spans="1:12" x14ac:dyDescent="0.2">
      <c r="A107" s="4" t="s">
        <v>70</v>
      </c>
      <c r="B107" s="47" t="s">
        <v>217</v>
      </c>
      <c r="C107" s="1">
        <v>195891</v>
      </c>
      <c r="D107" s="11" t="str">
        <f t="shared" si="40"/>
        <v>N/A</v>
      </c>
      <c r="E107" s="1">
        <v>200257</v>
      </c>
      <c r="F107" s="11" t="str">
        <f t="shared" si="41"/>
        <v>N/A</v>
      </c>
      <c r="G107" s="1">
        <v>205670</v>
      </c>
      <c r="H107" s="11" t="str">
        <f t="shared" si="42"/>
        <v>N/A</v>
      </c>
      <c r="I107" s="12">
        <v>2.2290000000000001</v>
      </c>
      <c r="J107" s="12">
        <v>2.7029999999999998</v>
      </c>
      <c r="K107" s="47" t="s">
        <v>733</v>
      </c>
      <c r="L107" s="9" t="str">
        <f t="shared" si="34"/>
        <v>Yes</v>
      </c>
    </row>
    <row r="108" spans="1:12" x14ac:dyDescent="0.2">
      <c r="A108" s="2" t="s">
        <v>688</v>
      </c>
      <c r="B108" s="47" t="s">
        <v>217</v>
      </c>
      <c r="C108" s="13">
        <v>1.2501850519</v>
      </c>
      <c r="D108" s="11" t="str">
        <f t="shared" si="40"/>
        <v>N/A</v>
      </c>
      <c r="E108" s="13">
        <v>1.2224291785000001</v>
      </c>
      <c r="F108" s="11" t="str">
        <f t="shared" si="41"/>
        <v>N/A</v>
      </c>
      <c r="G108" s="13">
        <v>1.294792629</v>
      </c>
      <c r="H108" s="11" t="str">
        <f t="shared" si="42"/>
        <v>N/A</v>
      </c>
      <c r="I108" s="12">
        <v>-2.2200000000000002</v>
      </c>
      <c r="J108" s="12">
        <v>5.92</v>
      </c>
      <c r="K108" s="47" t="s">
        <v>734</v>
      </c>
      <c r="L108" s="9" t="str">
        <f t="shared" ref="L108:L114" si="43">IF(J108="Div by 0", "N/A", IF(K108="N/A","N/A", IF(J108&gt;VALUE(MID(K108,1,2)), "No", IF(J108&lt;-1*VALUE(MID(K108,1,2)), "No", "Yes"))))</f>
        <v>Yes</v>
      </c>
    </row>
    <row r="109" spans="1:12" x14ac:dyDescent="0.2">
      <c r="A109" s="2" t="s">
        <v>687</v>
      </c>
      <c r="B109" s="47" t="s">
        <v>217</v>
      </c>
      <c r="C109" s="13">
        <v>9.3061957926000005</v>
      </c>
      <c r="D109" s="11" t="str">
        <f t="shared" si="40"/>
        <v>N/A</v>
      </c>
      <c r="E109" s="13">
        <v>9.2740828036000007</v>
      </c>
      <c r="F109" s="11" t="str">
        <f t="shared" si="41"/>
        <v>N/A</v>
      </c>
      <c r="G109" s="13">
        <v>7.8392570622999997</v>
      </c>
      <c r="H109" s="11" t="str">
        <f t="shared" si="42"/>
        <v>N/A</v>
      </c>
      <c r="I109" s="12">
        <v>-0.34499999999999997</v>
      </c>
      <c r="J109" s="12">
        <v>-15.5</v>
      </c>
      <c r="K109" s="47" t="s">
        <v>734</v>
      </c>
      <c r="L109" s="9" t="str">
        <f t="shared" si="43"/>
        <v>No</v>
      </c>
    </row>
    <row r="110" spans="1:12" x14ac:dyDescent="0.2">
      <c r="A110" s="2" t="s">
        <v>686</v>
      </c>
      <c r="B110" s="47" t="s">
        <v>217</v>
      </c>
      <c r="C110" s="13">
        <v>89.443619155999997</v>
      </c>
      <c r="D110" s="11" t="str">
        <f t="shared" si="40"/>
        <v>N/A</v>
      </c>
      <c r="E110" s="13">
        <v>89.503488017999999</v>
      </c>
      <c r="F110" s="11" t="str">
        <f t="shared" si="41"/>
        <v>N/A</v>
      </c>
      <c r="G110" s="13">
        <v>90.865950308999999</v>
      </c>
      <c r="H110" s="11" t="str">
        <f t="shared" si="42"/>
        <v>N/A</v>
      </c>
      <c r="I110" s="12">
        <v>6.6900000000000001E-2</v>
      </c>
      <c r="J110" s="12">
        <v>1.522</v>
      </c>
      <c r="K110" s="47" t="s">
        <v>734</v>
      </c>
      <c r="L110" s="9" t="str">
        <f t="shared" si="43"/>
        <v>Yes</v>
      </c>
    </row>
    <row r="111" spans="1:12" ht="25.5" x14ac:dyDescent="0.2">
      <c r="A111" s="4" t="s">
        <v>972</v>
      </c>
      <c r="B111" s="47" t="s">
        <v>217</v>
      </c>
      <c r="C111" s="13">
        <v>55.382496496000002</v>
      </c>
      <c r="D111" s="11" t="str">
        <f t="shared" si="40"/>
        <v>N/A</v>
      </c>
      <c r="E111" s="13">
        <v>55.028923661</v>
      </c>
      <c r="F111" s="11" t="str">
        <f t="shared" si="41"/>
        <v>N/A</v>
      </c>
      <c r="G111" s="13">
        <v>54.566059639999999</v>
      </c>
      <c r="H111" s="11" t="str">
        <f t="shared" si="42"/>
        <v>N/A</v>
      </c>
      <c r="I111" s="12">
        <v>-0.63800000000000001</v>
      </c>
      <c r="J111" s="12">
        <v>-0.84099999999999997</v>
      </c>
      <c r="K111" s="47" t="s">
        <v>734</v>
      </c>
      <c r="L111" s="9" t="str">
        <f t="shared" si="43"/>
        <v>Yes</v>
      </c>
    </row>
    <row r="112" spans="1:12" ht="25.5" x14ac:dyDescent="0.2">
      <c r="A112" s="4" t="s">
        <v>973</v>
      </c>
      <c r="B112" s="47" t="s">
        <v>217</v>
      </c>
      <c r="C112" s="13">
        <v>43.261006137000003</v>
      </c>
      <c r="D112" s="11" t="str">
        <f t="shared" si="40"/>
        <v>N/A</v>
      </c>
      <c r="E112" s="13">
        <v>43.604077762000003</v>
      </c>
      <c r="F112" s="11" t="str">
        <f t="shared" si="41"/>
        <v>N/A</v>
      </c>
      <c r="G112" s="13">
        <v>44.089667341000002</v>
      </c>
      <c r="H112" s="11" t="str">
        <f t="shared" si="42"/>
        <v>N/A</v>
      </c>
      <c r="I112" s="12">
        <v>0.79300000000000004</v>
      </c>
      <c r="J112" s="12">
        <v>1.1140000000000001</v>
      </c>
      <c r="K112" s="47" t="s">
        <v>734</v>
      </c>
      <c r="L112" s="9" t="str">
        <f t="shared" si="43"/>
        <v>Yes</v>
      </c>
    </row>
    <row r="113" spans="1:12" ht="25.5" x14ac:dyDescent="0.2">
      <c r="A113" s="4" t="s">
        <v>974</v>
      </c>
      <c r="B113" s="47" t="s">
        <v>217</v>
      </c>
      <c r="C113" s="13">
        <v>0.5301309622</v>
      </c>
      <c r="D113" s="11" t="str">
        <f t="shared" si="40"/>
        <v>N/A</v>
      </c>
      <c r="E113" s="13">
        <v>0.55049786629999997</v>
      </c>
      <c r="F113" s="11" t="str">
        <f t="shared" si="41"/>
        <v>N/A</v>
      </c>
      <c r="G113" s="13">
        <v>0.55051619529999996</v>
      </c>
      <c r="H113" s="11" t="str">
        <f t="shared" si="42"/>
        <v>N/A</v>
      </c>
      <c r="I113" s="12">
        <v>3.8420000000000001</v>
      </c>
      <c r="J113" s="12">
        <v>3.3E-3</v>
      </c>
      <c r="K113" s="47" t="s">
        <v>734</v>
      </c>
      <c r="L113" s="9" t="str">
        <f t="shared" si="43"/>
        <v>Yes</v>
      </c>
    </row>
    <row r="114" spans="1:12" ht="25.5" x14ac:dyDescent="0.2">
      <c r="A114" s="4" t="s">
        <v>975</v>
      </c>
      <c r="B114" s="47" t="s">
        <v>217</v>
      </c>
      <c r="C114" s="13">
        <v>0.82636640409999995</v>
      </c>
      <c r="D114" s="11" t="str">
        <f t="shared" si="40"/>
        <v>N/A</v>
      </c>
      <c r="E114" s="13">
        <v>0.81650071120000001</v>
      </c>
      <c r="F114" s="11" t="str">
        <f t="shared" si="41"/>
        <v>N/A</v>
      </c>
      <c r="G114" s="13">
        <v>0.79375682390000002</v>
      </c>
      <c r="H114" s="11" t="str">
        <f t="shared" si="42"/>
        <v>N/A</v>
      </c>
      <c r="I114" s="12">
        <v>-1.19</v>
      </c>
      <c r="J114" s="12">
        <v>-2.79</v>
      </c>
      <c r="K114" s="47" t="s">
        <v>734</v>
      </c>
      <c r="L114" s="9" t="str">
        <f t="shared" si="43"/>
        <v>Yes</v>
      </c>
    </row>
    <row r="115" spans="1:12" x14ac:dyDescent="0.2">
      <c r="A115" s="2" t="s">
        <v>976</v>
      </c>
      <c r="B115" s="47" t="s">
        <v>290</v>
      </c>
      <c r="C115" s="13">
        <v>99.854828135000005</v>
      </c>
      <c r="D115" s="43" t="str">
        <f>IF($B115="N/A","N/A",IF(C115&gt;=99,"Yes","No"))</f>
        <v>Yes</v>
      </c>
      <c r="E115" s="13">
        <v>99.875088672000004</v>
      </c>
      <c r="F115" s="43" t="str">
        <f>IF($B115="N/A","N/A",IF(E115&gt;=99,"Yes","No"))</f>
        <v>Yes</v>
      </c>
      <c r="G115" s="13">
        <v>99.889701438000003</v>
      </c>
      <c r="H115" s="43" t="str">
        <f>IF($B115="N/A","N/A",IF(G115&gt;=99,"Yes","No"))</f>
        <v>Yes</v>
      </c>
      <c r="I115" s="12">
        <v>2.0299999999999999E-2</v>
      </c>
      <c r="J115" s="12">
        <v>1.46E-2</v>
      </c>
      <c r="K115" s="47" t="s">
        <v>733</v>
      </c>
      <c r="L115" s="9" t="str">
        <f t="shared" ref="L115:L149" si="44">IF(J115="Div by 0", "N/A", IF(K115="N/A","N/A", IF(J115&gt;VALUE(MID(K115,1,2)), "No", IF(J115&lt;-1*VALUE(MID(K115,1,2)), "No", "Yes"))))</f>
        <v>Yes</v>
      </c>
    </row>
    <row r="116" spans="1:12" x14ac:dyDescent="0.2">
      <c r="A116" s="2" t="s">
        <v>977</v>
      </c>
      <c r="B116" s="47" t="s">
        <v>217</v>
      </c>
      <c r="C116" s="13">
        <v>11.671404674</v>
      </c>
      <c r="D116" s="43" t="str">
        <f>IF($B116="N/A","N/A",IF(C116&gt;10,"No",IF(C116&lt;-10,"No","Yes")))</f>
        <v>N/A</v>
      </c>
      <c r="E116" s="13">
        <v>11.460681968999999</v>
      </c>
      <c r="F116" s="43" t="str">
        <f>IF($B116="N/A","N/A",IF(E116&gt;10,"No",IF(E116&lt;-10,"No","Yes")))</f>
        <v>N/A</v>
      </c>
      <c r="G116" s="13">
        <v>11.266034846</v>
      </c>
      <c r="H116" s="43" t="str">
        <f>IF($B116="N/A","N/A",IF(G116&gt;10,"No",IF(G116&lt;-10,"No","Yes")))</f>
        <v>N/A</v>
      </c>
      <c r="I116" s="12">
        <v>-1.81</v>
      </c>
      <c r="J116" s="12">
        <v>-1.7</v>
      </c>
      <c r="K116" s="47" t="s">
        <v>733</v>
      </c>
      <c r="L116" s="9" t="str">
        <f t="shared" si="44"/>
        <v>Yes</v>
      </c>
    </row>
    <row r="117" spans="1:12" x14ac:dyDescent="0.2">
      <c r="A117" s="3" t="s">
        <v>978</v>
      </c>
      <c r="B117" s="47" t="s">
        <v>284</v>
      </c>
      <c r="C117" s="8">
        <v>99.723297255999995</v>
      </c>
      <c r="D117" s="43" t="str">
        <f>IF($B117="N/A","N/A",IF(C117&gt;=98,"Yes","No"))</f>
        <v>Yes</v>
      </c>
      <c r="E117" s="8">
        <v>99.686959897999998</v>
      </c>
      <c r="F117" s="43" t="str">
        <f>IF($B117="N/A","N/A",IF(E117&gt;=98,"Yes","No"))</f>
        <v>Yes</v>
      </c>
      <c r="G117" s="8">
        <v>99.653428528999996</v>
      </c>
      <c r="H117" s="43" t="str">
        <f>IF($B117="N/A","N/A",IF(G117&gt;=98,"Yes","No"))</f>
        <v>Yes</v>
      </c>
      <c r="I117" s="12">
        <v>-3.5999999999999997E-2</v>
      </c>
      <c r="J117" s="12">
        <v>-3.4000000000000002E-2</v>
      </c>
      <c r="K117" s="44" t="s">
        <v>733</v>
      </c>
      <c r="L117" s="9" t="str">
        <f t="shared" si="44"/>
        <v>Yes</v>
      </c>
    </row>
    <row r="118" spans="1:12" x14ac:dyDescent="0.2">
      <c r="A118" s="3" t="s">
        <v>979</v>
      </c>
      <c r="B118" s="47" t="s">
        <v>291</v>
      </c>
      <c r="C118" s="8">
        <v>92.394459299000005</v>
      </c>
      <c r="D118" s="43" t="str">
        <f>IF($B118="N/A","N/A",IF(C118&gt;=80,"Yes","No"))</f>
        <v>Yes</v>
      </c>
      <c r="E118" s="8">
        <v>92.406100128000006</v>
      </c>
      <c r="F118" s="43" t="str">
        <f>IF($B118="N/A","N/A",IF(E118&gt;=80,"Yes","No"))</f>
        <v>Yes</v>
      </c>
      <c r="G118" s="8">
        <v>92.607593832000006</v>
      </c>
      <c r="H118" s="43" t="str">
        <f>IF($B118="N/A","N/A",IF(G118&gt;=80,"Yes","No"))</f>
        <v>Yes</v>
      </c>
      <c r="I118" s="12">
        <v>1.26E-2</v>
      </c>
      <c r="J118" s="12">
        <v>0.21809999999999999</v>
      </c>
      <c r="K118" s="44" t="s">
        <v>733</v>
      </c>
      <c r="L118" s="9" t="str">
        <f t="shared" si="44"/>
        <v>Yes</v>
      </c>
    </row>
    <row r="119" spans="1:12" ht="25.5" x14ac:dyDescent="0.2">
      <c r="A119" s="2" t="s">
        <v>980</v>
      </c>
      <c r="B119" s="47" t="s">
        <v>292</v>
      </c>
      <c r="C119" s="13">
        <v>94.274447624999993</v>
      </c>
      <c r="D119" s="43" t="str">
        <f>IF($B119="N/A","N/A",IF(C119&gt;=100,"Yes","No"))</f>
        <v>No</v>
      </c>
      <c r="E119" s="13">
        <v>95.401844185000002</v>
      </c>
      <c r="F119" s="43" t="str">
        <f t="shared" ref="F119:F120" si="45">IF($B119="N/A","N/A",IF(E119&gt;=100,"Yes","No"))</f>
        <v>No</v>
      </c>
      <c r="G119" s="13">
        <v>99.959677419000002</v>
      </c>
      <c r="H119" s="43" t="str">
        <f t="shared" ref="H119:H120" si="46">IF($B119="N/A","N/A",IF(G119&gt;=100,"Yes","No"))</f>
        <v>No</v>
      </c>
      <c r="I119" s="12">
        <v>1.196</v>
      </c>
      <c r="J119" s="12">
        <v>4.7779999999999996</v>
      </c>
      <c r="K119" s="44" t="s">
        <v>732</v>
      </c>
      <c r="L119" s="9" t="str">
        <f t="shared" si="44"/>
        <v>Yes</v>
      </c>
    </row>
    <row r="120" spans="1:12" ht="25.5" x14ac:dyDescent="0.2">
      <c r="A120" s="3" t="s">
        <v>981</v>
      </c>
      <c r="B120" s="47" t="s">
        <v>292</v>
      </c>
      <c r="C120" s="13">
        <v>93.364084285999994</v>
      </c>
      <c r="D120" s="43" t="str">
        <f>IF($B120="N/A","N/A",IF(C120&gt;=100,"Yes","No"))</f>
        <v>No</v>
      </c>
      <c r="E120" s="13">
        <v>94.771112212999995</v>
      </c>
      <c r="F120" s="43" t="str">
        <f t="shared" si="45"/>
        <v>No</v>
      </c>
      <c r="G120" s="13">
        <v>99.958307469000005</v>
      </c>
      <c r="H120" s="43" t="str">
        <f t="shared" si="46"/>
        <v>No</v>
      </c>
      <c r="I120" s="12">
        <v>1.5069999999999999</v>
      </c>
      <c r="J120" s="12">
        <v>5.4729999999999999</v>
      </c>
      <c r="K120" s="44" t="s">
        <v>732</v>
      </c>
      <c r="L120" s="9" t="str">
        <f t="shared" si="44"/>
        <v>Yes</v>
      </c>
    </row>
    <row r="121" spans="1:12" ht="25.5" x14ac:dyDescent="0.2">
      <c r="A121" s="2" t="s">
        <v>982</v>
      </c>
      <c r="B121" s="47" t="s">
        <v>217</v>
      </c>
      <c r="C121" s="13">
        <v>90.608177643999994</v>
      </c>
      <c r="D121" s="35" t="s">
        <v>735</v>
      </c>
      <c r="E121" s="13">
        <v>92.735444400999995</v>
      </c>
      <c r="F121" s="35" t="s">
        <v>735</v>
      </c>
      <c r="G121" s="13">
        <v>93.605819238999999</v>
      </c>
      <c r="H121" s="43" t="str">
        <f>IF($B121="N/A","N/A",IF(G121&lt;100,"No",IF(G121=100,"No","Yes")))</f>
        <v>N/A</v>
      </c>
      <c r="I121" s="12">
        <v>2.3479999999999999</v>
      </c>
      <c r="J121" s="12">
        <v>0.93859999999999999</v>
      </c>
      <c r="K121" s="44" t="s">
        <v>732</v>
      </c>
      <c r="L121" s="9" t="str">
        <f t="shared" si="44"/>
        <v>Yes</v>
      </c>
    </row>
    <row r="122" spans="1:12" ht="25.5" x14ac:dyDescent="0.2">
      <c r="A122" s="2" t="s">
        <v>983</v>
      </c>
      <c r="B122" s="34" t="s">
        <v>217</v>
      </c>
      <c r="C122" s="13">
        <v>97.048287134999995</v>
      </c>
      <c r="D122" s="43" t="str">
        <f>IF($B122="N/A","N/A",IF(C122&gt;10,"No",IF(C122&lt;-10,"No","Yes")))</f>
        <v>N/A</v>
      </c>
      <c r="E122" s="13">
        <v>98.880369685000005</v>
      </c>
      <c r="F122" s="43" t="str">
        <f>IF($B122="N/A","N/A",IF(E122&gt;10,"No",IF(E122&lt;-10,"No","Yes")))</f>
        <v>N/A</v>
      </c>
      <c r="G122" s="13">
        <v>99.975906741000003</v>
      </c>
      <c r="H122" s="43" t="str">
        <f>IF($B122="N/A","N/A",IF(G122&gt;10,"No",IF(G122&lt;-10,"No","Yes")))</f>
        <v>N/A</v>
      </c>
      <c r="I122" s="12">
        <v>1.8879999999999999</v>
      </c>
      <c r="J122" s="12">
        <v>1.1080000000000001</v>
      </c>
      <c r="K122" s="44" t="s">
        <v>732</v>
      </c>
      <c r="L122" s="9" t="str">
        <f>IF(J122="Div by 0", "N/A", IF(OR(J122="N/A",K122="N/A"),"N/A", IF(J122&gt;VALUE(MID(K122,1,2)), "No", IF(J122&lt;-1*VALUE(MID(K122,1,2)), "No", "Yes"))))</f>
        <v>Yes</v>
      </c>
    </row>
    <row r="123" spans="1:12" x14ac:dyDescent="0.2">
      <c r="A123" s="7" t="s">
        <v>100</v>
      </c>
      <c r="B123" s="34" t="s">
        <v>217</v>
      </c>
      <c r="C123" s="35">
        <v>128124</v>
      </c>
      <c r="D123" s="43" t="str">
        <f t="shared" ref="D123:D149" si="47">IF($B123="N/A","N/A",IF(C123&gt;10,"No",IF(C123&lt;-10,"No","Yes")))</f>
        <v>N/A</v>
      </c>
      <c r="E123" s="35">
        <v>129692</v>
      </c>
      <c r="F123" s="43" t="str">
        <f t="shared" ref="F123:F149" si="48">IF($B123="N/A","N/A",IF(E123&gt;10,"No",IF(E123&lt;-10,"No","Yes")))</f>
        <v>N/A</v>
      </c>
      <c r="G123" s="35">
        <v>132368</v>
      </c>
      <c r="H123" s="43" t="str">
        <f t="shared" ref="H123:H149" si="49">IF($B123="N/A","N/A",IF(G123&gt;10,"No",IF(G123&lt;-10,"No","Yes")))</f>
        <v>N/A</v>
      </c>
      <c r="I123" s="12">
        <v>1.224</v>
      </c>
      <c r="J123" s="12">
        <v>2.0630000000000002</v>
      </c>
      <c r="K123" s="44" t="s">
        <v>733</v>
      </c>
      <c r="L123" s="9" t="str">
        <f t="shared" si="44"/>
        <v>Yes</v>
      </c>
    </row>
    <row r="124" spans="1:12" x14ac:dyDescent="0.2">
      <c r="A124" s="2" t="s">
        <v>984</v>
      </c>
      <c r="B124" s="34" t="s">
        <v>217</v>
      </c>
      <c r="C124" s="35">
        <v>34145</v>
      </c>
      <c r="D124" s="43" t="str">
        <f t="shared" si="47"/>
        <v>N/A</v>
      </c>
      <c r="E124" s="35">
        <v>34467</v>
      </c>
      <c r="F124" s="43" t="str">
        <f t="shared" si="48"/>
        <v>N/A</v>
      </c>
      <c r="G124" s="35">
        <v>34593</v>
      </c>
      <c r="H124" s="43" t="str">
        <f t="shared" si="49"/>
        <v>N/A</v>
      </c>
      <c r="I124" s="12">
        <v>0.94299999999999995</v>
      </c>
      <c r="J124" s="12">
        <v>0.36559999999999998</v>
      </c>
      <c r="K124" s="44" t="s">
        <v>733</v>
      </c>
      <c r="L124" s="9" t="str">
        <f t="shared" si="44"/>
        <v>Yes</v>
      </c>
    </row>
    <row r="125" spans="1:12" x14ac:dyDescent="0.2">
      <c r="A125" s="2" t="s">
        <v>985</v>
      </c>
      <c r="B125" s="34" t="s">
        <v>217</v>
      </c>
      <c r="C125" s="35">
        <v>4861</v>
      </c>
      <c r="D125" s="43" t="str">
        <f t="shared" si="47"/>
        <v>N/A</v>
      </c>
      <c r="E125" s="35">
        <v>4996</v>
      </c>
      <c r="F125" s="43" t="str">
        <f t="shared" si="48"/>
        <v>N/A</v>
      </c>
      <c r="G125" s="35">
        <v>4971</v>
      </c>
      <c r="H125" s="43" t="str">
        <f t="shared" si="49"/>
        <v>N/A</v>
      </c>
      <c r="I125" s="12">
        <v>2.7770000000000001</v>
      </c>
      <c r="J125" s="12">
        <v>-0.5</v>
      </c>
      <c r="K125" s="44" t="s">
        <v>733</v>
      </c>
      <c r="L125" s="9" t="str">
        <f t="shared" si="44"/>
        <v>Yes</v>
      </c>
    </row>
    <row r="126" spans="1:12" x14ac:dyDescent="0.2">
      <c r="A126" s="2" t="s">
        <v>986</v>
      </c>
      <c r="B126" s="34" t="s">
        <v>217</v>
      </c>
      <c r="C126" s="35">
        <v>45263</v>
      </c>
      <c r="D126" s="43" t="str">
        <f t="shared" si="47"/>
        <v>N/A</v>
      </c>
      <c r="E126" s="35">
        <v>45506</v>
      </c>
      <c r="F126" s="43" t="str">
        <f t="shared" si="48"/>
        <v>N/A</v>
      </c>
      <c r="G126" s="35">
        <v>47103</v>
      </c>
      <c r="H126" s="43" t="str">
        <f t="shared" si="49"/>
        <v>N/A</v>
      </c>
      <c r="I126" s="12">
        <v>0.53690000000000004</v>
      </c>
      <c r="J126" s="12">
        <v>3.5089999999999999</v>
      </c>
      <c r="K126" s="44" t="s">
        <v>733</v>
      </c>
      <c r="L126" s="9" t="str">
        <f t="shared" si="44"/>
        <v>Yes</v>
      </c>
    </row>
    <row r="127" spans="1:12" x14ac:dyDescent="0.2">
      <c r="A127" s="2" t="s">
        <v>987</v>
      </c>
      <c r="B127" s="34" t="s">
        <v>217</v>
      </c>
      <c r="C127" s="35">
        <v>43855</v>
      </c>
      <c r="D127" s="43" t="str">
        <f t="shared" si="47"/>
        <v>N/A</v>
      </c>
      <c r="E127" s="35">
        <v>44723</v>
      </c>
      <c r="F127" s="43" t="str">
        <f t="shared" si="48"/>
        <v>N/A</v>
      </c>
      <c r="G127" s="35">
        <v>45701</v>
      </c>
      <c r="H127" s="43" t="str">
        <f t="shared" si="49"/>
        <v>N/A</v>
      </c>
      <c r="I127" s="12">
        <v>1.9790000000000001</v>
      </c>
      <c r="J127" s="12">
        <v>2.1869999999999998</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194878</v>
      </c>
      <c r="D129" s="43" t="str">
        <f t="shared" si="47"/>
        <v>N/A</v>
      </c>
      <c r="E129" s="35">
        <v>201358</v>
      </c>
      <c r="F129" s="43" t="str">
        <f t="shared" si="48"/>
        <v>N/A</v>
      </c>
      <c r="G129" s="35">
        <v>208920</v>
      </c>
      <c r="H129" s="43" t="str">
        <f t="shared" si="49"/>
        <v>N/A</v>
      </c>
      <c r="I129" s="12">
        <v>3.3250000000000002</v>
      </c>
      <c r="J129" s="12">
        <v>3.7559999999999998</v>
      </c>
      <c r="K129" s="44" t="s">
        <v>733</v>
      </c>
      <c r="L129" s="9" t="str">
        <f t="shared" si="44"/>
        <v>Yes</v>
      </c>
    </row>
    <row r="130" spans="1:12" x14ac:dyDescent="0.2">
      <c r="A130" s="2" t="s">
        <v>989</v>
      </c>
      <c r="B130" s="34" t="s">
        <v>217</v>
      </c>
      <c r="C130" s="35">
        <v>138720</v>
      </c>
      <c r="D130" s="43" t="str">
        <f t="shared" si="47"/>
        <v>N/A</v>
      </c>
      <c r="E130" s="35">
        <v>142923</v>
      </c>
      <c r="F130" s="43" t="str">
        <f t="shared" si="48"/>
        <v>N/A</v>
      </c>
      <c r="G130" s="35">
        <v>147817</v>
      </c>
      <c r="H130" s="43" t="str">
        <f t="shared" si="49"/>
        <v>N/A</v>
      </c>
      <c r="I130" s="12">
        <v>3.03</v>
      </c>
      <c r="J130" s="12">
        <v>3.4239999999999999</v>
      </c>
      <c r="K130" s="44" t="s">
        <v>733</v>
      </c>
      <c r="L130" s="9" t="str">
        <f t="shared" si="44"/>
        <v>Yes</v>
      </c>
    </row>
    <row r="131" spans="1:12" x14ac:dyDescent="0.2">
      <c r="A131" s="2" t="s">
        <v>990</v>
      </c>
      <c r="B131" s="34" t="s">
        <v>217</v>
      </c>
      <c r="C131" s="35">
        <v>1404</v>
      </c>
      <c r="D131" s="43" t="str">
        <f t="shared" si="47"/>
        <v>N/A</v>
      </c>
      <c r="E131" s="35">
        <v>1405</v>
      </c>
      <c r="F131" s="43" t="str">
        <f t="shared" si="48"/>
        <v>N/A</v>
      </c>
      <c r="G131" s="35">
        <v>1495</v>
      </c>
      <c r="H131" s="43" t="str">
        <f t="shared" si="49"/>
        <v>N/A</v>
      </c>
      <c r="I131" s="12">
        <v>7.1199999999999999E-2</v>
      </c>
      <c r="J131" s="12">
        <v>6.4059999999999997</v>
      </c>
      <c r="K131" s="44" t="s">
        <v>733</v>
      </c>
      <c r="L131" s="9" t="str">
        <f t="shared" si="44"/>
        <v>Yes</v>
      </c>
    </row>
    <row r="132" spans="1:12" x14ac:dyDescent="0.2">
      <c r="A132" s="2" t="s">
        <v>991</v>
      </c>
      <c r="B132" s="34" t="s">
        <v>217</v>
      </c>
      <c r="C132" s="35">
        <v>31111</v>
      </c>
      <c r="D132" s="43" t="str">
        <f t="shared" si="47"/>
        <v>N/A</v>
      </c>
      <c r="E132" s="35">
        <v>28426</v>
      </c>
      <c r="F132" s="43" t="str">
        <f t="shared" si="48"/>
        <v>N/A</v>
      </c>
      <c r="G132" s="35">
        <v>29782</v>
      </c>
      <c r="H132" s="43" t="str">
        <f t="shared" si="49"/>
        <v>N/A</v>
      </c>
      <c r="I132" s="12">
        <v>-8.6300000000000008</v>
      </c>
      <c r="J132" s="12">
        <v>4.7699999999999996</v>
      </c>
      <c r="K132" s="44" t="s">
        <v>733</v>
      </c>
      <c r="L132" s="9" t="str">
        <f t="shared" si="44"/>
        <v>Yes</v>
      </c>
    </row>
    <row r="133" spans="1:12" x14ac:dyDescent="0.2">
      <c r="A133" s="2" t="s">
        <v>992</v>
      </c>
      <c r="B133" s="34" t="s">
        <v>217</v>
      </c>
      <c r="C133" s="35">
        <v>23643</v>
      </c>
      <c r="D133" s="43" t="str">
        <f t="shared" si="47"/>
        <v>N/A</v>
      </c>
      <c r="E133" s="35">
        <v>28604</v>
      </c>
      <c r="F133" s="43" t="str">
        <f t="shared" si="48"/>
        <v>N/A</v>
      </c>
      <c r="G133" s="35">
        <v>29826</v>
      </c>
      <c r="H133" s="43" t="str">
        <f t="shared" si="49"/>
        <v>N/A</v>
      </c>
      <c r="I133" s="12">
        <v>20.98</v>
      </c>
      <c r="J133" s="12">
        <v>4.2720000000000002</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591971</v>
      </c>
      <c r="D135" s="43" t="str">
        <f t="shared" si="47"/>
        <v>N/A</v>
      </c>
      <c r="E135" s="35">
        <v>628354</v>
      </c>
      <c r="F135" s="43" t="str">
        <f t="shared" si="48"/>
        <v>N/A</v>
      </c>
      <c r="G135" s="35">
        <v>672300</v>
      </c>
      <c r="H135" s="43" t="str">
        <f t="shared" si="49"/>
        <v>N/A</v>
      </c>
      <c r="I135" s="12">
        <v>6.1459999999999999</v>
      </c>
      <c r="J135" s="12">
        <v>6.9939999999999998</v>
      </c>
      <c r="K135" s="44" t="s">
        <v>733</v>
      </c>
      <c r="L135" s="9" t="str">
        <f t="shared" si="44"/>
        <v>Yes</v>
      </c>
    </row>
    <row r="136" spans="1:12" x14ac:dyDescent="0.2">
      <c r="A136" s="2" t="s">
        <v>994</v>
      </c>
      <c r="B136" s="34" t="s">
        <v>217</v>
      </c>
      <c r="C136" s="35">
        <v>159616</v>
      </c>
      <c r="D136" s="43" t="str">
        <f t="shared" si="47"/>
        <v>N/A</v>
      </c>
      <c r="E136" s="35">
        <v>153347</v>
      </c>
      <c r="F136" s="43" t="str">
        <f t="shared" si="48"/>
        <v>N/A</v>
      </c>
      <c r="G136" s="35">
        <v>156253</v>
      </c>
      <c r="H136" s="43" t="str">
        <f t="shared" si="49"/>
        <v>N/A</v>
      </c>
      <c r="I136" s="12">
        <v>-3.93</v>
      </c>
      <c r="J136" s="12">
        <v>1.895</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26</v>
      </c>
      <c r="D138" s="43" t="str">
        <f t="shared" si="47"/>
        <v>N/A</v>
      </c>
      <c r="E138" s="35">
        <v>24</v>
      </c>
      <c r="F138" s="43" t="str">
        <f t="shared" si="48"/>
        <v>N/A</v>
      </c>
      <c r="G138" s="35">
        <v>23</v>
      </c>
      <c r="H138" s="43" t="str">
        <f t="shared" si="49"/>
        <v>N/A</v>
      </c>
      <c r="I138" s="12">
        <v>-7.69</v>
      </c>
      <c r="J138" s="12">
        <v>-4.17</v>
      </c>
      <c r="K138" s="44" t="s">
        <v>733</v>
      </c>
      <c r="L138" s="9" t="str">
        <f t="shared" si="44"/>
        <v>Yes</v>
      </c>
    </row>
    <row r="139" spans="1:12" x14ac:dyDescent="0.2">
      <c r="A139" s="2" t="s">
        <v>997</v>
      </c>
      <c r="B139" s="34" t="s">
        <v>217</v>
      </c>
      <c r="C139" s="35">
        <v>380860</v>
      </c>
      <c r="D139" s="43" t="str">
        <f t="shared" si="47"/>
        <v>N/A</v>
      </c>
      <c r="E139" s="35">
        <v>416554</v>
      </c>
      <c r="F139" s="43" t="str">
        <f t="shared" si="48"/>
        <v>N/A</v>
      </c>
      <c r="G139" s="35">
        <v>464169</v>
      </c>
      <c r="H139" s="43" t="str">
        <f t="shared" si="49"/>
        <v>N/A</v>
      </c>
      <c r="I139" s="12">
        <v>9.3719999999999999</v>
      </c>
      <c r="J139" s="12">
        <v>11.43</v>
      </c>
      <c r="K139" s="44" t="s">
        <v>733</v>
      </c>
      <c r="L139" s="9" t="str">
        <f t="shared" si="44"/>
        <v>No</v>
      </c>
    </row>
    <row r="140" spans="1:12" x14ac:dyDescent="0.2">
      <c r="A140" s="2" t="s">
        <v>998</v>
      </c>
      <c r="B140" s="34" t="s">
        <v>217</v>
      </c>
      <c r="C140" s="35">
        <v>23190</v>
      </c>
      <c r="D140" s="43" t="str">
        <f t="shared" si="47"/>
        <v>N/A</v>
      </c>
      <c r="E140" s="35">
        <v>29935</v>
      </c>
      <c r="F140" s="43" t="str">
        <f t="shared" si="48"/>
        <v>N/A</v>
      </c>
      <c r="G140" s="35">
        <v>24255</v>
      </c>
      <c r="H140" s="43" t="str">
        <f t="shared" si="49"/>
        <v>N/A</v>
      </c>
      <c r="I140" s="12">
        <v>29.09</v>
      </c>
      <c r="J140" s="12">
        <v>-19</v>
      </c>
      <c r="K140" s="44" t="s">
        <v>733</v>
      </c>
      <c r="L140" s="9" t="str">
        <f t="shared" si="44"/>
        <v>No</v>
      </c>
    </row>
    <row r="141" spans="1:12" x14ac:dyDescent="0.2">
      <c r="A141" s="2" t="s">
        <v>999</v>
      </c>
      <c r="B141" s="34" t="s">
        <v>217</v>
      </c>
      <c r="C141" s="35">
        <v>27931</v>
      </c>
      <c r="D141" s="43" t="str">
        <f t="shared" si="47"/>
        <v>N/A</v>
      </c>
      <c r="E141" s="35">
        <v>28153</v>
      </c>
      <c r="F141" s="43" t="str">
        <f t="shared" si="48"/>
        <v>N/A</v>
      </c>
      <c r="G141" s="35">
        <v>27248</v>
      </c>
      <c r="H141" s="43" t="str">
        <f t="shared" si="49"/>
        <v>N/A</v>
      </c>
      <c r="I141" s="12">
        <v>0.79479999999999995</v>
      </c>
      <c r="J141" s="12">
        <v>-3.21</v>
      </c>
      <c r="K141" s="44" t="s">
        <v>733</v>
      </c>
      <c r="L141" s="9" t="str">
        <f t="shared" si="44"/>
        <v>Yes</v>
      </c>
    </row>
    <row r="142" spans="1:12" x14ac:dyDescent="0.2">
      <c r="A142" s="2" t="s">
        <v>1000</v>
      </c>
      <c r="B142" s="34" t="s">
        <v>217</v>
      </c>
      <c r="C142" s="35">
        <v>348</v>
      </c>
      <c r="D142" s="43" t="str">
        <f t="shared" si="47"/>
        <v>N/A</v>
      </c>
      <c r="E142" s="35">
        <v>341</v>
      </c>
      <c r="F142" s="43" t="str">
        <f t="shared" si="48"/>
        <v>N/A</v>
      </c>
      <c r="G142" s="35">
        <v>352</v>
      </c>
      <c r="H142" s="43" t="str">
        <f t="shared" si="49"/>
        <v>N/A</v>
      </c>
      <c r="I142" s="12">
        <v>-2.0099999999999998</v>
      </c>
      <c r="J142" s="12">
        <v>3.226</v>
      </c>
      <c r="K142" s="44" t="s">
        <v>733</v>
      </c>
      <c r="L142" s="9" t="str">
        <f t="shared" si="44"/>
        <v>Yes</v>
      </c>
    </row>
    <row r="143" spans="1:12" x14ac:dyDescent="0.2">
      <c r="A143" s="7" t="s">
        <v>105</v>
      </c>
      <c r="B143" s="34" t="s">
        <v>217</v>
      </c>
      <c r="C143" s="35">
        <v>235999</v>
      </c>
      <c r="D143" s="43" t="str">
        <f t="shared" si="47"/>
        <v>N/A</v>
      </c>
      <c r="E143" s="35">
        <v>252716</v>
      </c>
      <c r="F143" s="43" t="str">
        <f t="shared" si="48"/>
        <v>N/A</v>
      </c>
      <c r="G143" s="35">
        <v>275039</v>
      </c>
      <c r="H143" s="43" t="str">
        <f t="shared" si="49"/>
        <v>N/A</v>
      </c>
      <c r="I143" s="12">
        <v>7.0839999999999996</v>
      </c>
      <c r="J143" s="12">
        <v>8.8330000000000002</v>
      </c>
      <c r="K143" s="44" t="s">
        <v>733</v>
      </c>
      <c r="L143" s="9" t="str">
        <f t="shared" si="44"/>
        <v>Yes</v>
      </c>
    </row>
    <row r="144" spans="1:12" x14ac:dyDescent="0.2">
      <c r="A144" s="2" t="s">
        <v>1001</v>
      </c>
      <c r="B144" s="34" t="s">
        <v>217</v>
      </c>
      <c r="C144" s="35">
        <v>81090</v>
      </c>
      <c r="D144" s="43" t="str">
        <f t="shared" si="47"/>
        <v>N/A</v>
      </c>
      <c r="E144" s="35">
        <v>80876</v>
      </c>
      <c r="F144" s="43" t="str">
        <f t="shared" si="48"/>
        <v>N/A</v>
      </c>
      <c r="G144" s="35">
        <v>81464</v>
      </c>
      <c r="H144" s="43" t="str">
        <f t="shared" si="49"/>
        <v>N/A</v>
      </c>
      <c r="I144" s="12">
        <v>-0.26400000000000001</v>
      </c>
      <c r="J144" s="12">
        <v>0.72699999999999998</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21457</v>
      </c>
      <c r="D147" s="43" t="str">
        <f t="shared" si="47"/>
        <v>N/A</v>
      </c>
      <c r="E147" s="35">
        <v>21851</v>
      </c>
      <c r="F147" s="43" t="str">
        <f t="shared" si="48"/>
        <v>N/A</v>
      </c>
      <c r="G147" s="35">
        <v>25867</v>
      </c>
      <c r="H147" s="43" t="str">
        <f t="shared" si="49"/>
        <v>N/A</v>
      </c>
      <c r="I147" s="12">
        <v>1.8360000000000001</v>
      </c>
      <c r="J147" s="12">
        <v>18.38</v>
      </c>
      <c r="K147" s="44" t="s">
        <v>733</v>
      </c>
      <c r="L147" s="9" t="str">
        <f t="shared" si="44"/>
        <v>No</v>
      </c>
    </row>
    <row r="148" spans="1:12" x14ac:dyDescent="0.2">
      <c r="A148" s="2" t="s">
        <v>1005</v>
      </c>
      <c r="B148" s="34" t="s">
        <v>217</v>
      </c>
      <c r="C148" s="35">
        <v>36674</v>
      </c>
      <c r="D148" s="43" t="str">
        <f t="shared" si="47"/>
        <v>N/A</v>
      </c>
      <c r="E148" s="35">
        <v>36567</v>
      </c>
      <c r="F148" s="43" t="str">
        <f t="shared" si="48"/>
        <v>N/A</v>
      </c>
      <c r="G148" s="35">
        <v>36620</v>
      </c>
      <c r="H148" s="43" t="str">
        <f t="shared" si="49"/>
        <v>N/A</v>
      </c>
      <c r="I148" s="12">
        <v>-0.29199999999999998</v>
      </c>
      <c r="J148" s="12">
        <v>0.1449</v>
      </c>
      <c r="K148" s="44" t="s">
        <v>733</v>
      </c>
      <c r="L148" s="9" t="str">
        <f t="shared" si="44"/>
        <v>Yes</v>
      </c>
    </row>
    <row r="149" spans="1:12" x14ac:dyDescent="0.2">
      <c r="A149" s="2" t="s">
        <v>1006</v>
      </c>
      <c r="B149" s="34" t="s">
        <v>217</v>
      </c>
      <c r="C149" s="35">
        <v>96778</v>
      </c>
      <c r="D149" s="43" t="str">
        <f t="shared" si="47"/>
        <v>N/A</v>
      </c>
      <c r="E149" s="35">
        <v>113422</v>
      </c>
      <c r="F149" s="43" t="str">
        <f t="shared" si="48"/>
        <v>N/A</v>
      </c>
      <c r="G149" s="35">
        <v>131088</v>
      </c>
      <c r="H149" s="43" t="str">
        <f t="shared" si="49"/>
        <v>N/A</v>
      </c>
      <c r="I149" s="12">
        <v>17.2</v>
      </c>
      <c r="J149" s="12">
        <v>15.58</v>
      </c>
      <c r="K149" s="44" t="s">
        <v>733</v>
      </c>
      <c r="L149" s="9" t="str">
        <f t="shared" si="44"/>
        <v>No</v>
      </c>
    </row>
    <row r="150" spans="1:12" ht="25.5" x14ac:dyDescent="0.2">
      <c r="A150" s="16" t="s">
        <v>1007</v>
      </c>
      <c r="B150" s="1" t="s">
        <v>217</v>
      </c>
      <c r="C150" s="1">
        <v>46148</v>
      </c>
      <c r="D150" s="11" t="str">
        <f t="shared" ref="D150:D155" si="50">IF($B150="N/A","N/A",IF(C150&gt;10,"No",IF(C150&lt;-10,"No","Yes")))</f>
        <v>N/A</v>
      </c>
      <c r="E150" s="1">
        <v>45684</v>
      </c>
      <c r="F150" s="11" t="str">
        <f t="shared" ref="F150:F155" si="51">IF($B150="N/A","N/A",IF(E150&gt;10,"No",IF(E150&lt;-10,"No","Yes")))</f>
        <v>N/A</v>
      </c>
      <c r="G150" s="1">
        <v>44917</v>
      </c>
      <c r="H150" s="11" t="str">
        <f t="shared" ref="H150:H155" si="52">IF($B150="N/A","N/A",IF(G150&gt;10,"No",IF(G150&lt;-10,"No","Yes")))</f>
        <v>N/A</v>
      </c>
      <c r="I150" s="56">
        <v>-1.01</v>
      </c>
      <c r="J150" s="56">
        <v>-1.68</v>
      </c>
      <c r="K150" s="44" t="s">
        <v>732</v>
      </c>
      <c r="L150" s="9" t="str">
        <f t="shared" ref="L150:L155" si="53">IF(J150="Div by 0", "N/A", IF(K150="N/A","N/A", IF(J150&gt;VALUE(MID(K150,1,2)), "No", IF(J150&lt;-1*VALUE(MID(K150,1,2)), "No", "Yes"))))</f>
        <v>Yes</v>
      </c>
    </row>
    <row r="151" spans="1:12" x14ac:dyDescent="0.2">
      <c r="A151" s="6" t="s">
        <v>330</v>
      </c>
      <c r="B151" s="47" t="s">
        <v>217</v>
      </c>
      <c r="C151" s="13">
        <v>4.0094806824000004</v>
      </c>
      <c r="D151" s="11" t="str">
        <f t="shared" si="50"/>
        <v>N/A</v>
      </c>
      <c r="E151" s="13">
        <v>3.7689337689000002</v>
      </c>
      <c r="F151" s="11" t="str">
        <f t="shared" si="51"/>
        <v>N/A</v>
      </c>
      <c r="G151" s="13">
        <v>3.4856479027999998</v>
      </c>
      <c r="H151" s="11" t="str">
        <f t="shared" si="52"/>
        <v>N/A</v>
      </c>
      <c r="I151" s="56">
        <v>-6</v>
      </c>
      <c r="J151" s="56">
        <v>-7.52</v>
      </c>
      <c r="K151" s="44" t="s">
        <v>732</v>
      </c>
      <c r="L151" s="9" t="str">
        <f t="shared" si="53"/>
        <v>Yes</v>
      </c>
    </row>
    <row r="152" spans="1:12" x14ac:dyDescent="0.2">
      <c r="A152" s="2" t="s">
        <v>331</v>
      </c>
      <c r="B152" s="47" t="s">
        <v>217</v>
      </c>
      <c r="C152" s="13">
        <v>25.979519839999998</v>
      </c>
      <c r="D152" s="11" t="str">
        <f t="shared" si="50"/>
        <v>N/A</v>
      </c>
      <c r="E152" s="13">
        <v>25.341578509000001</v>
      </c>
      <c r="F152" s="11" t="str">
        <f t="shared" si="51"/>
        <v>N/A</v>
      </c>
      <c r="G152" s="13">
        <v>24.409222773</v>
      </c>
      <c r="H152" s="11" t="str">
        <f t="shared" si="52"/>
        <v>N/A</v>
      </c>
      <c r="I152" s="56">
        <v>-2.46</v>
      </c>
      <c r="J152" s="56">
        <v>-3.68</v>
      </c>
      <c r="K152" s="44" t="s">
        <v>732</v>
      </c>
      <c r="L152" s="9" t="str">
        <f t="shared" si="53"/>
        <v>Yes</v>
      </c>
    </row>
    <row r="153" spans="1:12" x14ac:dyDescent="0.2">
      <c r="A153" s="2" t="s">
        <v>332</v>
      </c>
      <c r="B153" s="47" t="s">
        <v>217</v>
      </c>
      <c r="C153" s="13">
        <v>5.8882993463000002</v>
      </c>
      <c r="D153" s="11" t="str">
        <f t="shared" si="50"/>
        <v>N/A</v>
      </c>
      <c r="E153" s="13">
        <v>5.7072477875000001</v>
      </c>
      <c r="F153" s="11" t="str">
        <f t="shared" si="51"/>
        <v>N/A</v>
      </c>
      <c r="G153" s="13">
        <v>5.4011104729000001</v>
      </c>
      <c r="H153" s="11" t="str">
        <f t="shared" si="52"/>
        <v>N/A</v>
      </c>
      <c r="I153" s="56">
        <v>-3.07</v>
      </c>
      <c r="J153" s="56">
        <v>-5.36</v>
      </c>
      <c r="K153" s="44" t="s">
        <v>732</v>
      </c>
      <c r="L153" s="9" t="str">
        <f t="shared" si="53"/>
        <v>Yes</v>
      </c>
    </row>
    <row r="154" spans="1:12" x14ac:dyDescent="0.2">
      <c r="A154" s="2" t="s">
        <v>333</v>
      </c>
      <c r="B154" s="47" t="s">
        <v>217</v>
      </c>
      <c r="C154" s="13">
        <v>0.22720707600000001</v>
      </c>
      <c r="D154" s="11" t="str">
        <f t="shared" si="50"/>
        <v>N/A</v>
      </c>
      <c r="E154" s="13">
        <v>0.2041842656</v>
      </c>
      <c r="F154" s="11" t="str">
        <f t="shared" si="51"/>
        <v>N/A</v>
      </c>
      <c r="G154" s="13">
        <v>0.19068868059999999</v>
      </c>
      <c r="H154" s="11" t="str">
        <f t="shared" si="52"/>
        <v>N/A</v>
      </c>
      <c r="I154" s="56">
        <v>-10.1</v>
      </c>
      <c r="J154" s="56">
        <v>-6.61</v>
      </c>
      <c r="K154" s="44" t="s">
        <v>732</v>
      </c>
      <c r="L154" s="9" t="str">
        <f t="shared" si="53"/>
        <v>Yes</v>
      </c>
    </row>
    <row r="155" spans="1:12" x14ac:dyDescent="0.2">
      <c r="A155" s="2" t="s">
        <v>334</v>
      </c>
      <c r="B155" s="47" t="s">
        <v>217</v>
      </c>
      <c r="C155" s="13">
        <v>1.7796685600000001E-2</v>
      </c>
      <c r="D155" s="11" t="str">
        <f t="shared" si="50"/>
        <v>N/A</v>
      </c>
      <c r="E155" s="13">
        <v>1.70151474E-2</v>
      </c>
      <c r="F155" s="11" t="str">
        <f t="shared" si="51"/>
        <v>N/A</v>
      </c>
      <c r="G155" s="13">
        <v>1.4906976799999999E-2</v>
      </c>
      <c r="H155" s="11" t="str">
        <f t="shared" si="52"/>
        <v>N/A</v>
      </c>
      <c r="I155" s="56">
        <v>-4.3899999999999997</v>
      </c>
      <c r="J155" s="56">
        <v>-12.4</v>
      </c>
      <c r="K155" s="44" t="s">
        <v>732</v>
      </c>
      <c r="L155" s="9" t="str">
        <f t="shared" si="53"/>
        <v>Yes</v>
      </c>
    </row>
    <row r="156" spans="1:12" x14ac:dyDescent="0.2">
      <c r="A156" s="16" t="s">
        <v>1008</v>
      </c>
      <c r="B156" s="34" t="s">
        <v>217</v>
      </c>
      <c r="C156" s="35">
        <v>61419</v>
      </c>
      <c r="D156" s="43" t="str">
        <f t="shared" ref="D156:D162" si="54">IF($B156="N/A","N/A",IF(C156&gt;10,"No",IF(C156&lt;-10,"No","Yes")))</f>
        <v>N/A</v>
      </c>
      <c r="E156" s="35">
        <v>63605</v>
      </c>
      <c r="F156" s="43" t="str">
        <f t="shared" ref="F156:F162" si="55">IF($B156="N/A","N/A",IF(E156&gt;10,"No",IF(E156&lt;-10,"No","Yes")))</f>
        <v>N/A</v>
      </c>
      <c r="G156" s="35">
        <v>66182</v>
      </c>
      <c r="H156" s="43" t="str">
        <f t="shared" ref="H156:H162" si="56">IF($B156="N/A","N/A",IF(G156&gt;10,"No",IF(G156&lt;-10,"No","Yes")))</f>
        <v>N/A</v>
      </c>
      <c r="I156" s="12">
        <v>3.5590000000000002</v>
      </c>
      <c r="J156" s="12">
        <v>4.0519999999999996</v>
      </c>
      <c r="K156" s="44" t="s">
        <v>732</v>
      </c>
      <c r="L156" s="9" t="str">
        <f t="shared" ref="L156:L163" si="57">IF(J156="Div by 0", "N/A", IF(K156="N/A","N/A", IF(J156&gt;VALUE(MID(K156,1,2)), "No", IF(J156&lt;-1*VALUE(MID(K156,1,2)), "No", "Yes"))))</f>
        <v>Yes</v>
      </c>
    </row>
    <row r="157" spans="1:12" x14ac:dyDescent="0.2">
      <c r="A157" s="6" t="s">
        <v>1009</v>
      </c>
      <c r="B157" s="34" t="s">
        <v>217</v>
      </c>
      <c r="C157" s="8">
        <v>5.3362722985</v>
      </c>
      <c r="D157" s="43" t="str">
        <f t="shared" si="54"/>
        <v>N/A</v>
      </c>
      <c r="E157" s="8">
        <v>5.2474177474000001</v>
      </c>
      <c r="F157" s="43" t="str">
        <f t="shared" si="55"/>
        <v>N/A</v>
      </c>
      <c r="G157" s="8">
        <v>5.1358538971999996</v>
      </c>
      <c r="H157" s="43" t="str">
        <f t="shared" si="56"/>
        <v>N/A</v>
      </c>
      <c r="I157" s="12">
        <v>-1.67</v>
      </c>
      <c r="J157" s="12">
        <v>-2.13</v>
      </c>
      <c r="K157" s="44" t="s">
        <v>732</v>
      </c>
      <c r="L157" s="9" t="str">
        <f t="shared" si="57"/>
        <v>Yes</v>
      </c>
    </row>
    <row r="158" spans="1:12" x14ac:dyDescent="0.2">
      <c r="A158" s="16" t="s">
        <v>1010</v>
      </c>
      <c r="B158" s="34" t="s">
        <v>217</v>
      </c>
      <c r="C158" s="8">
        <v>20.380256626000001</v>
      </c>
      <c r="D158" s="43" t="str">
        <f t="shared" si="54"/>
        <v>N/A</v>
      </c>
      <c r="E158" s="8">
        <v>20.982018936999999</v>
      </c>
      <c r="F158" s="43" t="str">
        <f t="shared" si="55"/>
        <v>N/A</v>
      </c>
      <c r="G158" s="8">
        <v>21.567901608</v>
      </c>
      <c r="H158" s="43" t="str">
        <f t="shared" si="56"/>
        <v>N/A</v>
      </c>
      <c r="I158" s="12">
        <v>2.9529999999999998</v>
      </c>
      <c r="J158" s="12">
        <v>2.7919999999999998</v>
      </c>
      <c r="K158" s="44" t="s">
        <v>732</v>
      </c>
      <c r="L158" s="9" t="str">
        <f t="shared" si="57"/>
        <v>Yes</v>
      </c>
    </row>
    <row r="159" spans="1:12" x14ac:dyDescent="0.2">
      <c r="A159" s="16" t="s">
        <v>1011</v>
      </c>
      <c r="B159" s="34" t="s">
        <v>217</v>
      </c>
      <c r="C159" s="8">
        <v>17.335461160000001</v>
      </c>
      <c r="D159" s="43" t="str">
        <f t="shared" si="54"/>
        <v>N/A</v>
      </c>
      <c r="E159" s="8">
        <v>17.185808360999999</v>
      </c>
      <c r="F159" s="43" t="str">
        <f t="shared" si="55"/>
        <v>N/A</v>
      </c>
      <c r="G159" s="8">
        <v>17.154413172999998</v>
      </c>
      <c r="H159" s="43" t="str">
        <f t="shared" si="56"/>
        <v>N/A</v>
      </c>
      <c r="I159" s="12">
        <v>-0.86299999999999999</v>
      </c>
      <c r="J159" s="12">
        <v>-0.183</v>
      </c>
      <c r="K159" s="44" t="s">
        <v>732</v>
      </c>
      <c r="L159" s="9" t="str">
        <f t="shared" si="57"/>
        <v>Yes</v>
      </c>
    </row>
    <row r="160" spans="1:12" x14ac:dyDescent="0.2">
      <c r="A160" s="16" t="s">
        <v>1012</v>
      </c>
      <c r="B160" s="34" t="s">
        <v>217</v>
      </c>
      <c r="C160" s="8">
        <v>0.17500857310000001</v>
      </c>
      <c r="D160" s="43" t="str">
        <f t="shared" si="54"/>
        <v>N/A</v>
      </c>
      <c r="E160" s="8">
        <v>0.20147878429999999</v>
      </c>
      <c r="F160" s="43" t="str">
        <f t="shared" si="55"/>
        <v>N/A</v>
      </c>
      <c r="G160" s="8">
        <v>0.18860627699999999</v>
      </c>
      <c r="H160" s="43" t="str">
        <f t="shared" si="56"/>
        <v>N/A</v>
      </c>
      <c r="I160" s="12">
        <v>15.13</v>
      </c>
      <c r="J160" s="12">
        <v>-6.39</v>
      </c>
      <c r="K160" s="44" t="s">
        <v>732</v>
      </c>
      <c r="L160" s="9" t="str">
        <f t="shared" si="57"/>
        <v>Yes</v>
      </c>
    </row>
    <row r="161" spans="1:12" x14ac:dyDescent="0.2">
      <c r="A161" s="16" t="s">
        <v>1013</v>
      </c>
      <c r="B161" s="34" t="s">
        <v>217</v>
      </c>
      <c r="C161" s="8">
        <v>0.2067805372</v>
      </c>
      <c r="D161" s="43" t="str">
        <f t="shared" si="54"/>
        <v>N/A</v>
      </c>
      <c r="E161" s="8">
        <v>0.20655597589999999</v>
      </c>
      <c r="F161" s="43" t="str">
        <f t="shared" si="55"/>
        <v>N/A</v>
      </c>
      <c r="G161" s="8">
        <v>0.1912456052</v>
      </c>
      <c r="H161" s="43" t="str">
        <f t="shared" si="56"/>
        <v>N/A</v>
      </c>
      <c r="I161" s="12">
        <v>-0.109</v>
      </c>
      <c r="J161" s="12">
        <v>-7.41</v>
      </c>
      <c r="K161" s="44" t="s">
        <v>732</v>
      </c>
      <c r="L161" s="9" t="str">
        <f t="shared" si="57"/>
        <v>Yes</v>
      </c>
    </row>
    <row r="162" spans="1:12" x14ac:dyDescent="0.2">
      <c r="A162" s="2" t="s">
        <v>1014</v>
      </c>
      <c r="B162" s="34" t="s">
        <v>217</v>
      </c>
      <c r="C162" s="35">
        <v>3478</v>
      </c>
      <c r="D162" s="43" t="str">
        <f t="shared" si="54"/>
        <v>N/A</v>
      </c>
      <c r="E162" s="35">
        <v>3451</v>
      </c>
      <c r="F162" s="43" t="str">
        <f t="shared" si="55"/>
        <v>N/A</v>
      </c>
      <c r="G162" s="35">
        <v>3514</v>
      </c>
      <c r="H162" s="43" t="str">
        <f t="shared" si="56"/>
        <v>N/A</v>
      </c>
      <c r="I162" s="12">
        <v>-0.77600000000000002</v>
      </c>
      <c r="J162" s="12">
        <v>1.8260000000000001</v>
      </c>
      <c r="K162" s="44" t="s">
        <v>732</v>
      </c>
      <c r="L162" s="9" t="str">
        <f t="shared" si="57"/>
        <v>Yes</v>
      </c>
    </row>
    <row r="163" spans="1:12" ht="25.5" x14ac:dyDescent="0.2">
      <c r="A163" s="16" t="s">
        <v>1015</v>
      </c>
      <c r="B163" s="34" t="s">
        <v>217</v>
      </c>
      <c r="C163" s="35">
        <v>61981</v>
      </c>
      <c r="D163" s="43" t="str">
        <f>IF($B163="N/A","N/A",IF(C163&gt;10,"No",IF(C163&lt;-10,"No","Yes")))</f>
        <v>N/A</v>
      </c>
      <c r="E163" s="35">
        <v>64459</v>
      </c>
      <c r="F163" s="43" t="str">
        <f>IF($B163="N/A","N/A",IF(E163&gt;10,"No",IF(E163&lt;-10,"No","Yes")))</f>
        <v>N/A</v>
      </c>
      <c r="G163" s="35">
        <v>67601</v>
      </c>
      <c r="H163" s="43" t="str">
        <f>IF($B163="N/A","N/A",IF(G163&gt;10,"No",IF(G163&lt;-10,"No","Yes")))</f>
        <v>N/A</v>
      </c>
      <c r="I163" s="12">
        <v>3.9980000000000002</v>
      </c>
      <c r="J163" s="12">
        <v>4.8739999999999997</v>
      </c>
      <c r="K163" s="44" t="s">
        <v>732</v>
      </c>
      <c r="L163" s="9" t="str">
        <f t="shared" si="57"/>
        <v>Yes</v>
      </c>
    </row>
    <row r="164" spans="1:12" x14ac:dyDescent="0.2">
      <c r="A164" s="4" t="s">
        <v>1016</v>
      </c>
      <c r="B164" s="34" t="s">
        <v>217</v>
      </c>
      <c r="C164" s="35">
        <v>22614</v>
      </c>
      <c r="D164" s="43" t="str">
        <f t="shared" ref="D164:D238" si="58">IF($B164="N/A","N/A",IF(C164&gt;10,"No",IF(C164&lt;-10,"No","Yes")))</f>
        <v>N/A</v>
      </c>
      <c r="E164" s="35">
        <v>23673</v>
      </c>
      <c r="F164" s="43" t="str">
        <f t="shared" ref="F164:F238" si="59">IF($B164="N/A","N/A",IF(E164&gt;10,"No",IF(E164&lt;-10,"No","Yes")))</f>
        <v>N/A</v>
      </c>
      <c r="G164" s="35">
        <v>25163</v>
      </c>
      <c r="H164" s="43" t="str">
        <f t="shared" ref="H164:H227" si="60">IF($B164="N/A","N/A",IF(G164&gt;10,"No",IF(G164&lt;-10,"No","Yes")))</f>
        <v>N/A</v>
      </c>
      <c r="I164" s="12">
        <v>4.6829999999999998</v>
      </c>
      <c r="J164" s="12">
        <v>6.2939999999999996</v>
      </c>
      <c r="K164" s="44" t="s">
        <v>732</v>
      </c>
      <c r="L164" s="9" t="str">
        <f t="shared" ref="L164:L227" si="61">IF(J164="Div by 0", "N/A", IF(K164="N/A","N/A", IF(J164&gt;VALUE(MID(K164,1,2)), "No", IF(J164&lt;-1*VALUE(MID(K164,1,2)), "No", "Yes"))))</f>
        <v>Yes</v>
      </c>
    </row>
    <row r="165" spans="1:12" x14ac:dyDescent="0.2">
      <c r="A165" s="60" t="s">
        <v>71</v>
      </c>
      <c r="B165" s="34" t="s">
        <v>217</v>
      </c>
      <c r="C165" s="8">
        <v>1.9647741214000001</v>
      </c>
      <c r="D165" s="43" t="str">
        <f t="shared" si="58"/>
        <v>N/A</v>
      </c>
      <c r="E165" s="8">
        <v>1.953024453</v>
      </c>
      <c r="F165" s="43" t="str">
        <f t="shared" si="59"/>
        <v>N/A</v>
      </c>
      <c r="G165" s="8">
        <v>1.9526984922999999</v>
      </c>
      <c r="H165" s="43" t="str">
        <f t="shared" si="60"/>
        <v>N/A</v>
      </c>
      <c r="I165" s="12">
        <v>-0.59799999999999998</v>
      </c>
      <c r="J165" s="12">
        <v>-1.7000000000000001E-2</v>
      </c>
      <c r="K165" s="44" t="s">
        <v>732</v>
      </c>
      <c r="L165" s="9" t="str">
        <f t="shared" si="61"/>
        <v>Yes</v>
      </c>
    </row>
    <row r="166" spans="1:12" x14ac:dyDescent="0.2">
      <c r="A166" s="4" t="s">
        <v>111</v>
      </c>
      <c r="B166" s="34" t="s">
        <v>217</v>
      </c>
      <c r="C166" s="8">
        <v>7.6699135212999998</v>
      </c>
      <c r="D166" s="43" t="str">
        <f t="shared" si="58"/>
        <v>N/A</v>
      </c>
      <c r="E166" s="8">
        <v>8.2641951701000007</v>
      </c>
      <c r="F166" s="43" t="str">
        <f t="shared" si="59"/>
        <v>N/A</v>
      </c>
      <c r="G166" s="8">
        <v>8.9878218299999997</v>
      </c>
      <c r="H166" s="43" t="str">
        <f t="shared" si="60"/>
        <v>N/A</v>
      </c>
      <c r="I166" s="12">
        <v>7.7480000000000002</v>
      </c>
      <c r="J166" s="12">
        <v>8.7560000000000002</v>
      </c>
      <c r="K166" s="44" t="s">
        <v>732</v>
      </c>
      <c r="L166" s="9" t="str">
        <f t="shared" si="61"/>
        <v>Yes</v>
      </c>
    </row>
    <row r="167" spans="1:12" x14ac:dyDescent="0.2">
      <c r="A167" s="4" t="s">
        <v>112</v>
      </c>
      <c r="B167" s="34" t="s">
        <v>217</v>
      </c>
      <c r="C167" s="8">
        <v>6.5389628382999998</v>
      </c>
      <c r="D167" s="43" t="str">
        <f t="shared" si="58"/>
        <v>N/A</v>
      </c>
      <c r="E167" s="8">
        <v>6.4179223074999996</v>
      </c>
      <c r="F167" s="43" t="str">
        <f t="shared" si="59"/>
        <v>N/A</v>
      </c>
      <c r="G167" s="8">
        <v>6.3368753590000004</v>
      </c>
      <c r="H167" s="43" t="str">
        <f t="shared" si="60"/>
        <v>N/A</v>
      </c>
      <c r="I167" s="12">
        <v>-1.85</v>
      </c>
      <c r="J167" s="12">
        <v>-1.26</v>
      </c>
      <c r="K167" s="44" t="s">
        <v>732</v>
      </c>
      <c r="L167" s="9" t="str">
        <f t="shared" si="61"/>
        <v>Yes</v>
      </c>
    </row>
    <row r="168" spans="1:12" x14ac:dyDescent="0.2">
      <c r="A168" s="4" t="s">
        <v>113</v>
      </c>
      <c r="B168" s="34" t="s">
        <v>217</v>
      </c>
      <c r="C168" s="8">
        <v>5.7435246000000001E-3</v>
      </c>
      <c r="D168" s="43" t="str">
        <f t="shared" si="58"/>
        <v>N/A</v>
      </c>
      <c r="E168" s="8">
        <v>4.4560868999999996E-3</v>
      </c>
      <c r="F168" s="43" t="str">
        <f t="shared" si="59"/>
        <v>N/A</v>
      </c>
      <c r="G168" s="8">
        <v>3.5698348999999999E-3</v>
      </c>
      <c r="H168" s="43" t="str">
        <f t="shared" si="60"/>
        <v>N/A</v>
      </c>
      <c r="I168" s="12">
        <v>-22.4</v>
      </c>
      <c r="J168" s="12">
        <v>-19.899999999999999</v>
      </c>
      <c r="K168" s="44" t="s">
        <v>732</v>
      </c>
      <c r="L168" s="9" t="str">
        <f t="shared" si="61"/>
        <v>Yes</v>
      </c>
    </row>
    <row r="169" spans="1:12" x14ac:dyDescent="0.2">
      <c r="A169" s="4" t="s">
        <v>114</v>
      </c>
      <c r="B169" s="34" t="s">
        <v>217</v>
      </c>
      <c r="C169" s="8">
        <v>4.2373061000000002E-3</v>
      </c>
      <c r="D169" s="43" t="str">
        <f t="shared" si="58"/>
        <v>N/A</v>
      </c>
      <c r="E169" s="8">
        <v>1.5828044000000001E-3</v>
      </c>
      <c r="F169" s="43" t="str">
        <f t="shared" si="59"/>
        <v>N/A</v>
      </c>
      <c r="G169" s="8">
        <v>1.0907543999999999E-3</v>
      </c>
      <c r="H169" s="43" t="str">
        <f t="shared" si="60"/>
        <v>N/A</v>
      </c>
      <c r="I169" s="12">
        <v>-62.6</v>
      </c>
      <c r="J169" s="12">
        <v>-31.1</v>
      </c>
      <c r="K169" s="44" t="s">
        <v>732</v>
      </c>
      <c r="L169" s="9" t="str">
        <f t="shared" si="61"/>
        <v>No</v>
      </c>
    </row>
    <row r="170" spans="1:12" x14ac:dyDescent="0.2">
      <c r="A170" s="4" t="s">
        <v>428</v>
      </c>
      <c r="B170" s="34" t="s">
        <v>217</v>
      </c>
      <c r="C170" s="35">
        <v>9514</v>
      </c>
      <c r="D170" s="43" t="str">
        <f>IF($B170="N/A","N/A",IF(C170&gt;10,"No",IF(C170&lt;-10,"No","Yes")))</f>
        <v>N/A</v>
      </c>
      <c r="E170" s="35">
        <v>10408</v>
      </c>
      <c r="F170" s="43" t="str">
        <f>IF($B170="N/A","N/A",IF(E170&gt;10,"No",IF(E170&lt;-10,"No","Yes")))</f>
        <v>N/A</v>
      </c>
      <c r="G170" s="35">
        <v>11581</v>
      </c>
      <c r="H170" s="43" t="str">
        <f>IF($B170="N/A","N/A",IF(G170&gt;10,"No",IF(G170&lt;-10,"No","Yes")))</f>
        <v>N/A</v>
      </c>
      <c r="I170" s="12">
        <v>9.3970000000000002</v>
      </c>
      <c r="J170" s="12">
        <v>11.27</v>
      </c>
      <c r="K170" s="44" t="s">
        <v>732</v>
      </c>
      <c r="L170" s="9" t="str">
        <f t="shared" si="61"/>
        <v>Yes</v>
      </c>
    </row>
    <row r="171" spans="1:12" x14ac:dyDescent="0.2">
      <c r="A171" s="4" t="s">
        <v>429</v>
      </c>
      <c r="B171" s="34" t="s">
        <v>217</v>
      </c>
      <c r="C171" s="35">
        <v>313</v>
      </c>
      <c r="D171" s="43" t="str">
        <f>IF($B171="N/A","N/A",IF(C171&gt;10,"No",IF(C171&lt;-10,"No","Yes")))</f>
        <v>N/A</v>
      </c>
      <c r="E171" s="35">
        <v>310</v>
      </c>
      <c r="F171" s="43" t="str">
        <f>IF($B171="N/A","N/A",IF(E171&gt;10,"No",IF(E171&lt;-10,"No","Yes")))</f>
        <v>N/A</v>
      </c>
      <c r="G171" s="35">
        <v>316</v>
      </c>
      <c r="H171" s="43" t="str">
        <f>IF($B171="N/A","N/A",IF(G171&gt;10,"No",IF(G171&lt;-10,"No","Yes")))</f>
        <v>N/A</v>
      </c>
      <c r="I171" s="12">
        <v>-0.95799999999999996</v>
      </c>
      <c r="J171" s="12">
        <v>1.9350000000000001</v>
      </c>
      <c r="K171" s="44" t="s">
        <v>732</v>
      </c>
      <c r="L171" s="9" t="str">
        <f t="shared" si="61"/>
        <v>Yes</v>
      </c>
    </row>
    <row r="172" spans="1:12" x14ac:dyDescent="0.2">
      <c r="A172" s="4" t="s">
        <v>430</v>
      </c>
      <c r="B172" s="34" t="s">
        <v>217</v>
      </c>
      <c r="C172" s="35">
        <v>8461</v>
      </c>
      <c r="D172" s="43" t="str">
        <f>IF($B172="N/A","N/A",IF(C172&gt;10,"No",IF(C172&lt;-10,"No","Yes")))</f>
        <v>N/A</v>
      </c>
      <c r="E172" s="35">
        <v>8725</v>
      </c>
      <c r="F172" s="43" t="str">
        <f>IF($B172="N/A","N/A",IF(E172&gt;10,"No",IF(E172&lt;-10,"No","Yes")))</f>
        <v>N/A</v>
      </c>
      <c r="G172" s="35">
        <v>9005</v>
      </c>
      <c r="H172" s="43" t="str">
        <f>IF($B172="N/A","N/A",IF(G172&gt;10,"No",IF(G172&lt;-10,"No","Yes")))</f>
        <v>N/A</v>
      </c>
      <c r="I172" s="12">
        <v>3.12</v>
      </c>
      <c r="J172" s="12">
        <v>3.2090000000000001</v>
      </c>
      <c r="K172" s="44" t="s">
        <v>732</v>
      </c>
      <c r="L172" s="9" t="str">
        <f t="shared" si="61"/>
        <v>Yes</v>
      </c>
    </row>
    <row r="173" spans="1:12" x14ac:dyDescent="0.2">
      <c r="A173" s="4" t="s">
        <v>431</v>
      </c>
      <c r="B173" s="34" t="s">
        <v>217</v>
      </c>
      <c r="C173" s="35">
        <v>4282</v>
      </c>
      <c r="D173" s="43" t="str">
        <f>IF($B173="N/A","N/A",IF(C173&gt;10,"No",IF(C173&lt;-10,"No","Yes")))</f>
        <v>N/A</v>
      </c>
      <c r="E173" s="35">
        <v>4198</v>
      </c>
      <c r="F173" s="43" t="str">
        <f>IF($B173="N/A","N/A",IF(E173&gt;10,"No",IF(E173&lt;-10,"No","Yes")))</f>
        <v>N/A</v>
      </c>
      <c r="G173" s="35">
        <v>4234</v>
      </c>
      <c r="H173" s="43" t="str">
        <f>IF($B173="N/A","N/A",IF(G173&gt;10,"No",IF(G173&lt;-10,"No","Yes")))</f>
        <v>N/A</v>
      </c>
      <c r="I173" s="12">
        <v>-1.96</v>
      </c>
      <c r="J173" s="12">
        <v>0.85760000000000003</v>
      </c>
      <c r="K173" s="44" t="s">
        <v>732</v>
      </c>
      <c r="L173" s="9" t="str">
        <f t="shared" si="61"/>
        <v>Yes</v>
      </c>
    </row>
    <row r="174" spans="1:12" x14ac:dyDescent="0.2">
      <c r="A174" s="4" t="s">
        <v>432</v>
      </c>
      <c r="B174" s="34" t="s">
        <v>217</v>
      </c>
      <c r="C174" s="35">
        <v>44</v>
      </c>
      <c r="D174" s="43" t="str">
        <f>IF($B174="N/A","N/A",IF(C174&gt;10,"No",IF(C174&lt;-10,"No","Yes")))</f>
        <v>N/A</v>
      </c>
      <c r="E174" s="35">
        <v>32</v>
      </c>
      <c r="F174" s="43" t="str">
        <f>IF($B174="N/A","N/A",IF(E174&gt;10,"No",IF(E174&lt;-10,"No","Yes")))</f>
        <v>N/A</v>
      </c>
      <c r="G174" s="35">
        <v>27</v>
      </c>
      <c r="H174" s="43" t="str">
        <f>IF($B174="N/A","N/A",IF(G174&gt;10,"No",IF(G174&lt;-10,"No","Yes")))</f>
        <v>N/A</v>
      </c>
      <c r="I174" s="12">
        <v>-27.3</v>
      </c>
      <c r="J174" s="12">
        <v>-15.6</v>
      </c>
      <c r="K174" s="44" t="s">
        <v>732</v>
      </c>
      <c r="L174" s="9" t="str">
        <f t="shared" si="61"/>
        <v>Yes</v>
      </c>
    </row>
    <row r="175" spans="1:12" x14ac:dyDescent="0.2">
      <c r="A175" s="6" t="s">
        <v>1017</v>
      </c>
      <c r="B175" s="34" t="s">
        <v>217</v>
      </c>
      <c r="C175" s="35">
        <v>10863</v>
      </c>
      <c r="D175" s="43" t="str">
        <f t="shared" si="58"/>
        <v>N/A</v>
      </c>
      <c r="E175" s="35">
        <v>12033</v>
      </c>
      <c r="F175" s="43" t="str">
        <f t="shared" si="59"/>
        <v>N/A</v>
      </c>
      <c r="G175" s="35">
        <v>13484</v>
      </c>
      <c r="H175" s="43" t="str">
        <f t="shared" si="60"/>
        <v>N/A</v>
      </c>
      <c r="I175" s="12">
        <v>10.77</v>
      </c>
      <c r="J175" s="12">
        <v>12.06</v>
      </c>
      <c r="K175" s="44" t="s">
        <v>732</v>
      </c>
      <c r="L175" s="9" t="str">
        <f t="shared" si="61"/>
        <v>Yes</v>
      </c>
    </row>
    <row r="176" spans="1:12" x14ac:dyDescent="0.2">
      <c r="A176" s="4" t="s">
        <v>1018</v>
      </c>
      <c r="B176" s="34" t="s">
        <v>217</v>
      </c>
      <c r="C176" s="35">
        <v>8774</v>
      </c>
      <c r="D176" s="43" t="str">
        <f>IF($B176="N/A","N/A",IF(C176&gt;10,"No",IF(C176&lt;-10,"No","Yes")))</f>
        <v>N/A</v>
      </c>
      <c r="E176" s="35">
        <v>9629</v>
      </c>
      <c r="F176" s="43" t="str">
        <f>IF($B176="N/A","N/A",IF(E176&gt;10,"No",IF(E176&lt;-10,"No","Yes")))</f>
        <v>N/A</v>
      </c>
      <c r="G176" s="35">
        <v>10747</v>
      </c>
      <c r="H176" s="43" t="str">
        <f>IF($B176="N/A","N/A",IF(G176&gt;10,"No",IF(G176&lt;-10,"No","Yes")))</f>
        <v>N/A</v>
      </c>
      <c r="I176" s="12">
        <v>9.7449999999999992</v>
      </c>
      <c r="J176" s="12">
        <v>11.61</v>
      </c>
      <c r="K176" s="44" t="s">
        <v>732</v>
      </c>
      <c r="L176" s="9" t="str">
        <f t="shared" si="61"/>
        <v>Yes</v>
      </c>
    </row>
    <row r="177" spans="1:12" x14ac:dyDescent="0.2">
      <c r="A177" s="4" t="s">
        <v>1019</v>
      </c>
      <c r="B177" s="34" t="s">
        <v>217</v>
      </c>
      <c r="C177" s="35">
        <v>272</v>
      </c>
      <c r="D177" s="43" t="str">
        <f>IF($B177="N/A","N/A",IF(C177&gt;10,"No",IF(C177&lt;-10,"No","Yes")))</f>
        <v>N/A</v>
      </c>
      <c r="E177" s="35">
        <v>271</v>
      </c>
      <c r="F177" s="43" t="str">
        <f>IF($B177="N/A","N/A",IF(E177&gt;10,"No",IF(E177&lt;-10,"No","Yes")))</f>
        <v>N/A</v>
      </c>
      <c r="G177" s="35">
        <v>297</v>
      </c>
      <c r="H177" s="43" t="str">
        <f>IF($B177="N/A","N/A",IF(G177&gt;10,"No",IF(G177&lt;-10,"No","Yes")))</f>
        <v>N/A</v>
      </c>
      <c r="I177" s="12">
        <v>-0.36799999999999999</v>
      </c>
      <c r="J177" s="12">
        <v>9.5939999999999994</v>
      </c>
      <c r="K177" s="44" t="s">
        <v>732</v>
      </c>
      <c r="L177" s="9" t="str">
        <f t="shared" si="61"/>
        <v>Yes</v>
      </c>
    </row>
    <row r="178" spans="1:12" ht="25.5" x14ac:dyDescent="0.2">
      <c r="A178" s="4" t="s">
        <v>1020</v>
      </c>
      <c r="B178" s="34" t="s">
        <v>217</v>
      </c>
      <c r="C178" s="35">
        <v>1473</v>
      </c>
      <c r="D178" s="43" t="str">
        <f>IF($B178="N/A","N/A",IF(C178&gt;10,"No",IF(C178&lt;-10,"No","Yes")))</f>
        <v>N/A</v>
      </c>
      <c r="E178" s="35">
        <v>1714</v>
      </c>
      <c r="F178" s="43" t="str">
        <f>IF($B178="N/A","N/A",IF(E178&gt;10,"No",IF(E178&lt;-10,"No","Yes")))</f>
        <v>N/A</v>
      </c>
      <c r="G178" s="35">
        <v>1946</v>
      </c>
      <c r="H178" s="43" t="str">
        <f>IF($B178="N/A","N/A",IF(G178&gt;10,"No",IF(G178&lt;-10,"No","Yes")))</f>
        <v>N/A</v>
      </c>
      <c r="I178" s="12">
        <v>16.36</v>
      </c>
      <c r="J178" s="12">
        <v>13.54</v>
      </c>
      <c r="K178" s="44" t="s">
        <v>732</v>
      </c>
      <c r="L178" s="9" t="str">
        <f t="shared" si="61"/>
        <v>Yes</v>
      </c>
    </row>
    <row r="179" spans="1:12" ht="25.5" x14ac:dyDescent="0.2">
      <c r="A179" s="4" t="s">
        <v>1021</v>
      </c>
      <c r="B179" s="34" t="s">
        <v>217</v>
      </c>
      <c r="C179" s="35">
        <v>343</v>
      </c>
      <c r="D179" s="43" t="str">
        <f>IF($B179="N/A","N/A",IF(C179&gt;10,"No",IF(C179&lt;-10,"No","Yes")))</f>
        <v>N/A</v>
      </c>
      <c r="E179" s="35">
        <v>419</v>
      </c>
      <c r="F179" s="43" t="str">
        <f>IF($B179="N/A","N/A",IF(E179&gt;10,"No",IF(E179&lt;-10,"No","Yes")))</f>
        <v>N/A</v>
      </c>
      <c r="G179" s="35">
        <v>494</v>
      </c>
      <c r="H179" s="43" t="str">
        <f>IF($B179="N/A","N/A",IF(G179&gt;10,"No",IF(G179&lt;-10,"No","Yes")))</f>
        <v>N/A</v>
      </c>
      <c r="I179" s="12">
        <v>22.16</v>
      </c>
      <c r="J179" s="12">
        <v>17.899999999999999</v>
      </c>
      <c r="K179" s="44" t="s">
        <v>732</v>
      </c>
      <c r="L179" s="9" t="str">
        <f t="shared" si="61"/>
        <v>Yes</v>
      </c>
    </row>
    <row r="180" spans="1:12" ht="25.5" x14ac:dyDescent="0.2">
      <c r="A180" s="4" t="s">
        <v>1022</v>
      </c>
      <c r="B180" s="34" t="s">
        <v>217</v>
      </c>
      <c r="C180" s="35">
        <v>11</v>
      </c>
      <c r="D180" s="43" t="str">
        <f>IF($B180="N/A","N/A",IF(C180&gt;10,"No",IF(C180&lt;-10,"No","Yes")))</f>
        <v>N/A</v>
      </c>
      <c r="E180" s="35">
        <v>0</v>
      </c>
      <c r="F180" s="43" t="str">
        <f>IF($B180="N/A","N/A",IF(E180&gt;10,"No",IF(E180&lt;-10,"No","Yes")))</f>
        <v>N/A</v>
      </c>
      <c r="G180" s="35">
        <v>0</v>
      </c>
      <c r="H180" s="43" t="str">
        <f>IF($B180="N/A","N/A",IF(G180&gt;10,"No",IF(G180&lt;-10,"No","Yes")))</f>
        <v>N/A</v>
      </c>
      <c r="I180" s="12">
        <v>-100</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289</v>
      </c>
      <c r="D187" s="11" t="str">
        <f t="shared" si="58"/>
        <v>N/A</v>
      </c>
      <c r="E187" s="1">
        <v>296</v>
      </c>
      <c r="F187" s="11" t="str">
        <f t="shared" si="59"/>
        <v>N/A</v>
      </c>
      <c r="G187" s="1">
        <v>302</v>
      </c>
      <c r="H187" s="11" t="str">
        <f t="shared" si="60"/>
        <v>N/A</v>
      </c>
      <c r="I187" s="56">
        <v>2.4220000000000002</v>
      </c>
      <c r="J187" s="56">
        <v>2.0270000000000001</v>
      </c>
      <c r="K187" s="47" t="s">
        <v>732</v>
      </c>
      <c r="L187" s="11" t="str">
        <f t="shared" si="61"/>
        <v>Yes</v>
      </c>
    </row>
    <row r="188" spans="1:12" x14ac:dyDescent="0.2">
      <c r="A188" s="4" t="s">
        <v>1030</v>
      </c>
      <c r="B188" s="34" t="s">
        <v>217</v>
      </c>
      <c r="C188" s="35">
        <v>20</v>
      </c>
      <c r="D188" s="43" t="str">
        <f t="shared" si="58"/>
        <v>N/A</v>
      </c>
      <c r="E188" s="35">
        <v>21</v>
      </c>
      <c r="F188" s="43" t="str">
        <f t="shared" si="59"/>
        <v>N/A</v>
      </c>
      <c r="G188" s="35">
        <v>23</v>
      </c>
      <c r="H188" s="43" t="str">
        <f t="shared" si="60"/>
        <v>N/A</v>
      </c>
      <c r="I188" s="12">
        <v>5</v>
      </c>
      <c r="J188" s="12">
        <v>9.5239999999999991</v>
      </c>
      <c r="K188" s="44" t="s">
        <v>732</v>
      </c>
      <c r="L188" s="9" t="str">
        <f t="shared" si="61"/>
        <v>Yes</v>
      </c>
    </row>
    <row r="189" spans="1:12" x14ac:dyDescent="0.2">
      <c r="A189" s="4" t="s">
        <v>1031</v>
      </c>
      <c r="B189" s="34" t="s">
        <v>217</v>
      </c>
      <c r="C189" s="35">
        <v>11</v>
      </c>
      <c r="D189" s="43" t="str">
        <f t="shared" si="58"/>
        <v>N/A</v>
      </c>
      <c r="E189" s="35">
        <v>11</v>
      </c>
      <c r="F189" s="43" t="str">
        <f t="shared" si="59"/>
        <v>N/A</v>
      </c>
      <c r="G189" s="35">
        <v>0</v>
      </c>
      <c r="H189" s="43" t="str">
        <f t="shared" si="60"/>
        <v>N/A</v>
      </c>
      <c r="I189" s="12">
        <v>0</v>
      </c>
      <c r="J189" s="12">
        <v>-100</v>
      </c>
      <c r="K189" s="44" t="s">
        <v>732</v>
      </c>
      <c r="L189" s="9" t="str">
        <f t="shared" si="61"/>
        <v>No</v>
      </c>
    </row>
    <row r="190" spans="1:12" ht="25.5" x14ac:dyDescent="0.2">
      <c r="A190" s="4" t="s">
        <v>1032</v>
      </c>
      <c r="B190" s="34" t="s">
        <v>217</v>
      </c>
      <c r="C190" s="35">
        <v>128</v>
      </c>
      <c r="D190" s="43" t="str">
        <f t="shared" si="58"/>
        <v>N/A</v>
      </c>
      <c r="E190" s="35">
        <v>115</v>
      </c>
      <c r="F190" s="43" t="str">
        <f t="shared" si="59"/>
        <v>N/A</v>
      </c>
      <c r="G190" s="35">
        <v>115</v>
      </c>
      <c r="H190" s="43" t="str">
        <f t="shared" si="60"/>
        <v>N/A</v>
      </c>
      <c r="I190" s="12">
        <v>-10.199999999999999</v>
      </c>
      <c r="J190" s="12">
        <v>0</v>
      </c>
      <c r="K190" s="44" t="s">
        <v>732</v>
      </c>
      <c r="L190" s="9" t="str">
        <f t="shared" si="61"/>
        <v>Yes</v>
      </c>
    </row>
    <row r="191" spans="1:12" ht="25.5" x14ac:dyDescent="0.2">
      <c r="A191" s="4" t="s">
        <v>1033</v>
      </c>
      <c r="B191" s="34" t="s">
        <v>217</v>
      </c>
      <c r="C191" s="35">
        <v>140</v>
      </c>
      <c r="D191" s="43" t="str">
        <f t="shared" si="58"/>
        <v>N/A</v>
      </c>
      <c r="E191" s="35">
        <v>158</v>
      </c>
      <c r="F191" s="43" t="str">
        <f t="shared" si="59"/>
        <v>N/A</v>
      </c>
      <c r="G191" s="35">
        <v>163</v>
      </c>
      <c r="H191" s="43" t="str">
        <f t="shared" si="60"/>
        <v>N/A</v>
      </c>
      <c r="I191" s="12">
        <v>12.86</v>
      </c>
      <c r="J191" s="12">
        <v>3.165</v>
      </c>
      <c r="K191" s="44" t="s">
        <v>732</v>
      </c>
      <c r="L191" s="9" t="str">
        <f t="shared" si="61"/>
        <v>Yes</v>
      </c>
    </row>
    <row r="192" spans="1:12" ht="25.5" x14ac:dyDescent="0.2">
      <c r="A192" s="4" t="s">
        <v>1034</v>
      </c>
      <c r="B192" s="34" t="s">
        <v>217</v>
      </c>
      <c r="C192" s="35">
        <v>0</v>
      </c>
      <c r="D192" s="43" t="str">
        <f t="shared" si="58"/>
        <v>N/A</v>
      </c>
      <c r="E192" s="35">
        <v>11</v>
      </c>
      <c r="F192" s="43" t="str">
        <f t="shared" si="59"/>
        <v>N/A</v>
      </c>
      <c r="G192" s="35">
        <v>11</v>
      </c>
      <c r="H192" s="43" t="str">
        <f t="shared" si="60"/>
        <v>N/A</v>
      </c>
      <c r="I192" s="12" t="s">
        <v>1743</v>
      </c>
      <c r="J192" s="12">
        <v>0</v>
      </c>
      <c r="K192" s="44" t="s">
        <v>732</v>
      </c>
      <c r="L192" s="9" t="str">
        <f t="shared" si="61"/>
        <v>Yes</v>
      </c>
    </row>
    <row r="193" spans="1:12" x14ac:dyDescent="0.2">
      <c r="A193" s="6" t="s">
        <v>1035</v>
      </c>
      <c r="B193" s="47" t="s">
        <v>217</v>
      </c>
      <c r="C193" s="1">
        <v>354</v>
      </c>
      <c r="D193" s="11" t="str">
        <f t="shared" si="58"/>
        <v>N/A</v>
      </c>
      <c r="E193" s="1">
        <v>352</v>
      </c>
      <c r="F193" s="11" t="str">
        <f t="shared" si="59"/>
        <v>N/A</v>
      </c>
      <c r="G193" s="1">
        <v>349</v>
      </c>
      <c r="H193" s="11" t="str">
        <f t="shared" si="60"/>
        <v>N/A</v>
      </c>
      <c r="I193" s="56">
        <v>-0.56499999999999995</v>
      </c>
      <c r="J193" s="56">
        <v>-0.85199999999999998</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50</v>
      </c>
      <c r="J194" s="12">
        <v>0</v>
      </c>
      <c r="K194" s="44" t="s">
        <v>732</v>
      </c>
      <c r="L194" s="9" t="str">
        <f t="shared" si="61"/>
        <v>Yes</v>
      </c>
    </row>
    <row r="195" spans="1:12" ht="25.5" x14ac:dyDescent="0.2">
      <c r="A195" s="4" t="s">
        <v>1037</v>
      </c>
      <c r="B195" s="34" t="s">
        <v>217</v>
      </c>
      <c r="C195" s="35">
        <v>11</v>
      </c>
      <c r="D195" s="43" t="str">
        <f t="shared" si="58"/>
        <v>N/A</v>
      </c>
      <c r="E195" s="35">
        <v>11</v>
      </c>
      <c r="F195" s="43" t="str">
        <f t="shared" si="59"/>
        <v>N/A</v>
      </c>
      <c r="G195" s="35">
        <v>11</v>
      </c>
      <c r="H195" s="43" t="str">
        <f t="shared" si="60"/>
        <v>N/A</v>
      </c>
      <c r="I195" s="12">
        <v>0</v>
      </c>
      <c r="J195" s="12">
        <v>0</v>
      </c>
      <c r="K195" s="44" t="s">
        <v>732</v>
      </c>
      <c r="L195" s="9" t="str">
        <f t="shared" si="61"/>
        <v>Yes</v>
      </c>
    </row>
    <row r="196" spans="1:12" ht="25.5" x14ac:dyDescent="0.2">
      <c r="A196" s="4" t="s">
        <v>1038</v>
      </c>
      <c r="B196" s="34" t="s">
        <v>217</v>
      </c>
      <c r="C196" s="35">
        <v>258</v>
      </c>
      <c r="D196" s="43" t="str">
        <f t="shared" si="58"/>
        <v>N/A</v>
      </c>
      <c r="E196" s="35">
        <v>267</v>
      </c>
      <c r="F196" s="43" t="str">
        <f t="shared" si="59"/>
        <v>N/A</v>
      </c>
      <c r="G196" s="35">
        <v>262</v>
      </c>
      <c r="H196" s="43" t="str">
        <f t="shared" si="60"/>
        <v>N/A</v>
      </c>
      <c r="I196" s="12">
        <v>3.488</v>
      </c>
      <c r="J196" s="12">
        <v>-1.87</v>
      </c>
      <c r="K196" s="44" t="s">
        <v>732</v>
      </c>
      <c r="L196" s="9" t="str">
        <f t="shared" si="61"/>
        <v>Yes</v>
      </c>
    </row>
    <row r="197" spans="1:12" ht="25.5" x14ac:dyDescent="0.2">
      <c r="A197" s="4" t="s">
        <v>1039</v>
      </c>
      <c r="B197" s="34" t="s">
        <v>217</v>
      </c>
      <c r="C197" s="35">
        <v>93</v>
      </c>
      <c r="D197" s="43" t="str">
        <f t="shared" si="58"/>
        <v>N/A</v>
      </c>
      <c r="E197" s="35">
        <v>81</v>
      </c>
      <c r="F197" s="43" t="str">
        <f t="shared" si="59"/>
        <v>N/A</v>
      </c>
      <c r="G197" s="35">
        <v>83</v>
      </c>
      <c r="H197" s="43" t="str">
        <f t="shared" si="60"/>
        <v>N/A</v>
      </c>
      <c r="I197" s="12">
        <v>-12.9</v>
      </c>
      <c r="J197" s="12">
        <v>2.4689999999999999</v>
      </c>
      <c r="K197" s="44" t="s">
        <v>732</v>
      </c>
      <c r="L197" s="9" t="str">
        <f t="shared" si="61"/>
        <v>Yes</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399</v>
      </c>
      <c r="D199" s="11" t="str">
        <f t="shared" si="58"/>
        <v>N/A</v>
      </c>
      <c r="E199" s="1">
        <v>339</v>
      </c>
      <c r="F199" s="11" t="str">
        <f t="shared" si="59"/>
        <v>N/A</v>
      </c>
      <c r="G199" s="1">
        <v>287</v>
      </c>
      <c r="H199" s="11" t="str">
        <f t="shared" si="60"/>
        <v>N/A</v>
      </c>
      <c r="I199" s="56">
        <v>-15</v>
      </c>
      <c r="J199" s="56">
        <v>-15.3</v>
      </c>
      <c r="K199" s="47" t="s">
        <v>732</v>
      </c>
      <c r="L199" s="11" t="str">
        <f t="shared" si="61"/>
        <v>Yes</v>
      </c>
    </row>
    <row r="200" spans="1:12" ht="25.5" x14ac:dyDescent="0.2">
      <c r="A200" s="4" t="s">
        <v>1042</v>
      </c>
      <c r="B200" s="34" t="s">
        <v>217</v>
      </c>
      <c r="C200" s="35">
        <v>28</v>
      </c>
      <c r="D200" s="43" t="str">
        <f t="shared" si="58"/>
        <v>N/A</v>
      </c>
      <c r="E200" s="35">
        <v>27</v>
      </c>
      <c r="F200" s="43" t="str">
        <f t="shared" si="59"/>
        <v>N/A</v>
      </c>
      <c r="G200" s="35">
        <v>25</v>
      </c>
      <c r="H200" s="43" t="str">
        <f t="shared" si="60"/>
        <v>N/A</v>
      </c>
      <c r="I200" s="12">
        <v>-3.57</v>
      </c>
      <c r="J200" s="12">
        <v>-7.41</v>
      </c>
      <c r="K200" s="44" t="s">
        <v>732</v>
      </c>
      <c r="L200" s="9" t="str">
        <f t="shared" si="61"/>
        <v>Yes</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260</v>
      </c>
      <c r="D202" s="43" t="str">
        <f t="shared" si="58"/>
        <v>N/A</v>
      </c>
      <c r="E202" s="35">
        <v>228</v>
      </c>
      <c r="F202" s="43" t="str">
        <f t="shared" si="59"/>
        <v>N/A</v>
      </c>
      <c r="G202" s="35">
        <v>192</v>
      </c>
      <c r="H202" s="43" t="str">
        <f t="shared" si="60"/>
        <v>N/A</v>
      </c>
      <c r="I202" s="12">
        <v>-12.3</v>
      </c>
      <c r="J202" s="12">
        <v>-15.8</v>
      </c>
      <c r="K202" s="44" t="s">
        <v>732</v>
      </c>
      <c r="L202" s="9" t="str">
        <f t="shared" si="61"/>
        <v>Yes</v>
      </c>
    </row>
    <row r="203" spans="1:12" ht="25.5" x14ac:dyDescent="0.2">
      <c r="A203" s="4" t="s">
        <v>1045</v>
      </c>
      <c r="B203" s="34" t="s">
        <v>217</v>
      </c>
      <c r="C203" s="35">
        <v>75</v>
      </c>
      <c r="D203" s="43" t="str">
        <f t="shared" si="58"/>
        <v>N/A</v>
      </c>
      <c r="E203" s="35">
        <v>59</v>
      </c>
      <c r="F203" s="43" t="str">
        <f t="shared" si="59"/>
        <v>N/A</v>
      </c>
      <c r="G203" s="35">
        <v>50</v>
      </c>
      <c r="H203" s="43" t="str">
        <f t="shared" si="60"/>
        <v>N/A</v>
      </c>
      <c r="I203" s="12">
        <v>-21.3</v>
      </c>
      <c r="J203" s="12">
        <v>-15.3</v>
      </c>
      <c r="K203" s="44" t="s">
        <v>732</v>
      </c>
      <c r="L203" s="9" t="str">
        <f t="shared" si="61"/>
        <v>Yes</v>
      </c>
    </row>
    <row r="204" spans="1:12" ht="25.5" x14ac:dyDescent="0.2">
      <c r="A204" s="4" t="s">
        <v>1046</v>
      </c>
      <c r="B204" s="34" t="s">
        <v>217</v>
      </c>
      <c r="C204" s="35">
        <v>36</v>
      </c>
      <c r="D204" s="43" t="str">
        <f t="shared" si="58"/>
        <v>N/A</v>
      </c>
      <c r="E204" s="35">
        <v>25</v>
      </c>
      <c r="F204" s="43" t="str">
        <f t="shared" si="59"/>
        <v>N/A</v>
      </c>
      <c r="G204" s="35">
        <v>20</v>
      </c>
      <c r="H204" s="43" t="str">
        <f t="shared" si="60"/>
        <v>N/A</v>
      </c>
      <c r="I204" s="12">
        <v>-30.6</v>
      </c>
      <c r="J204" s="12">
        <v>-20</v>
      </c>
      <c r="K204" s="44" t="s">
        <v>732</v>
      </c>
      <c r="L204" s="9" t="str">
        <f t="shared" si="61"/>
        <v>Yes</v>
      </c>
    </row>
    <row r="205" spans="1:12" x14ac:dyDescent="0.2">
      <c r="A205" s="6" t="s">
        <v>1047</v>
      </c>
      <c r="B205" s="47" t="s">
        <v>217</v>
      </c>
      <c r="C205" s="1">
        <v>10709</v>
      </c>
      <c r="D205" s="11" t="str">
        <f t="shared" si="58"/>
        <v>N/A</v>
      </c>
      <c r="E205" s="1">
        <v>10653</v>
      </c>
      <c r="F205" s="11" t="str">
        <f t="shared" si="59"/>
        <v>N/A</v>
      </c>
      <c r="G205" s="1">
        <v>10741</v>
      </c>
      <c r="H205" s="11" t="str">
        <f t="shared" si="60"/>
        <v>N/A</v>
      </c>
      <c r="I205" s="56">
        <v>-0.52300000000000002</v>
      </c>
      <c r="J205" s="56">
        <v>0.82609999999999995</v>
      </c>
      <c r="K205" s="47" t="s">
        <v>732</v>
      </c>
      <c r="L205" s="11" t="str">
        <f t="shared" si="61"/>
        <v>Yes</v>
      </c>
    </row>
    <row r="206" spans="1:12" x14ac:dyDescent="0.2">
      <c r="A206" s="4" t="s">
        <v>1048</v>
      </c>
      <c r="B206" s="34" t="s">
        <v>217</v>
      </c>
      <c r="C206" s="35">
        <v>690</v>
      </c>
      <c r="D206" s="43" t="str">
        <f t="shared" si="58"/>
        <v>N/A</v>
      </c>
      <c r="E206" s="35">
        <v>728</v>
      </c>
      <c r="F206" s="43" t="str">
        <f t="shared" si="59"/>
        <v>N/A</v>
      </c>
      <c r="G206" s="35">
        <v>783</v>
      </c>
      <c r="H206" s="43" t="str">
        <f t="shared" si="60"/>
        <v>N/A</v>
      </c>
      <c r="I206" s="12">
        <v>5.5069999999999997</v>
      </c>
      <c r="J206" s="12">
        <v>7.5549999999999997</v>
      </c>
      <c r="K206" s="44" t="s">
        <v>732</v>
      </c>
      <c r="L206" s="9" t="str">
        <f t="shared" si="61"/>
        <v>Yes</v>
      </c>
    </row>
    <row r="207" spans="1:12" x14ac:dyDescent="0.2">
      <c r="A207" s="4" t="s">
        <v>1049</v>
      </c>
      <c r="B207" s="34" t="s">
        <v>217</v>
      </c>
      <c r="C207" s="35">
        <v>39</v>
      </c>
      <c r="D207" s="43" t="str">
        <f t="shared" si="58"/>
        <v>N/A</v>
      </c>
      <c r="E207" s="35">
        <v>37</v>
      </c>
      <c r="F207" s="43" t="str">
        <f t="shared" si="59"/>
        <v>N/A</v>
      </c>
      <c r="G207" s="35">
        <v>18</v>
      </c>
      <c r="H207" s="43" t="str">
        <f t="shared" si="60"/>
        <v>N/A</v>
      </c>
      <c r="I207" s="12">
        <v>-5.13</v>
      </c>
      <c r="J207" s="12">
        <v>-51.4</v>
      </c>
      <c r="K207" s="44" t="s">
        <v>732</v>
      </c>
      <c r="L207" s="9" t="str">
        <f t="shared" si="61"/>
        <v>No</v>
      </c>
    </row>
    <row r="208" spans="1:12" ht="25.5" x14ac:dyDescent="0.2">
      <c r="A208" s="4" t="s">
        <v>1050</v>
      </c>
      <c r="B208" s="34" t="s">
        <v>217</v>
      </c>
      <c r="C208" s="35">
        <v>6342</v>
      </c>
      <c r="D208" s="43" t="str">
        <f t="shared" si="58"/>
        <v>N/A</v>
      </c>
      <c r="E208" s="35">
        <v>6401</v>
      </c>
      <c r="F208" s="43" t="str">
        <f t="shared" si="59"/>
        <v>N/A</v>
      </c>
      <c r="G208" s="35">
        <v>6490</v>
      </c>
      <c r="H208" s="43" t="str">
        <f t="shared" si="60"/>
        <v>N/A</v>
      </c>
      <c r="I208" s="12">
        <v>0.93030000000000002</v>
      </c>
      <c r="J208" s="12">
        <v>1.39</v>
      </c>
      <c r="K208" s="44" t="s">
        <v>732</v>
      </c>
      <c r="L208" s="9" t="str">
        <f t="shared" si="61"/>
        <v>Yes</v>
      </c>
    </row>
    <row r="209" spans="1:12" ht="25.5" x14ac:dyDescent="0.2">
      <c r="A209" s="4" t="s">
        <v>1051</v>
      </c>
      <c r="B209" s="34" t="s">
        <v>217</v>
      </c>
      <c r="C209" s="35">
        <v>3631</v>
      </c>
      <c r="D209" s="43" t="str">
        <f t="shared" si="58"/>
        <v>N/A</v>
      </c>
      <c r="E209" s="35">
        <v>3481</v>
      </c>
      <c r="F209" s="43" t="str">
        <f t="shared" si="59"/>
        <v>N/A</v>
      </c>
      <c r="G209" s="35">
        <v>3444</v>
      </c>
      <c r="H209" s="43" t="str">
        <f t="shared" si="60"/>
        <v>N/A</v>
      </c>
      <c r="I209" s="12">
        <v>-4.13</v>
      </c>
      <c r="J209" s="12">
        <v>-1.06</v>
      </c>
      <c r="K209" s="44" t="s">
        <v>732</v>
      </c>
      <c r="L209" s="9" t="str">
        <f t="shared" si="61"/>
        <v>Yes</v>
      </c>
    </row>
    <row r="210" spans="1:12" ht="25.5" x14ac:dyDescent="0.2">
      <c r="A210" s="4" t="s">
        <v>1052</v>
      </c>
      <c r="B210" s="34" t="s">
        <v>217</v>
      </c>
      <c r="C210" s="35">
        <v>11</v>
      </c>
      <c r="D210" s="43" t="str">
        <f t="shared" si="58"/>
        <v>N/A</v>
      </c>
      <c r="E210" s="35">
        <v>11</v>
      </c>
      <c r="F210" s="43" t="str">
        <f t="shared" si="59"/>
        <v>N/A</v>
      </c>
      <c r="G210" s="35">
        <v>11</v>
      </c>
      <c r="H210" s="43" t="str">
        <f t="shared" si="60"/>
        <v>N/A</v>
      </c>
      <c r="I210" s="12">
        <v>-14.3</v>
      </c>
      <c r="J210" s="12">
        <v>0</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2.7814628105999999</v>
      </c>
      <c r="D235" s="43" t="str">
        <f>IF($B235="N/A","N/A",IF(C235&lt;15,"Yes","No"))</f>
        <v>Yes</v>
      </c>
      <c r="E235" s="8">
        <v>4.3805178896000001</v>
      </c>
      <c r="F235" s="43" t="str">
        <f>IF($B235="N/A","N/A",IF(E235&lt;15,"Yes","No"))</f>
        <v>Yes</v>
      </c>
      <c r="G235" s="8">
        <v>6.2432937249</v>
      </c>
      <c r="H235" s="43" t="str">
        <f>IF($B235="N/A","N/A",IF(G235&lt;15,"Yes","No"))</f>
        <v>Yes</v>
      </c>
      <c r="I235" s="12">
        <v>57.49</v>
      </c>
      <c r="J235" s="12">
        <v>42.52</v>
      </c>
      <c r="K235" s="44" t="s">
        <v>732</v>
      </c>
      <c r="L235" s="9" t="str">
        <f t="shared" si="63"/>
        <v>No</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75</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0.46181011449999998</v>
      </c>
      <c r="D237" s="43" t="str">
        <f>IF($B237="N/A","N/A",IF(C237&lt;10,"Yes","No"))</f>
        <v>Yes</v>
      </c>
      <c r="E237" s="8">
        <v>0.25117877760000001</v>
      </c>
      <c r="F237" s="43" t="str">
        <f>IF($B237="N/A","N/A",IF(E237&lt;10,"Yes","No"))</f>
        <v>Yes</v>
      </c>
      <c r="G237" s="8">
        <v>0.31689694509999999</v>
      </c>
      <c r="H237" s="43" t="str">
        <f>IF($B237="N/A","N/A",IF(G237&lt;10,"Yes","No"))</f>
        <v>Yes</v>
      </c>
      <c r="I237" s="12">
        <v>-45.6</v>
      </c>
      <c r="J237" s="12">
        <v>26.16</v>
      </c>
      <c r="K237" s="44" t="s">
        <v>732</v>
      </c>
      <c r="L237" s="9" t="str">
        <f t="shared" si="63"/>
        <v>Yes</v>
      </c>
    </row>
    <row r="238" spans="1:12" x14ac:dyDescent="0.2">
      <c r="A238" s="2" t="s">
        <v>72</v>
      </c>
      <c r="B238" s="34" t="s">
        <v>217</v>
      </c>
      <c r="C238" s="8">
        <v>17.679313699000001</v>
      </c>
      <c r="D238" s="43" t="str">
        <f t="shared" si="58"/>
        <v>N/A</v>
      </c>
      <c r="E238" s="8">
        <v>17.95294217</v>
      </c>
      <c r="F238" s="43" t="str">
        <f t="shared" si="59"/>
        <v>N/A</v>
      </c>
      <c r="G238" s="8">
        <v>16.750784883000001</v>
      </c>
      <c r="H238" s="43" t="str">
        <f>IF($B238="N/A","N/A",IF(G238&gt;10,"No",IF(G238&lt;-10,"No","Yes")))</f>
        <v>N/A</v>
      </c>
      <c r="I238" s="12">
        <v>1.548</v>
      </c>
      <c r="J238" s="12">
        <v>-6.7</v>
      </c>
      <c r="K238" s="44" t="s">
        <v>732</v>
      </c>
      <c r="L238" s="9" t="str">
        <f t="shared" si="63"/>
        <v>Yes</v>
      </c>
    </row>
    <row r="239" spans="1:12" ht="25.5" x14ac:dyDescent="0.2">
      <c r="A239" s="16" t="s">
        <v>1080</v>
      </c>
      <c r="B239" s="34" t="s">
        <v>293</v>
      </c>
      <c r="C239" s="9">
        <v>2.4807641284000002</v>
      </c>
      <c r="D239" s="43" t="str">
        <f>IF($B239="N/A","N/A",IF(C239&lt;15,"Yes","No"))</f>
        <v>Yes</v>
      </c>
      <c r="E239" s="9">
        <v>4.0299074895000002</v>
      </c>
      <c r="F239" s="43" t="str">
        <f>IF($B239="N/A","N/A",IF(E239&lt;15,"Yes","No"))</f>
        <v>Yes</v>
      </c>
      <c r="G239" s="9">
        <v>6.0286929221000003</v>
      </c>
      <c r="H239" s="43" t="str">
        <f>IF($B239="N/A","N/A",IF(G239&lt;15,"Yes","No"))</f>
        <v>Yes</v>
      </c>
      <c r="I239" s="12">
        <v>62.45</v>
      </c>
      <c r="J239" s="12">
        <v>49.6</v>
      </c>
      <c r="K239" s="44" t="s">
        <v>732</v>
      </c>
      <c r="L239" s="9" t="str">
        <f t="shared" si="63"/>
        <v>No</v>
      </c>
    </row>
    <row r="240" spans="1:12" ht="25.5" x14ac:dyDescent="0.2">
      <c r="A240" s="16" t="s">
        <v>156</v>
      </c>
      <c r="B240" s="34" t="s">
        <v>217</v>
      </c>
      <c r="C240" s="35">
        <v>318</v>
      </c>
      <c r="D240" s="43" t="str">
        <f>IF($B240="N/A","N/A",IF(C240&gt;10,"No",IF(C240&lt;-10,"No","Yes")))</f>
        <v>N/A</v>
      </c>
      <c r="E240" s="35">
        <v>13</v>
      </c>
      <c r="F240" s="43" t="str">
        <f>IF($B240="N/A","N/A",IF(E240&gt;10,"No",IF(E240&lt;-10,"No","Yes")))</f>
        <v>N/A</v>
      </c>
      <c r="G240" s="35">
        <v>11</v>
      </c>
      <c r="H240" s="43" t="str">
        <f>IF($B240="N/A","N/A",IF(G240&gt;10,"No",IF(G240&lt;-10,"No","Yes")))</f>
        <v>N/A</v>
      </c>
      <c r="I240" s="12">
        <v>-95.9</v>
      </c>
      <c r="J240" s="12">
        <v>-46.2</v>
      </c>
      <c r="K240" s="44" t="s">
        <v>732</v>
      </c>
      <c r="L240" s="9" t="str">
        <f>IF(J240="Div by 0", "N/A", IF(K240="N/A","N/A", IF(J240&gt;VALUE(MID(K240,1,2)), "No", IF(J240&lt;-1*VALUE(MID(K240,1,2)), "No", "Yes"))))</f>
        <v>No</v>
      </c>
    </row>
    <row r="241" spans="1:12" x14ac:dyDescent="0.2">
      <c r="A241" s="16" t="s">
        <v>1081</v>
      </c>
      <c r="B241" s="34" t="s">
        <v>217</v>
      </c>
      <c r="C241" s="35">
        <v>22087</v>
      </c>
      <c r="D241" s="43" t="str">
        <f t="shared" ref="D241" si="67">IF($B241="N/A","N/A",IF(C241&gt;10,"No",IF(C241&lt;-10,"No","Yes")))</f>
        <v>N/A</v>
      </c>
      <c r="E241" s="35">
        <v>22693</v>
      </c>
      <c r="F241" s="43" t="str">
        <f t="shared" ref="F241" si="68">IF($B241="N/A","N/A",IF(E241&gt;10,"No",IF(E241&lt;-10,"No","Yes")))</f>
        <v>N/A</v>
      </c>
      <c r="G241" s="35">
        <v>23667</v>
      </c>
      <c r="H241" s="43" t="str">
        <f>IF($B241="N/A","N/A",IF(G241&gt;10,"No",IF(G241&lt;-10,"No","Yes")))</f>
        <v>N/A</v>
      </c>
      <c r="I241" s="12">
        <v>2.7440000000000002</v>
      </c>
      <c r="J241" s="12">
        <v>4.2919999999999998</v>
      </c>
      <c r="K241" s="44" t="s">
        <v>732</v>
      </c>
      <c r="L241" s="9" t="str">
        <f>IF(J241="Div by 0", "N/A", IF(OR(J241="N/A",K241="N/A"),"N/A", IF(J241&gt;VALUE(MID(K241,1,2)), "No", IF(J241&lt;-1*VALUE(MID(K241,1,2)), "No", "Yes"))))</f>
        <v>Yes</v>
      </c>
    </row>
    <row r="242" spans="1:12" x14ac:dyDescent="0.2">
      <c r="A242" s="6" t="s">
        <v>1082</v>
      </c>
      <c r="B242" s="34" t="s">
        <v>217</v>
      </c>
      <c r="C242" s="35">
        <v>101056</v>
      </c>
      <c r="D242" s="43" t="str">
        <f>IF($B242="N/A","N/A",IF(C242&gt;10,"No",IF(C242&lt;-10,"No","Yes")))</f>
        <v>N/A</v>
      </c>
      <c r="E242" s="35">
        <v>117034</v>
      </c>
      <c r="F242" s="43" t="str">
        <f>IF($B242="N/A","N/A",IF(E242&gt;10,"No",IF(E242&lt;-10,"No","Yes")))</f>
        <v>N/A</v>
      </c>
      <c r="G242" s="35">
        <v>140362</v>
      </c>
      <c r="H242" s="43" t="str">
        <f>IF($B242="N/A","N/A",IF(G242&gt;10,"No",IF(G242&lt;-10,"No","Yes")))</f>
        <v>N/A</v>
      </c>
      <c r="I242" s="12">
        <v>15.81</v>
      </c>
      <c r="J242" s="12">
        <v>19.93</v>
      </c>
      <c r="K242" s="44" t="s">
        <v>732</v>
      </c>
      <c r="L242" s="9" t="str">
        <f t="shared" ref="L242:L275" si="69">IF(J242="Div by 0", "N/A", IF(K242="N/A","N/A", IF(J242&gt;VALUE(MID(K242,1,2)), "No", IF(J242&lt;-1*VALUE(MID(K242,1,2)), "No", "Yes"))))</f>
        <v>Yes</v>
      </c>
    </row>
    <row r="243" spans="1:12" x14ac:dyDescent="0.2">
      <c r="A243" s="2" t="s">
        <v>1083</v>
      </c>
      <c r="B243" s="34" t="s">
        <v>217</v>
      </c>
      <c r="C243" s="8">
        <v>0.20995285820000001</v>
      </c>
      <c r="D243" s="43" t="str">
        <f>IF($B243="N/A","N/A",IF(C243&gt;10,"No",IF(C243&lt;-10,"No","Yes")))</f>
        <v>N/A</v>
      </c>
      <c r="E243" s="8">
        <v>1.2336921299999999E-2</v>
      </c>
      <c r="F243" s="43" t="str">
        <f>IF($B243="N/A","N/A",IF(E243&gt;10,"No",IF(E243&lt;-10,"No","Yes")))</f>
        <v>N/A</v>
      </c>
      <c r="G243" s="8">
        <v>6.0437568000000002E-3</v>
      </c>
      <c r="H243" s="43" t="str">
        <f>IF($B243="N/A","N/A",IF(G243&gt;10,"No",IF(G243&lt;-10,"No","Yes")))</f>
        <v>N/A</v>
      </c>
      <c r="I243" s="12">
        <v>-94.1</v>
      </c>
      <c r="J243" s="12">
        <v>-51</v>
      </c>
      <c r="K243" s="44" t="s">
        <v>732</v>
      </c>
      <c r="L243" s="9" t="str">
        <f t="shared" si="69"/>
        <v>No</v>
      </c>
    </row>
    <row r="244" spans="1:12" x14ac:dyDescent="0.2">
      <c r="A244" s="2" t="s">
        <v>1084</v>
      </c>
      <c r="B244" s="34" t="s">
        <v>217</v>
      </c>
      <c r="C244" s="8">
        <v>0.60755960139999998</v>
      </c>
      <c r="D244" s="43" t="str">
        <f>IF($B244="N/A","N/A",IF(C244&gt;10,"No",IF(C244&lt;-10,"No","Yes")))</f>
        <v>N/A</v>
      </c>
      <c r="E244" s="8">
        <v>0.15196813640000001</v>
      </c>
      <c r="F244" s="43" t="str">
        <f>IF($B244="N/A","N/A",IF(E244&gt;10,"No",IF(E244&lt;-10,"No","Yes")))</f>
        <v>N/A</v>
      </c>
      <c r="G244" s="8">
        <v>0.14981811219999999</v>
      </c>
      <c r="H244" s="43" t="str">
        <f>IF($B244="N/A","N/A",IF(G244&gt;10,"No",IF(G244&lt;-10,"No","Yes")))</f>
        <v>N/A</v>
      </c>
      <c r="I244" s="12">
        <v>-75</v>
      </c>
      <c r="J244" s="12">
        <v>-1.41</v>
      </c>
      <c r="K244" s="44" t="s">
        <v>732</v>
      </c>
      <c r="L244" s="9" t="str">
        <f t="shared" si="69"/>
        <v>Yes</v>
      </c>
    </row>
    <row r="245" spans="1:12" x14ac:dyDescent="0.2">
      <c r="A245" s="2" t="s">
        <v>1085</v>
      </c>
      <c r="B245" s="34" t="s">
        <v>217</v>
      </c>
      <c r="C245" s="8">
        <v>1.0642413200000001E-2</v>
      </c>
      <c r="D245" s="43" t="str">
        <f t="shared" ref="D245:D273" si="70">IF($B245="N/A","N/A",IF(C245&gt;10,"No",IF(C245&lt;-10,"No","Yes")))</f>
        <v>N/A</v>
      </c>
      <c r="E245" s="8">
        <v>5.9043150799999999E-2</v>
      </c>
      <c r="F245" s="43" t="str">
        <f t="shared" ref="F245:F273" si="71">IF($B245="N/A","N/A",IF(E245&gt;10,"No",IF(E245&lt;-10,"No","Yes")))</f>
        <v>N/A</v>
      </c>
      <c r="G245" s="8">
        <v>5.1465119699999999E-2</v>
      </c>
      <c r="H245" s="43" t="str">
        <f t="shared" ref="H245:H273" si="72">IF($B245="N/A","N/A",IF(G245&gt;10,"No",IF(G245&lt;-10,"No","Yes")))</f>
        <v>N/A</v>
      </c>
      <c r="I245" s="12">
        <v>454.8</v>
      </c>
      <c r="J245" s="12">
        <v>-12.8</v>
      </c>
      <c r="K245" s="44" t="s">
        <v>732</v>
      </c>
      <c r="L245" s="9" t="str">
        <f t="shared" si="69"/>
        <v>Yes</v>
      </c>
    </row>
    <row r="246" spans="1:12" x14ac:dyDescent="0.2">
      <c r="A246" s="2" t="s">
        <v>1086</v>
      </c>
      <c r="B246" s="34" t="s">
        <v>217</v>
      </c>
      <c r="C246" s="8">
        <v>42.178144822999997</v>
      </c>
      <c r="D246" s="43" t="str">
        <f t="shared" si="70"/>
        <v>N/A</v>
      </c>
      <c r="E246" s="8">
        <v>46.036262049000001</v>
      </c>
      <c r="F246" s="43" t="str">
        <f t="shared" si="71"/>
        <v>N/A</v>
      </c>
      <c r="G246" s="8">
        <v>50.790978733999999</v>
      </c>
      <c r="H246" s="43" t="str">
        <f t="shared" si="72"/>
        <v>N/A</v>
      </c>
      <c r="I246" s="12">
        <v>9.1470000000000002</v>
      </c>
      <c r="J246" s="12">
        <v>10.33</v>
      </c>
      <c r="K246" s="44" t="s">
        <v>732</v>
      </c>
      <c r="L246" s="9" t="str">
        <f t="shared" si="69"/>
        <v>Yes</v>
      </c>
    </row>
    <row r="247" spans="1:12" x14ac:dyDescent="0.2">
      <c r="A247" s="2" t="s">
        <v>1087</v>
      </c>
      <c r="B247" s="34" t="s">
        <v>217</v>
      </c>
      <c r="C247" s="8">
        <v>93.485790057000003</v>
      </c>
      <c r="D247" s="43" t="str">
        <f t="shared" si="70"/>
        <v>N/A</v>
      </c>
      <c r="E247" s="8">
        <v>94.749389066000006</v>
      </c>
      <c r="F247" s="43" t="str">
        <f t="shared" si="71"/>
        <v>N/A</v>
      </c>
      <c r="G247" s="8">
        <v>95.988942875999996</v>
      </c>
      <c r="H247" s="43" t="str">
        <f t="shared" si="72"/>
        <v>N/A</v>
      </c>
      <c r="I247" s="12">
        <v>1.3520000000000001</v>
      </c>
      <c r="J247" s="12">
        <v>1.3080000000000001</v>
      </c>
      <c r="K247" s="44" t="s">
        <v>732</v>
      </c>
      <c r="L247" s="9" t="str">
        <f t="shared" si="69"/>
        <v>Yes</v>
      </c>
    </row>
    <row r="248" spans="1:12" x14ac:dyDescent="0.2">
      <c r="A248" s="6" t="s">
        <v>1088</v>
      </c>
      <c r="B248" s="34" t="s">
        <v>217</v>
      </c>
      <c r="C248" s="35">
        <v>25767</v>
      </c>
      <c r="D248" s="43" t="str">
        <f t="shared" si="70"/>
        <v>N/A</v>
      </c>
      <c r="E248" s="35">
        <v>28537</v>
      </c>
      <c r="F248" s="43" t="str">
        <f t="shared" si="71"/>
        <v>N/A</v>
      </c>
      <c r="G248" s="35">
        <v>29086</v>
      </c>
      <c r="H248" s="43" t="str">
        <f t="shared" si="72"/>
        <v>N/A</v>
      </c>
      <c r="I248" s="12">
        <v>10.75</v>
      </c>
      <c r="J248" s="12">
        <v>1.9239999999999999</v>
      </c>
      <c r="K248" s="44" t="s">
        <v>732</v>
      </c>
      <c r="L248" s="9" t="str">
        <f t="shared" si="69"/>
        <v>Yes</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12.32668644</v>
      </c>
      <c r="D250" s="43" t="str">
        <f t="shared" si="70"/>
        <v>N/A</v>
      </c>
      <c r="E250" s="8">
        <v>13.159149376</v>
      </c>
      <c r="F250" s="43" t="str">
        <f t="shared" si="71"/>
        <v>N/A</v>
      </c>
      <c r="G250" s="8">
        <v>12.836971089</v>
      </c>
      <c r="H250" s="43" t="str">
        <f t="shared" si="72"/>
        <v>N/A</v>
      </c>
      <c r="I250" s="12">
        <v>6.7530000000000001</v>
      </c>
      <c r="J250" s="12">
        <v>-2.4500000000000002</v>
      </c>
      <c r="K250" s="44" t="s">
        <v>732</v>
      </c>
      <c r="L250" s="9" t="str">
        <f t="shared" si="69"/>
        <v>Yes</v>
      </c>
    </row>
    <row r="251" spans="1:12" x14ac:dyDescent="0.2">
      <c r="A251" s="2" t="s">
        <v>1091</v>
      </c>
      <c r="B251" s="34" t="s">
        <v>217</v>
      </c>
      <c r="C251" s="8">
        <v>0.28920335619999998</v>
      </c>
      <c r="D251" s="43" t="str">
        <f t="shared" si="70"/>
        <v>N/A</v>
      </c>
      <c r="E251" s="8">
        <v>0.31654131270000002</v>
      </c>
      <c r="F251" s="43" t="str">
        <f t="shared" si="71"/>
        <v>N/A</v>
      </c>
      <c r="G251" s="8">
        <v>0.32887103969999998</v>
      </c>
      <c r="H251" s="43" t="str">
        <f t="shared" si="72"/>
        <v>N/A</v>
      </c>
      <c r="I251" s="12">
        <v>9.4529999999999994</v>
      </c>
      <c r="J251" s="12">
        <v>3.895</v>
      </c>
      <c r="K251" s="44" t="s">
        <v>732</v>
      </c>
      <c r="L251" s="9" t="str">
        <f t="shared" si="69"/>
        <v>Yes</v>
      </c>
    </row>
    <row r="252" spans="1:12" x14ac:dyDescent="0.2">
      <c r="A252" s="2" t="s">
        <v>1092</v>
      </c>
      <c r="B252" s="34" t="s">
        <v>217</v>
      </c>
      <c r="C252" s="8">
        <v>1.39831101E-2</v>
      </c>
      <c r="D252" s="43" t="str">
        <f t="shared" si="70"/>
        <v>N/A</v>
      </c>
      <c r="E252" s="8">
        <v>2.0180756300000002E-2</v>
      </c>
      <c r="F252" s="43" t="str">
        <f t="shared" si="71"/>
        <v>N/A</v>
      </c>
      <c r="G252" s="8">
        <v>2.0360748800000002E-2</v>
      </c>
      <c r="H252" s="43" t="str">
        <f t="shared" si="72"/>
        <v>N/A</v>
      </c>
      <c r="I252" s="12">
        <v>44.32</v>
      </c>
      <c r="J252" s="12">
        <v>0.89190000000000003</v>
      </c>
      <c r="K252" s="44" t="s">
        <v>732</v>
      </c>
      <c r="L252" s="9" t="str">
        <f t="shared" si="69"/>
        <v>Yes</v>
      </c>
    </row>
    <row r="253" spans="1:12" x14ac:dyDescent="0.2">
      <c r="A253" s="2" t="s">
        <v>1093</v>
      </c>
      <c r="B253" s="34" t="s">
        <v>217</v>
      </c>
      <c r="C253" s="8">
        <v>99.883572010999998</v>
      </c>
      <c r="D253" s="43" t="str">
        <f t="shared" si="70"/>
        <v>N/A</v>
      </c>
      <c r="E253" s="8">
        <v>99.884360654999995</v>
      </c>
      <c r="F253" s="43" t="str">
        <f t="shared" si="71"/>
        <v>N/A</v>
      </c>
      <c r="G253" s="8">
        <v>99.883105274000002</v>
      </c>
      <c r="H253" s="43" t="str">
        <f t="shared" si="72"/>
        <v>N/A</v>
      </c>
      <c r="I253" s="12">
        <v>8.0000000000000004E-4</v>
      </c>
      <c r="J253" s="12">
        <v>-1E-3</v>
      </c>
      <c r="K253" s="44" t="s">
        <v>732</v>
      </c>
      <c r="L253" s="9" t="str">
        <f t="shared" si="69"/>
        <v>Yes</v>
      </c>
    </row>
    <row r="254" spans="1:12" x14ac:dyDescent="0.2">
      <c r="A254" s="2" t="s">
        <v>1094</v>
      </c>
      <c r="B254" s="34" t="s">
        <v>217</v>
      </c>
      <c r="C254" s="8">
        <v>99.883572010999998</v>
      </c>
      <c r="D254" s="43" t="str">
        <f t="shared" si="70"/>
        <v>N/A</v>
      </c>
      <c r="E254" s="8">
        <v>99.992991555000003</v>
      </c>
      <c r="F254" s="43" t="str">
        <f t="shared" si="71"/>
        <v>N/A</v>
      </c>
      <c r="G254" s="8">
        <v>99.996561920000005</v>
      </c>
      <c r="H254" s="43" t="str">
        <f t="shared" si="72"/>
        <v>N/A</v>
      </c>
      <c r="I254" s="12">
        <v>0.1095</v>
      </c>
      <c r="J254" s="12">
        <v>3.5999999999999999E-3</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100184</v>
      </c>
      <c r="D262" s="43" t="str">
        <f t="shared" si="70"/>
        <v>N/A</v>
      </c>
      <c r="E262" s="35">
        <v>114823</v>
      </c>
      <c r="F262" s="43" t="str">
        <f t="shared" si="71"/>
        <v>N/A</v>
      </c>
      <c r="G262" s="35">
        <v>137963</v>
      </c>
      <c r="H262" s="43" t="str">
        <f t="shared" si="72"/>
        <v>N/A</v>
      </c>
      <c r="I262" s="12">
        <v>14.61</v>
      </c>
      <c r="J262" s="12">
        <v>20.149999999999999</v>
      </c>
      <c r="K262" s="44" t="s">
        <v>732</v>
      </c>
      <c r="L262" s="9" t="str">
        <f t="shared" si="69"/>
        <v>Yes</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1</v>
      </c>
      <c r="D273" s="43" t="str">
        <f t="shared" si="70"/>
        <v>N/A</v>
      </c>
      <c r="E273" s="35">
        <v>1</v>
      </c>
      <c r="F273" s="43" t="str">
        <f t="shared" si="71"/>
        <v>N/A</v>
      </c>
      <c r="G273" s="35">
        <v>1</v>
      </c>
      <c r="H273" s="43" t="str">
        <f t="shared" si="72"/>
        <v>N/A</v>
      </c>
      <c r="I273" s="12">
        <v>0</v>
      </c>
      <c r="J273" s="12">
        <v>0</v>
      </c>
      <c r="K273" s="44" t="s">
        <v>732</v>
      </c>
      <c r="L273" s="9" t="str">
        <f t="shared" si="69"/>
        <v>Yes</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1044412</v>
      </c>
      <c r="F276" s="11" t="str">
        <f t="shared" ref="F276:F277" si="77">IF($B276="N/A","N/A",IF(E276&gt;10,"No",IF(E276&lt;-10,"No","Yes")))</f>
        <v>N/A</v>
      </c>
      <c r="G276" s="1">
        <v>1105132</v>
      </c>
      <c r="H276" s="11" t="str">
        <f t="shared" ref="H276:H277" si="78">IF($B276="N/A","N/A",IF(G276&gt;10,"No",IF(G276&lt;-10,"No","Yes")))</f>
        <v>N/A</v>
      </c>
      <c r="I276" s="12" t="s">
        <v>217</v>
      </c>
      <c r="J276" s="12">
        <v>5.8140000000000001</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867564.5</v>
      </c>
      <c r="F277" s="11" t="str">
        <f t="shared" si="77"/>
        <v>N/A</v>
      </c>
      <c r="G277" s="1">
        <v>925126.25</v>
      </c>
      <c r="H277" s="11" t="str">
        <f t="shared" si="78"/>
        <v>N/A</v>
      </c>
      <c r="I277" s="12" t="s">
        <v>217</v>
      </c>
      <c r="J277" s="12">
        <v>6.6349999999999998</v>
      </c>
      <c r="K277" s="1" t="s">
        <v>217</v>
      </c>
      <c r="L277" s="9" t="str">
        <f t="shared" si="79"/>
        <v>N/A</v>
      </c>
    </row>
    <row r="278" spans="1:12" x14ac:dyDescent="0.2">
      <c r="A278" s="16" t="s">
        <v>691</v>
      </c>
      <c r="B278" s="1" t="s">
        <v>217</v>
      </c>
      <c r="C278" s="1">
        <v>12965</v>
      </c>
      <c r="D278" s="11" t="str">
        <f t="shared" si="76"/>
        <v>N/A</v>
      </c>
      <c r="E278" s="1">
        <v>12677</v>
      </c>
      <c r="F278" s="11" t="str">
        <f t="shared" ref="F278:F283" si="80">IF($B278="N/A","N/A",IF(E278&gt;10,"No",IF(E278&lt;-10,"No","Yes")))</f>
        <v>N/A</v>
      </c>
      <c r="G278" s="1">
        <v>11412</v>
      </c>
      <c r="H278" s="11" t="str">
        <f t="shared" ref="H278:H283" si="81">IF($B278="N/A","N/A",IF(G278&gt;10,"No",IF(G278&lt;-10,"No","Yes")))</f>
        <v>N/A</v>
      </c>
      <c r="I278" s="12">
        <v>-2.2200000000000002</v>
      </c>
      <c r="J278" s="12">
        <v>-9.98</v>
      </c>
      <c r="K278" s="1" t="s">
        <v>217</v>
      </c>
      <c r="L278" s="9" t="str">
        <f t="shared" ref="L278:L284" si="82">IF(J278="Div by 0", "N/A", IF(K278="N/A","N/A", IF(J278&gt;VALUE(MID(K278,1,2)), "No", IF(J278&lt;-1*VALUE(MID(K278,1,2)), "No", "Yes"))))</f>
        <v>N/A</v>
      </c>
    </row>
    <row r="279" spans="1:12" x14ac:dyDescent="0.2">
      <c r="A279" s="16" t="s">
        <v>692</v>
      </c>
      <c r="B279" s="1" t="s">
        <v>217</v>
      </c>
      <c r="C279" s="1">
        <v>13518</v>
      </c>
      <c r="D279" s="11" t="str">
        <f t="shared" si="76"/>
        <v>N/A</v>
      </c>
      <c r="E279" s="1">
        <v>13245</v>
      </c>
      <c r="F279" s="11" t="str">
        <f t="shared" si="80"/>
        <v>N/A</v>
      </c>
      <c r="G279" s="1">
        <v>12133</v>
      </c>
      <c r="H279" s="11" t="str">
        <f t="shared" si="81"/>
        <v>N/A</v>
      </c>
      <c r="I279" s="12">
        <v>-2.02</v>
      </c>
      <c r="J279" s="12">
        <v>-8.4</v>
      </c>
      <c r="K279" s="1" t="s">
        <v>217</v>
      </c>
      <c r="L279" s="9" t="str">
        <f t="shared" si="82"/>
        <v>N/A</v>
      </c>
    </row>
    <row r="280" spans="1:12" x14ac:dyDescent="0.2">
      <c r="A280" s="16" t="s">
        <v>693</v>
      </c>
      <c r="B280" s="1" t="s">
        <v>217</v>
      </c>
      <c r="C280" s="1" t="s">
        <v>1743</v>
      </c>
      <c r="D280" s="11" t="str">
        <f t="shared" si="76"/>
        <v>N/A</v>
      </c>
      <c r="E280" s="1">
        <v>1926.5</v>
      </c>
      <c r="F280" s="11" t="str">
        <f t="shared" si="80"/>
        <v>N/A</v>
      </c>
      <c r="G280" s="1">
        <v>1753.5</v>
      </c>
      <c r="H280" s="11" t="str">
        <f t="shared" si="81"/>
        <v>N/A</v>
      </c>
      <c r="I280" s="12" t="s">
        <v>1743</v>
      </c>
      <c r="J280" s="12">
        <v>-8.98</v>
      </c>
      <c r="K280" s="1" t="s">
        <v>217</v>
      </c>
      <c r="L280" s="9" t="str">
        <f t="shared" si="82"/>
        <v>N/A</v>
      </c>
    </row>
    <row r="281" spans="1:12" x14ac:dyDescent="0.2">
      <c r="A281" s="16" t="s">
        <v>694</v>
      </c>
      <c r="B281" s="1" t="s">
        <v>217</v>
      </c>
      <c r="C281" s="1">
        <v>26997</v>
      </c>
      <c r="D281" s="11" t="str">
        <f t="shared" si="76"/>
        <v>N/A</v>
      </c>
      <c r="E281" s="1">
        <v>26975</v>
      </c>
      <c r="F281" s="11" t="str">
        <f t="shared" si="80"/>
        <v>N/A</v>
      </c>
      <c r="G281" s="1">
        <v>28043</v>
      </c>
      <c r="H281" s="11" t="str">
        <f t="shared" si="81"/>
        <v>N/A</v>
      </c>
      <c r="I281" s="12">
        <v>-8.1000000000000003E-2</v>
      </c>
      <c r="J281" s="12">
        <v>3.9590000000000001</v>
      </c>
      <c r="K281" s="1" t="s">
        <v>217</v>
      </c>
      <c r="L281" s="9" t="str">
        <f t="shared" si="82"/>
        <v>N/A</v>
      </c>
    </row>
    <row r="282" spans="1:12" x14ac:dyDescent="0.2">
      <c r="A282" s="16" t="s">
        <v>695</v>
      </c>
      <c r="B282" s="1" t="s">
        <v>217</v>
      </c>
      <c r="C282" s="1">
        <v>28324</v>
      </c>
      <c r="D282" s="11" t="str">
        <f t="shared" si="76"/>
        <v>N/A</v>
      </c>
      <c r="E282" s="1">
        <v>28378</v>
      </c>
      <c r="F282" s="11" t="str">
        <f t="shared" si="80"/>
        <v>N/A</v>
      </c>
      <c r="G282" s="1">
        <v>29503</v>
      </c>
      <c r="H282" s="11" t="str">
        <f t="shared" si="81"/>
        <v>N/A</v>
      </c>
      <c r="I282" s="12">
        <v>0.19070000000000001</v>
      </c>
      <c r="J282" s="12">
        <v>3.964</v>
      </c>
      <c r="K282" s="1" t="s">
        <v>217</v>
      </c>
      <c r="L282" s="9" t="str">
        <f t="shared" si="82"/>
        <v>N/A</v>
      </c>
    </row>
    <row r="283" spans="1:12" ht="25.5" x14ac:dyDescent="0.2">
      <c r="A283" s="16" t="s">
        <v>696</v>
      </c>
      <c r="B283" s="1" t="s">
        <v>217</v>
      </c>
      <c r="C283" s="1">
        <v>26158.25</v>
      </c>
      <c r="D283" s="11" t="str">
        <f t="shared" si="76"/>
        <v>N/A</v>
      </c>
      <c r="E283" s="1">
        <v>25858.916667000001</v>
      </c>
      <c r="F283" s="11" t="str">
        <f t="shared" si="80"/>
        <v>N/A</v>
      </c>
      <c r="G283" s="1">
        <v>27034.083332999999</v>
      </c>
      <c r="H283" s="11" t="str">
        <f t="shared" si="81"/>
        <v>N/A</v>
      </c>
      <c r="I283" s="12">
        <v>-1.1399999999999999</v>
      </c>
      <c r="J283" s="12">
        <v>4.5449999999999999</v>
      </c>
      <c r="K283" s="1" t="s">
        <v>217</v>
      </c>
      <c r="L283" s="9" t="str">
        <f t="shared" si="82"/>
        <v>N/A</v>
      </c>
    </row>
    <row r="284" spans="1:12" x14ac:dyDescent="0.2">
      <c r="A284" s="16" t="s">
        <v>403</v>
      </c>
      <c r="B284" s="34" t="s">
        <v>294</v>
      </c>
      <c r="C284" s="8">
        <v>13.046440824999999</v>
      </c>
      <c r="D284" s="43" t="str">
        <f>IF($B284="N/A","N/A",IF(C284&lt;=40,"Yes","No"))</f>
        <v>Yes</v>
      </c>
      <c r="E284" s="8">
        <v>12.790422001</v>
      </c>
      <c r="F284" s="43" t="str">
        <f>IF($B284="N/A","N/A",IF(E284&lt;=40,"Yes","No"))</f>
        <v>Yes</v>
      </c>
      <c r="G284" s="8">
        <v>12.918933611</v>
      </c>
      <c r="H284" s="43" t="str">
        <f>IF($B284="N/A","N/A",IF(G284&lt;=40,"Yes","No"))</f>
        <v>Yes</v>
      </c>
      <c r="I284" s="12">
        <v>-1.96</v>
      </c>
      <c r="J284" s="12">
        <v>1.0049999999999999</v>
      </c>
      <c r="K284" s="44" t="s">
        <v>734</v>
      </c>
      <c r="L284" s="9" t="str">
        <f t="shared" si="82"/>
        <v>Yes</v>
      </c>
    </row>
    <row r="285" spans="1:12" x14ac:dyDescent="0.2">
      <c r="A285" s="16" t="s">
        <v>697</v>
      </c>
      <c r="B285" s="1" t="s">
        <v>217</v>
      </c>
      <c r="C285" s="1" t="s">
        <v>217</v>
      </c>
      <c r="D285" s="11" t="str">
        <f t="shared" ref="D285:D303" si="83">IF($B285="N/A","N/A",IF(C285&gt;10,"No",IF(C285&lt;-10,"No","Yes")))</f>
        <v>N/A</v>
      </c>
      <c r="E285" s="1">
        <v>9526</v>
      </c>
      <c r="F285" s="11" t="str">
        <f t="shared" ref="F285:F286" si="84">IF($B285="N/A","N/A",IF(E285&gt;10,"No",IF(E285&lt;-10,"No","Yes")))</f>
        <v>N/A</v>
      </c>
      <c r="G285" s="1">
        <v>12883</v>
      </c>
      <c r="H285" s="11" t="str">
        <f t="shared" ref="H285:H286" si="85">IF($B285="N/A","N/A",IF(G285&gt;10,"No",IF(G285&lt;-10,"No","Yes")))</f>
        <v>N/A</v>
      </c>
      <c r="I285" s="12" t="s">
        <v>217</v>
      </c>
      <c r="J285" s="12">
        <v>35.24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1677.75</v>
      </c>
      <c r="F286" s="11" t="str">
        <f t="shared" si="84"/>
        <v>N/A</v>
      </c>
      <c r="G286" s="1">
        <v>2325.5</v>
      </c>
      <c r="H286" s="11" t="str">
        <f t="shared" si="85"/>
        <v>N/A</v>
      </c>
      <c r="I286" s="12" t="s">
        <v>217</v>
      </c>
      <c r="J286" s="12">
        <v>38.61</v>
      </c>
      <c r="K286" s="1" t="s">
        <v>217</v>
      </c>
      <c r="L286" s="9" t="str">
        <f t="shared" si="86"/>
        <v>N/A</v>
      </c>
    </row>
    <row r="287" spans="1:12" x14ac:dyDescent="0.2">
      <c r="A287" s="16" t="s">
        <v>699</v>
      </c>
      <c r="B287" s="1" t="s">
        <v>217</v>
      </c>
      <c r="C287" s="1" t="s">
        <v>217</v>
      </c>
      <c r="D287" s="11" t="str">
        <f t="shared" si="83"/>
        <v>N/A</v>
      </c>
      <c r="E287" s="1">
        <v>145222</v>
      </c>
      <c r="F287" s="11" t="str">
        <f t="shared" ref="F287:F288" si="87">IF($B287="N/A","N/A",IF(E287&gt;10,"No",IF(E287&lt;-10,"No","Yes")))</f>
        <v>N/A</v>
      </c>
      <c r="G287" s="1">
        <v>164558</v>
      </c>
      <c r="H287" s="11" t="str">
        <f t="shared" ref="H287:H288" si="88">IF($B287="N/A","N/A",IF(G287&gt;10,"No",IF(G287&lt;-10,"No","Yes")))</f>
        <v>N/A</v>
      </c>
      <c r="I287" s="12" t="s">
        <v>217</v>
      </c>
      <c r="J287" s="12">
        <v>13.31</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111552.41667000001</v>
      </c>
      <c r="F288" s="11" t="str">
        <f t="shared" si="87"/>
        <v>N/A</v>
      </c>
      <c r="G288" s="1">
        <v>128034.75</v>
      </c>
      <c r="H288" s="11" t="str">
        <f t="shared" si="88"/>
        <v>N/A</v>
      </c>
      <c r="I288" s="12" t="s">
        <v>217</v>
      </c>
      <c r="J288" s="12">
        <v>14.78</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11</v>
      </c>
      <c r="D295" s="11" t="str">
        <f t="shared" si="83"/>
        <v>N/A</v>
      </c>
      <c r="E295" s="1">
        <v>85</v>
      </c>
      <c r="F295" s="11" t="str">
        <f t="shared" si="90"/>
        <v>N/A</v>
      </c>
      <c r="G295" s="1">
        <v>136</v>
      </c>
      <c r="H295" s="11" t="str">
        <f t="shared" si="91"/>
        <v>N/A</v>
      </c>
      <c r="I295" s="12">
        <v>750</v>
      </c>
      <c r="J295" s="12">
        <v>60</v>
      </c>
      <c r="K295" s="1" t="s">
        <v>217</v>
      </c>
      <c r="L295" s="9" t="str">
        <f t="shared" si="92"/>
        <v>N/A</v>
      </c>
    </row>
    <row r="296" spans="1:12" x14ac:dyDescent="0.2">
      <c r="A296" s="16" t="s">
        <v>714</v>
      </c>
      <c r="B296" s="1" t="s">
        <v>217</v>
      </c>
      <c r="C296" s="1">
        <v>1.75</v>
      </c>
      <c r="D296" s="11" t="str">
        <f t="shared" si="83"/>
        <v>N/A</v>
      </c>
      <c r="E296" s="1">
        <v>44.25</v>
      </c>
      <c r="F296" s="11" t="str">
        <f t="shared" si="90"/>
        <v>N/A</v>
      </c>
      <c r="G296" s="1">
        <v>65.75</v>
      </c>
      <c r="H296" s="11" t="str">
        <f t="shared" si="91"/>
        <v>N/A</v>
      </c>
      <c r="I296" s="12">
        <v>2429</v>
      </c>
      <c r="J296" s="12">
        <v>48.59</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11</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0.66666666669999997</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40523</v>
      </c>
      <c r="F308" s="1" t="s">
        <v>217</v>
      </c>
      <c r="G308" s="1">
        <v>40190</v>
      </c>
      <c r="H308" s="1" t="s">
        <v>217</v>
      </c>
      <c r="I308" s="12" t="s">
        <v>217</v>
      </c>
      <c r="J308" s="12">
        <v>-0.82199999999999995</v>
      </c>
      <c r="K308" s="1" t="s">
        <v>217</v>
      </c>
      <c r="L308" s="9" t="str">
        <f>IF(J308="Div by 0", "N/A", IF(K308="N/A","N/A", IF(J308&gt;VALUE(MID(K308,1,2)), "No", IF(J308&lt;-1*VALUE(MID(K308,1,2)), "No", "Yes"))))</f>
        <v>N/A</v>
      </c>
    </row>
    <row r="309" spans="1:12" x14ac:dyDescent="0.2">
      <c r="A309" s="72" t="s">
        <v>73</v>
      </c>
      <c r="B309" s="34" t="s">
        <v>217</v>
      </c>
      <c r="C309" s="35">
        <v>948111</v>
      </c>
      <c r="D309" s="43" t="str">
        <f>IF($B309="N/A","N/A",IF(C309&gt;10,"No",IF(C309&lt;-10,"No","Yes")))</f>
        <v>N/A</v>
      </c>
      <c r="E309" s="35">
        <v>1004091</v>
      </c>
      <c r="F309" s="43" t="str">
        <f>IF($B309="N/A","N/A",IF(E309&gt;10,"No",IF(E309&lt;-10,"No","Yes")))</f>
        <v>N/A</v>
      </c>
      <c r="G309" s="35">
        <v>1082705</v>
      </c>
      <c r="H309" s="43" t="str">
        <f>IF($B309="N/A","N/A",IF(G309&gt;10,"No",IF(G309&lt;-10,"No","Yes")))</f>
        <v>N/A</v>
      </c>
      <c r="I309" s="12">
        <v>5.9039999999999999</v>
      </c>
      <c r="J309" s="12">
        <v>7.8289999999999997</v>
      </c>
      <c r="K309" s="44" t="s">
        <v>734</v>
      </c>
      <c r="L309" s="9" t="str">
        <f t="shared" ref="L309:L338" si="94">IF(J309="Div by 0", "N/A", IF(K309="N/A","N/A", IF(J309&gt;VALUE(MID(K309,1,2)), "No", IF(J309&lt;-1*VALUE(MID(K309,1,2)), "No", "Yes"))))</f>
        <v>Yes</v>
      </c>
    </row>
    <row r="310" spans="1:12" x14ac:dyDescent="0.2">
      <c r="A310" s="57" t="s">
        <v>186</v>
      </c>
      <c r="B310" s="34" t="s">
        <v>217</v>
      </c>
      <c r="C310" s="35">
        <v>110935</v>
      </c>
      <c r="D310" s="11" t="str">
        <f t="shared" ref="D310:D313" si="95">IF($B310="N/A","N/A",IF(C310&gt;10,"No",IF(C310&lt;-10,"No","Yes")))</f>
        <v>N/A</v>
      </c>
      <c r="E310" s="35">
        <v>112669</v>
      </c>
      <c r="F310" s="11" t="str">
        <f t="shared" ref="F310:F313" si="96">IF($B310="N/A","N/A",IF(E310&gt;10,"No",IF(E310&lt;-10,"No","Yes")))</f>
        <v>N/A</v>
      </c>
      <c r="G310" s="35">
        <v>115672</v>
      </c>
      <c r="H310" s="11" t="str">
        <f t="shared" ref="H310:H313" si="97">IF($B310="N/A","N/A",IF(G310&gt;10,"No",IF(G310&lt;-10,"No","Yes")))</f>
        <v>N/A</v>
      </c>
      <c r="I310" s="12">
        <v>1.5629999999999999</v>
      </c>
      <c r="J310" s="12">
        <v>2.665</v>
      </c>
      <c r="K310" s="44" t="s">
        <v>734</v>
      </c>
      <c r="L310" s="9" t="str">
        <f>IF(J310="Div by 0", "N/A", IF(OR(J310="N/A",K310="N/A"),"N/A", IF(J310&gt;VALUE(MID(K310,1,2)), "No", IF(J310&lt;-1*VALUE(MID(K310,1,2)), "No", "Yes"))))</f>
        <v>Yes</v>
      </c>
    </row>
    <row r="311" spans="1:12" x14ac:dyDescent="0.2">
      <c r="A311" s="57" t="s">
        <v>187</v>
      </c>
      <c r="B311" s="34" t="s">
        <v>217</v>
      </c>
      <c r="C311" s="35">
        <v>177918</v>
      </c>
      <c r="D311" s="11" t="str">
        <f t="shared" si="95"/>
        <v>N/A</v>
      </c>
      <c r="E311" s="35">
        <v>183397</v>
      </c>
      <c r="F311" s="11" t="str">
        <f t="shared" si="96"/>
        <v>N/A</v>
      </c>
      <c r="G311" s="35">
        <v>189912</v>
      </c>
      <c r="H311" s="11" t="str">
        <f t="shared" si="97"/>
        <v>N/A</v>
      </c>
      <c r="I311" s="12">
        <v>3.08</v>
      </c>
      <c r="J311" s="12">
        <v>3.552</v>
      </c>
      <c r="K311" s="44" t="s">
        <v>734</v>
      </c>
      <c r="L311" s="9" t="str">
        <f t="shared" ref="L311:L313" si="98">IF(J311="Div by 0", "N/A", IF(OR(J311="N/A",K311="N/A"),"N/A", IF(J311&gt;VALUE(MID(K311,1,2)), "No", IF(J311&lt;-1*VALUE(MID(K311,1,2)), "No", "Yes"))))</f>
        <v>Yes</v>
      </c>
    </row>
    <row r="312" spans="1:12" x14ac:dyDescent="0.2">
      <c r="A312" s="57" t="s">
        <v>188</v>
      </c>
      <c r="B312" s="34" t="s">
        <v>217</v>
      </c>
      <c r="C312" s="35">
        <v>491049</v>
      </c>
      <c r="D312" s="11" t="str">
        <f t="shared" si="95"/>
        <v>N/A</v>
      </c>
      <c r="E312" s="35">
        <v>527134</v>
      </c>
      <c r="F312" s="11" t="str">
        <f t="shared" si="96"/>
        <v>N/A</v>
      </c>
      <c r="G312" s="35">
        <v>575389</v>
      </c>
      <c r="H312" s="11" t="str">
        <f t="shared" si="97"/>
        <v>N/A</v>
      </c>
      <c r="I312" s="12">
        <v>7.3490000000000002</v>
      </c>
      <c r="J312" s="12">
        <v>9.1539999999999999</v>
      </c>
      <c r="K312" s="44" t="s">
        <v>734</v>
      </c>
      <c r="L312" s="9" t="str">
        <f t="shared" si="98"/>
        <v>Yes</v>
      </c>
    </row>
    <row r="313" spans="1:12" x14ac:dyDescent="0.2">
      <c r="A313" s="7" t="s">
        <v>189</v>
      </c>
      <c r="B313" s="34" t="s">
        <v>217</v>
      </c>
      <c r="C313" s="35">
        <v>168209</v>
      </c>
      <c r="D313" s="11" t="str">
        <f t="shared" si="95"/>
        <v>N/A</v>
      </c>
      <c r="E313" s="35">
        <v>180891</v>
      </c>
      <c r="F313" s="11" t="str">
        <f t="shared" si="96"/>
        <v>N/A</v>
      </c>
      <c r="G313" s="35">
        <v>201732</v>
      </c>
      <c r="H313" s="11" t="str">
        <f t="shared" si="97"/>
        <v>N/A</v>
      </c>
      <c r="I313" s="12">
        <v>7.5389999999999997</v>
      </c>
      <c r="J313" s="12">
        <v>11.52</v>
      </c>
      <c r="K313" s="44" t="s">
        <v>734</v>
      </c>
      <c r="L313" s="9" t="str">
        <f t="shared" si="98"/>
        <v>Yes</v>
      </c>
    </row>
    <row r="314" spans="1:12" x14ac:dyDescent="0.2">
      <c r="A314" s="57" t="s">
        <v>1113</v>
      </c>
      <c r="B314" s="13" t="s">
        <v>217</v>
      </c>
      <c r="C314" s="35" t="s">
        <v>217</v>
      </c>
      <c r="D314" s="9" t="str">
        <f t="shared" ref="D314:F317" si="99">IF($B314="N/A","N/A",IF(C314&lt;0,"No","Yes"))</f>
        <v>N/A</v>
      </c>
      <c r="E314" s="35">
        <v>538104</v>
      </c>
      <c r="F314" s="9" t="str">
        <f t="shared" si="99"/>
        <v>N/A</v>
      </c>
      <c r="G314" s="35">
        <v>585320</v>
      </c>
      <c r="H314" s="9" t="str">
        <f t="shared" ref="H314:H317" si="100">IF($B314="N/A","N/A",IF(G314&lt;0,"No","Yes"))</f>
        <v>N/A</v>
      </c>
      <c r="I314" s="12" t="s">
        <v>217</v>
      </c>
      <c r="J314" s="12">
        <v>8.7750000000000004</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27787</v>
      </c>
      <c r="F315" s="9" t="str">
        <f t="shared" si="99"/>
        <v>N/A</v>
      </c>
      <c r="G315" s="35">
        <v>30620</v>
      </c>
      <c r="H315" s="9" t="str">
        <f t="shared" si="100"/>
        <v>N/A</v>
      </c>
      <c r="I315" s="12" t="s">
        <v>217</v>
      </c>
      <c r="J315" s="12">
        <v>10.199999999999999</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292886</v>
      </c>
      <c r="F316" s="9" t="str">
        <f t="shared" si="99"/>
        <v>N/A</v>
      </c>
      <c r="G316" s="35">
        <v>318196</v>
      </c>
      <c r="H316" s="9" t="str">
        <f t="shared" si="100"/>
        <v>N/A</v>
      </c>
      <c r="I316" s="12" t="s">
        <v>217</v>
      </c>
      <c r="J316" s="12">
        <v>8.6419999999999995</v>
      </c>
      <c r="K316" s="1" t="s">
        <v>733</v>
      </c>
      <c r="L316" s="9" t="str">
        <f t="shared" si="101"/>
        <v>Yes</v>
      </c>
    </row>
    <row r="317" spans="1:12" x14ac:dyDescent="0.2">
      <c r="A317" s="57" t="s">
        <v>1114</v>
      </c>
      <c r="B317" s="13" t="s">
        <v>217</v>
      </c>
      <c r="C317" s="35" t="s">
        <v>217</v>
      </c>
      <c r="D317" s="9" t="str">
        <f t="shared" si="99"/>
        <v>N/A</v>
      </c>
      <c r="E317" s="35">
        <v>106077</v>
      </c>
      <c r="F317" s="9" t="str">
        <f t="shared" si="99"/>
        <v>N/A</v>
      </c>
      <c r="G317" s="35">
        <v>109807</v>
      </c>
      <c r="H317" s="9" t="str">
        <f t="shared" si="100"/>
        <v>N/A</v>
      </c>
      <c r="I317" s="12" t="s">
        <v>217</v>
      </c>
      <c r="J317" s="12">
        <v>3.516</v>
      </c>
      <c r="K317" s="1" t="s">
        <v>733</v>
      </c>
      <c r="L317" s="9" t="str">
        <f t="shared" si="101"/>
        <v>Yes</v>
      </c>
    </row>
    <row r="318" spans="1:12" x14ac:dyDescent="0.2">
      <c r="A318" s="57" t="s">
        <v>98</v>
      </c>
      <c r="B318" s="34" t="s">
        <v>295</v>
      </c>
      <c r="C318" s="8">
        <v>86.617495208999998</v>
      </c>
      <c r="D318" s="43" t="str">
        <f>IF($B318="N/A","N/A",IF(C318&gt;80,"Yes","No"))</f>
        <v>Yes</v>
      </c>
      <c r="E318" s="8">
        <v>85.951970489000004</v>
      </c>
      <c r="F318" s="43" t="str">
        <f>IF($B318="N/A","N/A",IF(E318&gt;80,"Yes","No"))</f>
        <v>Yes</v>
      </c>
      <c r="G318" s="8">
        <v>85.204649466000006</v>
      </c>
      <c r="H318" s="43" t="str">
        <f>IF($B318="N/A","N/A",IF(G318&gt;80,"Yes","No"))</f>
        <v>Yes</v>
      </c>
      <c r="I318" s="12">
        <v>-0.76800000000000002</v>
      </c>
      <c r="J318" s="12">
        <v>-0.86899999999999999</v>
      </c>
      <c r="K318" s="44" t="s">
        <v>734</v>
      </c>
      <c r="L318" s="9" t="str">
        <f t="shared" si="94"/>
        <v>Yes</v>
      </c>
    </row>
    <row r="319" spans="1:12" x14ac:dyDescent="0.2">
      <c r="A319" s="57" t="s">
        <v>336</v>
      </c>
      <c r="B319" s="34" t="s">
        <v>282</v>
      </c>
      <c r="C319" s="8">
        <v>0.20662137659999999</v>
      </c>
      <c r="D319" s="43" t="str">
        <f>IF($B319="N/A","N/A",IF(C319&gt;=5,"No",IF(C319&lt;0,"No","Yes")))</f>
        <v>Yes</v>
      </c>
      <c r="E319" s="8">
        <v>0.19868717080000001</v>
      </c>
      <c r="F319" s="43" t="str">
        <f>IF($B319="N/A","N/A",IF(E319&gt;=5,"No",IF(E319&lt;0,"No","Yes")))</f>
        <v>Yes</v>
      </c>
      <c r="G319" s="8">
        <v>0.15960026050000001</v>
      </c>
      <c r="H319" s="43" t="str">
        <f>IF($B319="N/A","N/A",IF(G319&gt;=5,"No",IF(G319&lt;0,"No","Yes")))</f>
        <v>Yes</v>
      </c>
      <c r="I319" s="12">
        <v>-3.84</v>
      </c>
      <c r="J319" s="12">
        <v>-19.7</v>
      </c>
      <c r="K319" s="44" t="s">
        <v>734</v>
      </c>
      <c r="L319" s="9" t="str">
        <f t="shared" si="94"/>
        <v>No</v>
      </c>
    </row>
    <row r="320" spans="1:12" x14ac:dyDescent="0.2">
      <c r="A320" s="57" t="s">
        <v>344</v>
      </c>
      <c r="B320" s="47" t="s">
        <v>282</v>
      </c>
      <c r="C320" s="8">
        <v>2.8304702718999999</v>
      </c>
      <c r="D320" s="43" t="str">
        <f>IF($B320="N/A","N/A",IF(C320&gt;=5,"No",IF(C320&lt;0,"No","Yes")))</f>
        <v>Yes</v>
      </c>
      <c r="E320" s="8">
        <v>2.6315343927999999</v>
      </c>
      <c r="F320" s="43" t="str">
        <f>IF($B320="N/A","N/A",IF(E320&gt;=5,"No",IF(E320&lt;0,"No","Yes")))</f>
        <v>Yes</v>
      </c>
      <c r="G320" s="8">
        <v>2.5854688026999999</v>
      </c>
      <c r="H320" s="43" t="str">
        <f>IF($B320="N/A","N/A",IF(G320&gt;=5,"No",IF(G320&lt;0,"No","Yes")))</f>
        <v>Yes</v>
      </c>
      <c r="I320" s="12">
        <v>-7.03</v>
      </c>
      <c r="J320" s="12">
        <v>-1.75</v>
      </c>
      <c r="K320" s="44" t="s">
        <v>734</v>
      </c>
      <c r="L320" s="9" t="str">
        <f t="shared" si="94"/>
        <v>Yes</v>
      </c>
    </row>
    <row r="321" spans="1:12" x14ac:dyDescent="0.2">
      <c r="A321" s="57" t="s">
        <v>337</v>
      </c>
      <c r="B321" s="47" t="s">
        <v>282</v>
      </c>
      <c r="C321" s="8">
        <v>0.1558889202</v>
      </c>
      <c r="D321" s="43" t="str">
        <f>IF($B321="N/A","N/A",IF(C321&gt;=5,"No",IF(C321&lt;0,"No","Yes")))</f>
        <v>Yes</v>
      </c>
      <c r="E321" s="8">
        <v>0.1548664414</v>
      </c>
      <c r="F321" s="43" t="str">
        <f>IF($B321="N/A","N/A",IF(E321&gt;=5,"No",IF(E321&lt;0,"No","Yes")))</f>
        <v>Yes</v>
      </c>
      <c r="G321" s="8">
        <v>0.21852674550000001</v>
      </c>
      <c r="H321" s="43" t="str">
        <f>IF($B321="N/A","N/A",IF(G321&gt;=5,"No",IF(G321&lt;0,"No","Yes")))</f>
        <v>Yes</v>
      </c>
      <c r="I321" s="12">
        <v>-0.65600000000000003</v>
      </c>
      <c r="J321" s="12">
        <v>41.11</v>
      </c>
      <c r="K321" s="44" t="s">
        <v>734</v>
      </c>
      <c r="L321" s="9" t="str">
        <f t="shared" si="94"/>
        <v>No</v>
      </c>
    </row>
    <row r="322" spans="1:12" x14ac:dyDescent="0.2">
      <c r="A322" s="57" t="s">
        <v>338</v>
      </c>
      <c r="B322" s="47" t="s">
        <v>296</v>
      </c>
      <c r="C322" s="8">
        <v>10.189524221999999</v>
      </c>
      <c r="D322" s="43" t="str">
        <f>IF($B322="N/A","N/A",IF(C322&gt;0,"No",IF(C322&lt;0,"No","Yes")))</f>
        <v>No</v>
      </c>
      <c r="E322" s="8">
        <v>11.058360248</v>
      </c>
      <c r="F322" s="43" t="str">
        <f>IF($B322="N/A","N/A",IF(E322&gt;0,"No",IF(E322&lt;0,"No","Yes")))</f>
        <v>No</v>
      </c>
      <c r="G322" s="8">
        <v>11.825843604999999</v>
      </c>
      <c r="H322" s="43" t="str">
        <f>IF($B322="N/A","N/A",IF(G322&gt;0,"No",IF(G322&lt;0,"No","Yes")))</f>
        <v>No</v>
      </c>
      <c r="I322" s="12">
        <v>8.5269999999999992</v>
      </c>
      <c r="J322" s="12">
        <v>6.94</v>
      </c>
      <c r="K322" s="44" t="s">
        <v>734</v>
      </c>
      <c r="L322" s="9" t="str">
        <f t="shared" si="94"/>
        <v>Yes</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4.5812581E-3</v>
      </c>
      <c r="F325" s="43" t="str">
        <f t="shared" si="103"/>
        <v>No</v>
      </c>
      <c r="G325" s="8">
        <v>5.8187595000000003E-3</v>
      </c>
      <c r="H325" s="43" t="str">
        <f t="shared" si="104"/>
        <v>No</v>
      </c>
      <c r="I325" s="12" t="s">
        <v>1743</v>
      </c>
      <c r="J325" s="12">
        <v>27.01</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9.2361299999999999E-5</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8.1189860680999999</v>
      </c>
      <c r="D333" s="43" t="str">
        <f>IF($B333="N/A","N/A",IF(C333&gt;15,"No",IF(C333&lt;2,"No","Yes")))</f>
        <v>Yes</v>
      </c>
      <c r="E333" s="8">
        <v>7.9882201911999999</v>
      </c>
      <c r="F333" s="43" t="str">
        <f>IF($B333="N/A","N/A",IF(E333&gt;15,"No",IF(E333&lt;2,"No","Yes")))</f>
        <v>Yes</v>
      </c>
      <c r="G333" s="8">
        <v>7.8190273436000002</v>
      </c>
      <c r="H333" s="43" t="str">
        <f>IF($B333="N/A","N/A",IF(G333&gt;15,"No",IF(G333&lt;2,"No","Yes")))</f>
        <v>Yes</v>
      </c>
      <c r="I333" s="12">
        <v>-1.61</v>
      </c>
      <c r="J333" s="12">
        <v>-2.12</v>
      </c>
      <c r="K333" s="44" t="s">
        <v>734</v>
      </c>
      <c r="L333" s="9" t="str">
        <f t="shared" si="94"/>
        <v>Yes</v>
      </c>
    </row>
    <row r="334" spans="1:12" x14ac:dyDescent="0.2">
      <c r="A334" s="57" t="s">
        <v>1120</v>
      </c>
      <c r="B334" s="34" t="s">
        <v>217</v>
      </c>
      <c r="C334" s="35">
        <v>79962</v>
      </c>
      <c r="D334" s="43" t="str">
        <f>IF($B334="N/A","N/A",IF(C334&gt;10,"No",IF(C334&lt;-10,"No","Yes")))</f>
        <v>N/A</v>
      </c>
      <c r="E334" s="35">
        <v>75046</v>
      </c>
      <c r="F334" s="43" t="str">
        <f>IF($B334="N/A","N/A",IF(E334&gt;10,"No",IF(E334&lt;-10,"No","Yes")))</f>
        <v>N/A</v>
      </c>
      <c r="G334" s="35">
        <v>77949</v>
      </c>
      <c r="H334" s="43" t="str">
        <f>IF($B334="N/A","N/A",IF(G334&gt;10,"No",IF(G334&lt;-10,"No","Yes")))</f>
        <v>N/A</v>
      </c>
      <c r="I334" s="12">
        <v>-6.15</v>
      </c>
      <c r="J334" s="12">
        <v>3.8679999999999999</v>
      </c>
      <c r="K334" s="44" t="s">
        <v>734</v>
      </c>
      <c r="L334" s="9" t="str">
        <f t="shared" si="94"/>
        <v>Yes</v>
      </c>
    </row>
    <row r="335" spans="1:12" x14ac:dyDescent="0.2">
      <c r="A335" s="57" t="s">
        <v>145</v>
      </c>
      <c r="B335" s="34" t="s">
        <v>217</v>
      </c>
      <c r="C335" s="35">
        <v>46205</v>
      </c>
      <c r="D335" s="43" t="str">
        <f>IF($B335="N/A","N/A",IF(C335&gt;10,"No",IF(C335&lt;-10,"No","Yes")))</f>
        <v>N/A</v>
      </c>
      <c r="E335" s="35">
        <v>53916</v>
      </c>
      <c r="F335" s="43" t="str">
        <f>IF($B335="N/A","N/A",IF(E335&gt;10,"No",IF(E335&lt;-10,"No","Yes")))</f>
        <v>N/A</v>
      </c>
      <c r="G335" s="35">
        <v>65011</v>
      </c>
      <c r="H335" s="43" t="str">
        <f>IF($B335="N/A","N/A",IF(G335&gt;10,"No",IF(G335&lt;-10,"No","Yes")))</f>
        <v>N/A</v>
      </c>
      <c r="I335" s="12">
        <v>16.690000000000001</v>
      </c>
      <c r="J335" s="12">
        <v>20.58</v>
      </c>
      <c r="K335" s="44" t="s">
        <v>734</v>
      </c>
      <c r="L335" s="9" t="str">
        <f t="shared" si="94"/>
        <v>No</v>
      </c>
    </row>
    <row r="336" spans="1:12" x14ac:dyDescent="0.2">
      <c r="A336" s="57" t="s">
        <v>146</v>
      </c>
      <c r="B336" s="34" t="s">
        <v>217</v>
      </c>
      <c r="C336" s="35">
        <v>78794</v>
      </c>
      <c r="D336" s="43" t="str">
        <f>IF($B336="N/A","N/A",IF(C336&gt;10,"No",IF(C336&lt;-10,"No","Yes")))</f>
        <v>N/A</v>
      </c>
      <c r="E336" s="35">
        <v>93723</v>
      </c>
      <c r="F336" s="43" t="str">
        <f>IF($B336="N/A","N/A",IF(E336&gt;10,"No",IF(E336&lt;-10,"No","Yes")))</f>
        <v>N/A</v>
      </c>
      <c r="G336" s="35">
        <v>110323</v>
      </c>
      <c r="H336" s="43" t="str">
        <f>IF($B336="N/A","N/A",IF(G336&gt;10,"No",IF(G336&lt;-10,"No","Yes")))</f>
        <v>N/A</v>
      </c>
      <c r="I336" s="12">
        <v>18.95</v>
      </c>
      <c r="J336" s="12">
        <v>17.71</v>
      </c>
      <c r="K336" s="44" t="s">
        <v>734</v>
      </c>
      <c r="L336" s="9" t="str">
        <f t="shared" si="94"/>
        <v>No</v>
      </c>
    </row>
    <row r="337" spans="1:12" x14ac:dyDescent="0.2">
      <c r="A337" s="57" t="s">
        <v>147</v>
      </c>
      <c r="B337" s="34" t="s">
        <v>217</v>
      </c>
      <c r="C337" s="35">
        <v>11345</v>
      </c>
      <c r="D337" s="43" t="str">
        <f>IF($B337="N/A","N/A",IF(C337&gt;10,"No",IF(C337&lt;-10,"No","Yes")))</f>
        <v>N/A</v>
      </c>
      <c r="E337" s="35">
        <v>12065</v>
      </c>
      <c r="F337" s="43" t="str">
        <f>IF($B337="N/A","N/A",IF(E337&gt;10,"No",IF(E337&lt;-10,"No","Yes")))</f>
        <v>N/A</v>
      </c>
      <c r="G337" s="35">
        <v>14428</v>
      </c>
      <c r="H337" s="43" t="str">
        <f>IF($B337="N/A","N/A",IF(G337&gt;10,"No",IF(G337&lt;-10,"No","Yes")))</f>
        <v>N/A</v>
      </c>
      <c r="I337" s="12">
        <v>6.3460000000000001</v>
      </c>
      <c r="J337" s="12">
        <v>19.59</v>
      </c>
      <c r="K337" s="44" t="s">
        <v>734</v>
      </c>
      <c r="L337" s="9" t="str">
        <f t="shared" si="94"/>
        <v>No</v>
      </c>
    </row>
    <row r="338" spans="1:12" x14ac:dyDescent="0.2">
      <c r="A338" s="57" t="s">
        <v>148</v>
      </c>
      <c r="B338" s="34" t="s">
        <v>217</v>
      </c>
      <c r="C338" s="35">
        <v>4159</v>
      </c>
      <c r="D338" s="43" t="str">
        <f>IF($B338="N/A","N/A",IF(C338&gt;10,"No",IF(C338&lt;-10,"No","Yes")))</f>
        <v>N/A</v>
      </c>
      <c r="E338" s="35">
        <v>7343</v>
      </c>
      <c r="F338" s="43" t="str">
        <f>IF($B338="N/A","N/A",IF(E338&gt;10,"No",IF(E338&lt;-10,"No","Yes")))</f>
        <v>N/A</v>
      </c>
      <c r="G338" s="35">
        <v>8945</v>
      </c>
      <c r="H338" s="43" t="str">
        <f>IF($B338="N/A","N/A",IF(G338&gt;10,"No",IF(G338&lt;-10,"No","Yes")))</f>
        <v>N/A</v>
      </c>
      <c r="I338" s="12">
        <v>76.56</v>
      </c>
      <c r="J338" s="12">
        <v>21.82</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7750060877</v>
      </c>
      <c r="D6" s="11" t="str">
        <f t="shared" ref="D6:D12" si="0">IF($B6="N/A","N/A",IF(C6&gt;10,"No",IF(C6&lt;-10,"No","Yes")))</f>
        <v>N/A</v>
      </c>
      <c r="E6" s="14">
        <v>8167906018</v>
      </c>
      <c r="F6" s="11" t="str">
        <f t="shared" ref="F6:F12" si="1">IF($B6="N/A","N/A",IF(E6&gt;10,"No",IF(E6&lt;-10,"No","Yes")))</f>
        <v>N/A</v>
      </c>
      <c r="G6" s="14">
        <v>8493272965</v>
      </c>
      <c r="H6" s="11" t="str">
        <f t="shared" ref="H6:H12" si="2">IF($B6="N/A","N/A",IF(G6&gt;10,"No",IF(G6&lt;-10,"No","Yes")))</f>
        <v>N/A</v>
      </c>
      <c r="I6" s="12">
        <v>5.3920000000000003</v>
      </c>
      <c r="J6" s="12">
        <v>3.9830000000000001</v>
      </c>
      <c r="K6" s="47" t="s">
        <v>732</v>
      </c>
      <c r="L6" s="9" t="str">
        <f t="shared" ref="L6:L13" si="3">IF(J6="Div by 0", "N/A", IF(K6="N/A","N/A", IF(J6&gt;VALUE(MID(K6,1,2)), "No", IF(J6&lt;-1*VALUE(MID(K6,1,2)), "No", "Yes"))))</f>
        <v>Yes</v>
      </c>
    </row>
    <row r="7" spans="1:12" x14ac:dyDescent="0.2">
      <c r="A7" s="4" t="s">
        <v>1121</v>
      </c>
      <c r="B7" s="47" t="s">
        <v>217</v>
      </c>
      <c r="C7" s="14">
        <v>6733.4921066999996</v>
      </c>
      <c r="D7" s="11" t="str">
        <f t="shared" si="0"/>
        <v>N/A</v>
      </c>
      <c r="E7" s="14">
        <v>6738.5292034000004</v>
      </c>
      <c r="F7" s="11" t="str">
        <f t="shared" si="1"/>
        <v>N/A</v>
      </c>
      <c r="G7" s="14">
        <v>6590.9475473000002</v>
      </c>
      <c r="H7" s="11" t="str">
        <f t="shared" si="2"/>
        <v>N/A</v>
      </c>
      <c r="I7" s="12">
        <v>7.4800000000000005E-2</v>
      </c>
      <c r="J7" s="12">
        <v>-2.19</v>
      </c>
      <c r="K7" s="47" t="s">
        <v>732</v>
      </c>
      <c r="L7" s="9" t="str">
        <f t="shared" si="3"/>
        <v>Yes</v>
      </c>
    </row>
    <row r="8" spans="1:12" x14ac:dyDescent="0.2">
      <c r="A8" s="4" t="s">
        <v>720</v>
      </c>
      <c r="B8" s="47" t="s">
        <v>217</v>
      </c>
      <c r="C8" s="14">
        <v>900</v>
      </c>
      <c r="D8" s="11" t="str">
        <f t="shared" si="0"/>
        <v>N/A</v>
      </c>
      <c r="E8" s="14">
        <v>1047</v>
      </c>
      <c r="F8" s="11" t="str">
        <f t="shared" si="1"/>
        <v>N/A</v>
      </c>
      <c r="G8" s="14">
        <v>1134</v>
      </c>
      <c r="H8" s="11" t="str">
        <f t="shared" si="2"/>
        <v>N/A</v>
      </c>
      <c r="I8" s="12">
        <v>16.329999999999998</v>
      </c>
      <c r="J8" s="12">
        <v>8.3089999999999993</v>
      </c>
      <c r="K8" s="47" t="s">
        <v>732</v>
      </c>
      <c r="L8" s="9" t="str">
        <f t="shared" si="3"/>
        <v>Yes</v>
      </c>
    </row>
    <row r="9" spans="1:12" x14ac:dyDescent="0.2">
      <c r="A9" s="4" t="s">
        <v>721</v>
      </c>
      <c r="B9" s="47" t="s">
        <v>217</v>
      </c>
      <c r="C9" s="14">
        <v>1380</v>
      </c>
      <c r="D9" s="11" t="str">
        <f t="shared" si="0"/>
        <v>N/A</v>
      </c>
      <c r="E9" s="14">
        <v>1638</v>
      </c>
      <c r="F9" s="11" t="str">
        <f t="shared" si="1"/>
        <v>N/A</v>
      </c>
      <c r="G9" s="14">
        <v>1714</v>
      </c>
      <c r="H9" s="11" t="str">
        <f t="shared" si="2"/>
        <v>N/A</v>
      </c>
      <c r="I9" s="12">
        <v>18.7</v>
      </c>
      <c r="J9" s="12">
        <v>4.6399999999999997</v>
      </c>
      <c r="K9" s="47" t="s">
        <v>732</v>
      </c>
      <c r="L9" s="9" t="str">
        <f t="shared" si="3"/>
        <v>Yes</v>
      </c>
    </row>
    <row r="10" spans="1:12" x14ac:dyDescent="0.2">
      <c r="A10" s="4" t="s">
        <v>722</v>
      </c>
      <c r="B10" s="47" t="s">
        <v>217</v>
      </c>
      <c r="C10" s="14">
        <v>3502</v>
      </c>
      <c r="D10" s="11" t="str">
        <f t="shared" si="0"/>
        <v>N/A</v>
      </c>
      <c r="E10" s="14">
        <v>3404</v>
      </c>
      <c r="F10" s="11" t="str">
        <f t="shared" si="1"/>
        <v>N/A</v>
      </c>
      <c r="G10" s="14">
        <v>3378</v>
      </c>
      <c r="H10" s="11" t="str">
        <f t="shared" si="2"/>
        <v>N/A</v>
      </c>
      <c r="I10" s="12">
        <v>-2.8</v>
      </c>
      <c r="J10" s="12">
        <v>-0.76400000000000001</v>
      </c>
      <c r="K10" s="47" t="s">
        <v>732</v>
      </c>
      <c r="L10" s="9" t="str">
        <f t="shared" si="3"/>
        <v>Yes</v>
      </c>
    </row>
    <row r="11" spans="1:12" x14ac:dyDescent="0.2">
      <c r="A11" s="4" t="s">
        <v>723</v>
      </c>
      <c r="B11" s="47" t="s">
        <v>217</v>
      </c>
      <c r="C11" s="14">
        <v>31779</v>
      </c>
      <c r="D11" s="11" t="str">
        <f t="shared" si="0"/>
        <v>N/A</v>
      </c>
      <c r="E11" s="14">
        <v>30577</v>
      </c>
      <c r="F11" s="11" t="str">
        <f t="shared" si="1"/>
        <v>N/A</v>
      </c>
      <c r="G11" s="14">
        <v>28403</v>
      </c>
      <c r="H11" s="11" t="str">
        <f t="shared" si="2"/>
        <v>N/A</v>
      </c>
      <c r="I11" s="12">
        <v>-3.78</v>
      </c>
      <c r="J11" s="12">
        <v>-7.11</v>
      </c>
      <c r="K11" s="47" t="s">
        <v>732</v>
      </c>
      <c r="L11" s="9" t="str">
        <f t="shared" si="3"/>
        <v>Yes</v>
      </c>
    </row>
    <row r="12" spans="1:12" x14ac:dyDescent="0.2">
      <c r="A12" s="4" t="s">
        <v>724</v>
      </c>
      <c r="B12" s="47" t="s">
        <v>217</v>
      </c>
      <c r="C12" s="14">
        <v>88520</v>
      </c>
      <c r="D12" s="11" t="str">
        <f t="shared" si="0"/>
        <v>N/A</v>
      </c>
      <c r="E12" s="14">
        <v>87854</v>
      </c>
      <c r="F12" s="11" t="str">
        <f t="shared" si="1"/>
        <v>N/A</v>
      </c>
      <c r="G12" s="14">
        <v>84575</v>
      </c>
      <c r="H12" s="11" t="str">
        <f t="shared" si="2"/>
        <v>N/A</v>
      </c>
      <c r="I12" s="12">
        <v>-0.752</v>
      </c>
      <c r="J12" s="12">
        <v>-3.73</v>
      </c>
      <c r="K12" s="47" t="s">
        <v>732</v>
      </c>
      <c r="L12" s="9" t="str">
        <f t="shared" si="3"/>
        <v>Yes</v>
      </c>
    </row>
    <row r="13" spans="1:12" x14ac:dyDescent="0.2">
      <c r="A13" s="4" t="s">
        <v>74</v>
      </c>
      <c r="B13" s="47" t="s">
        <v>217</v>
      </c>
      <c r="C13" s="14">
        <v>1634499</v>
      </c>
      <c r="D13" s="11" t="str">
        <f>IF($B13="N/A","N/A",IF(C13&gt;10,"No",IF(C13&lt;-10,"No","Yes")))</f>
        <v>N/A</v>
      </c>
      <c r="E13" s="14">
        <v>1869981</v>
      </c>
      <c r="F13" s="11" t="str">
        <f>IF($B13="N/A","N/A",IF(E13&gt;10,"No",IF(E13&lt;-10,"No","Yes")))</f>
        <v>N/A</v>
      </c>
      <c r="G13" s="14">
        <v>3168376</v>
      </c>
      <c r="H13" s="11" t="str">
        <f>IF($B13="N/A","N/A",IF(G13&gt;10,"No",IF(G13&lt;-10,"No","Yes")))</f>
        <v>N/A</v>
      </c>
      <c r="I13" s="12">
        <v>14.41</v>
      </c>
      <c r="J13" s="12">
        <v>69.430000000000007</v>
      </c>
      <c r="K13" s="47" t="s">
        <v>732</v>
      </c>
      <c r="L13" s="9" t="str">
        <f t="shared" si="3"/>
        <v>No</v>
      </c>
    </row>
    <row r="14" spans="1:12" x14ac:dyDescent="0.2">
      <c r="A14" s="60" t="s">
        <v>161</v>
      </c>
      <c r="B14" s="34" t="s">
        <v>217</v>
      </c>
      <c r="C14" s="8">
        <v>8.6058566151000004</v>
      </c>
      <c r="D14" s="43" t="str">
        <f t="shared" ref="D14:D18" si="4">IF($B14="N/A","N/A",IF(C14&gt;10,"No",IF(C14&lt;-10,"No","Yes")))</f>
        <v>N/A</v>
      </c>
      <c r="E14" s="8">
        <v>6.3053988054000003</v>
      </c>
      <c r="F14" s="43" t="str">
        <f t="shared" ref="F14:F18" si="5">IF($B14="N/A","N/A",IF(E14&gt;10,"No",IF(E14&lt;-10,"No","Yes")))</f>
        <v>N/A</v>
      </c>
      <c r="G14" s="8">
        <v>5.9814826168000002</v>
      </c>
      <c r="H14" s="43" t="str">
        <f t="shared" ref="H14:H18" si="6">IF($B14="N/A","N/A",IF(G14&gt;10,"No",IF(G14&lt;-10,"No","Yes")))</f>
        <v>N/A</v>
      </c>
      <c r="I14" s="12">
        <v>-26.7</v>
      </c>
      <c r="J14" s="12">
        <v>-5.14</v>
      </c>
      <c r="K14" s="44" t="s">
        <v>732</v>
      </c>
      <c r="L14" s="9" t="str">
        <f t="shared" ref="L14:L18" si="7">IF(J14="Div by 0", "N/A", IF(K14="N/A","N/A", IF(J14&gt;VALUE(MID(K14,1,2)), "No", IF(J14&lt;-1*VALUE(MID(K14,1,2)), "No", "Yes"))))</f>
        <v>Yes</v>
      </c>
    </row>
    <row r="15" spans="1:12" x14ac:dyDescent="0.2">
      <c r="A15" s="4" t="s">
        <v>418</v>
      </c>
      <c r="B15" s="34" t="s">
        <v>217</v>
      </c>
      <c r="C15" s="8">
        <v>22.431394586</v>
      </c>
      <c r="D15" s="43" t="str">
        <f t="shared" si="4"/>
        <v>N/A</v>
      </c>
      <c r="E15" s="8">
        <v>17.513030873000002</v>
      </c>
      <c r="F15" s="43" t="str">
        <f t="shared" si="5"/>
        <v>N/A</v>
      </c>
      <c r="G15" s="8">
        <v>16.868880696000002</v>
      </c>
      <c r="H15" s="43" t="str">
        <f t="shared" si="6"/>
        <v>N/A</v>
      </c>
      <c r="I15" s="12">
        <v>-21.9</v>
      </c>
      <c r="J15" s="12">
        <v>-3.68</v>
      </c>
      <c r="K15" s="44" t="s">
        <v>732</v>
      </c>
      <c r="L15" s="9" t="str">
        <f t="shared" si="7"/>
        <v>Yes</v>
      </c>
    </row>
    <row r="16" spans="1:12" x14ac:dyDescent="0.2">
      <c r="A16" s="4" t="s">
        <v>419</v>
      </c>
      <c r="B16" s="34" t="s">
        <v>217</v>
      </c>
      <c r="C16" s="8">
        <v>10.203306683999999</v>
      </c>
      <c r="D16" s="43" t="str">
        <f t="shared" si="4"/>
        <v>N/A</v>
      </c>
      <c r="E16" s="8">
        <v>6.3265427746</v>
      </c>
      <c r="F16" s="43" t="str">
        <f t="shared" si="5"/>
        <v>N/A</v>
      </c>
      <c r="G16" s="8">
        <v>5.8716255025999997</v>
      </c>
      <c r="H16" s="43" t="str">
        <f t="shared" si="6"/>
        <v>N/A</v>
      </c>
      <c r="I16" s="12">
        <v>-38</v>
      </c>
      <c r="J16" s="12">
        <v>-7.19</v>
      </c>
      <c r="K16" s="44" t="s">
        <v>732</v>
      </c>
      <c r="L16" s="9" t="str">
        <f t="shared" si="7"/>
        <v>Yes</v>
      </c>
    </row>
    <row r="17" spans="1:12" x14ac:dyDescent="0.2">
      <c r="A17" s="4" t="s">
        <v>420</v>
      </c>
      <c r="B17" s="34" t="s">
        <v>217</v>
      </c>
      <c r="C17" s="8">
        <v>5.5119254153000004</v>
      </c>
      <c r="D17" s="43" t="str">
        <f t="shared" si="4"/>
        <v>N/A</v>
      </c>
      <c r="E17" s="8">
        <v>4.0364189612999999</v>
      </c>
      <c r="F17" s="43" t="str">
        <f t="shared" si="5"/>
        <v>N/A</v>
      </c>
      <c r="G17" s="8">
        <v>4.0514651196999996</v>
      </c>
      <c r="H17" s="43" t="str">
        <f t="shared" si="6"/>
        <v>N/A</v>
      </c>
      <c r="I17" s="12">
        <v>-26.8</v>
      </c>
      <c r="J17" s="12">
        <v>0.37280000000000002</v>
      </c>
      <c r="K17" s="44" t="s">
        <v>732</v>
      </c>
      <c r="L17" s="9" t="str">
        <f t="shared" si="7"/>
        <v>Yes</v>
      </c>
    </row>
    <row r="18" spans="1:12" x14ac:dyDescent="0.2">
      <c r="A18" s="4" t="s">
        <v>421</v>
      </c>
      <c r="B18" s="34" t="s">
        <v>217</v>
      </c>
      <c r="C18" s="8">
        <v>7.5415573795000004</v>
      </c>
      <c r="D18" s="43" t="str">
        <f t="shared" si="4"/>
        <v>N/A</v>
      </c>
      <c r="E18" s="8">
        <v>6.1784770256000003</v>
      </c>
      <c r="F18" s="43" t="str">
        <f t="shared" si="5"/>
        <v>N/A</v>
      </c>
      <c r="G18" s="8">
        <v>5.5428502867000002</v>
      </c>
      <c r="H18" s="43" t="str">
        <f t="shared" si="6"/>
        <v>N/A</v>
      </c>
      <c r="I18" s="12">
        <v>-18.100000000000001</v>
      </c>
      <c r="J18" s="12">
        <v>-10.3</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25</v>
      </c>
      <c r="K19" s="47" t="s">
        <v>217</v>
      </c>
      <c r="L19" s="9" t="str">
        <f t="shared" ref="L19:L25" si="11">IF(J19="Div by 0", "N/A", IF(K19="N/A","N/A", IF(J19&gt;VALUE(MID(K19,1,2)), "No", IF(J19&lt;-1*VALUE(MID(K19,1,2)), "No", "Yes"))))</f>
        <v>N/A</v>
      </c>
    </row>
    <row r="20" spans="1:12" x14ac:dyDescent="0.2">
      <c r="A20" s="4" t="s">
        <v>76</v>
      </c>
      <c r="B20" s="47" t="s">
        <v>217</v>
      </c>
      <c r="C20" s="35">
        <v>28</v>
      </c>
      <c r="D20" s="43" t="str">
        <f t="shared" si="8"/>
        <v>N/A</v>
      </c>
      <c r="E20" s="35">
        <v>35</v>
      </c>
      <c r="F20" s="43" t="str">
        <f t="shared" si="9"/>
        <v>N/A</v>
      </c>
      <c r="G20" s="35">
        <v>31</v>
      </c>
      <c r="H20" s="43" t="str">
        <f t="shared" si="10"/>
        <v>N/A</v>
      </c>
      <c r="I20" s="12">
        <v>25</v>
      </c>
      <c r="J20" s="12">
        <v>-11.4</v>
      </c>
      <c r="K20" s="47" t="s">
        <v>217</v>
      </c>
      <c r="L20" s="9" t="str">
        <f t="shared" si="11"/>
        <v>N/A</v>
      </c>
    </row>
    <row r="21" spans="1:12" x14ac:dyDescent="0.2">
      <c r="A21" s="60" t="s">
        <v>1121</v>
      </c>
      <c r="B21" s="47" t="s">
        <v>217</v>
      </c>
      <c r="C21" s="14">
        <v>6733.4921066999996</v>
      </c>
      <c r="D21" s="11" t="str">
        <f t="shared" si="8"/>
        <v>N/A</v>
      </c>
      <c r="E21" s="14">
        <v>6738.5292034000004</v>
      </c>
      <c r="F21" s="11" t="str">
        <f t="shared" si="9"/>
        <v>N/A</v>
      </c>
      <c r="G21" s="14">
        <v>6590.9475473000002</v>
      </c>
      <c r="H21" s="11" t="str">
        <f t="shared" si="10"/>
        <v>N/A</v>
      </c>
      <c r="I21" s="12">
        <v>7.4800000000000005E-2</v>
      </c>
      <c r="J21" s="12">
        <v>-2.19</v>
      </c>
      <c r="K21" s="47" t="s">
        <v>732</v>
      </c>
      <c r="L21" s="9" t="str">
        <f t="shared" si="11"/>
        <v>Yes</v>
      </c>
    </row>
    <row r="22" spans="1:12" x14ac:dyDescent="0.2">
      <c r="A22" s="4" t="s">
        <v>1726</v>
      </c>
      <c r="B22" s="47" t="s">
        <v>217</v>
      </c>
      <c r="C22" s="14">
        <v>16799.899543</v>
      </c>
      <c r="D22" s="11" t="str">
        <f t="shared" si="8"/>
        <v>N/A</v>
      </c>
      <c r="E22" s="14">
        <v>17157.738518999999</v>
      </c>
      <c r="F22" s="11" t="str">
        <f t="shared" si="9"/>
        <v>N/A</v>
      </c>
      <c r="G22" s="14">
        <v>16840.201793</v>
      </c>
      <c r="H22" s="11" t="str">
        <f t="shared" si="10"/>
        <v>N/A</v>
      </c>
      <c r="I22" s="12">
        <v>2.13</v>
      </c>
      <c r="J22" s="12">
        <v>-1.85</v>
      </c>
      <c r="K22" s="47" t="s">
        <v>732</v>
      </c>
      <c r="L22" s="9" t="str">
        <f t="shared" si="11"/>
        <v>Yes</v>
      </c>
    </row>
    <row r="23" spans="1:12" x14ac:dyDescent="0.2">
      <c r="A23" s="4" t="s">
        <v>1122</v>
      </c>
      <c r="B23" s="47" t="s">
        <v>217</v>
      </c>
      <c r="C23" s="14">
        <v>18465.247273000001</v>
      </c>
      <c r="D23" s="11" t="str">
        <f t="shared" si="8"/>
        <v>N/A</v>
      </c>
      <c r="E23" s="14">
        <v>18686.452597</v>
      </c>
      <c r="F23" s="11" t="str">
        <f t="shared" si="9"/>
        <v>N/A</v>
      </c>
      <c r="G23" s="14">
        <v>18471.161080999998</v>
      </c>
      <c r="H23" s="11" t="str">
        <f t="shared" si="10"/>
        <v>N/A</v>
      </c>
      <c r="I23" s="12">
        <v>1.198</v>
      </c>
      <c r="J23" s="12">
        <v>-1.1499999999999999</v>
      </c>
      <c r="K23" s="47" t="s">
        <v>732</v>
      </c>
      <c r="L23" s="9" t="str">
        <f t="shared" si="11"/>
        <v>Yes</v>
      </c>
    </row>
    <row r="24" spans="1:12" x14ac:dyDescent="0.2">
      <c r="A24" s="4" t="s">
        <v>1123</v>
      </c>
      <c r="B24" s="47" t="s">
        <v>217</v>
      </c>
      <c r="C24" s="14">
        <v>2026.5871013999999</v>
      </c>
      <c r="D24" s="11" t="str">
        <f t="shared" si="8"/>
        <v>N/A</v>
      </c>
      <c r="E24" s="14">
        <v>2089.4593414000001</v>
      </c>
      <c r="F24" s="11" t="str">
        <f t="shared" si="9"/>
        <v>N/A</v>
      </c>
      <c r="G24" s="14">
        <v>2146.172658</v>
      </c>
      <c r="H24" s="11" t="str">
        <f t="shared" si="10"/>
        <v>N/A</v>
      </c>
      <c r="I24" s="12">
        <v>3.1019999999999999</v>
      </c>
      <c r="J24" s="12">
        <v>2.714</v>
      </c>
      <c r="K24" s="47" t="s">
        <v>732</v>
      </c>
      <c r="L24" s="9" t="str">
        <f t="shared" si="11"/>
        <v>Yes</v>
      </c>
    </row>
    <row r="25" spans="1:12" x14ac:dyDescent="0.2">
      <c r="A25" s="4" t="s">
        <v>1124</v>
      </c>
      <c r="B25" s="47" t="s">
        <v>217</v>
      </c>
      <c r="C25" s="14">
        <v>3387.4690019999998</v>
      </c>
      <c r="D25" s="11" t="str">
        <f t="shared" si="8"/>
        <v>N/A</v>
      </c>
      <c r="E25" s="14">
        <v>3431.1153113</v>
      </c>
      <c r="F25" s="11" t="str">
        <f t="shared" si="9"/>
        <v>N/A</v>
      </c>
      <c r="G25" s="14">
        <v>3498.7848377999999</v>
      </c>
      <c r="H25" s="11" t="str">
        <f t="shared" si="10"/>
        <v>N/A</v>
      </c>
      <c r="I25" s="12">
        <v>1.288</v>
      </c>
      <c r="J25" s="12">
        <v>1.972</v>
      </c>
      <c r="K25" s="47" t="s">
        <v>732</v>
      </c>
      <c r="L25" s="9" t="str">
        <f t="shared" si="11"/>
        <v>Yes</v>
      </c>
    </row>
    <row r="26" spans="1:12" x14ac:dyDescent="0.2">
      <c r="A26" s="2" t="s">
        <v>1125</v>
      </c>
      <c r="B26" s="47" t="s">
        <v>217</v>
      </c>
      <c r="C26" s="14">
        <v>6747.0690984000003</v>
      </c>
      <c r="D26" s="11" t="str">
        <f t="shared" si="8"/>
        <v>N/A</v>
      </c>
      <c r="E26" s="14">
        <v>6735.6038342000002</v>
      </c>
      <c r="F26" s="11" t="str">
        <f t="shared" si="9"/>
        <v>N/A</v>
      </c>
      <c r="G26" s="14">
        <v>6577.8788837000002</v>
      </c>
      <c r="H26" s="11" t="str">
        <f t="shared" si="10"/>
        <v>N/A</v>
      </c>
      <c r="I26" s="12">
        <v>-0.17</v>
      </c>
      <c r="J26" s="12">
        <v>-2.34</v>
      </c>
      <c r="K26" s="47" t="s">
        <v>732</v>
      </c>
      <c r="L26" s="9" t="str">
        <f>IF(J26="Div by 0", "N/A", IF(OR(J26="N/A",K26="N/A"),"N/A", IF(J26&gt;VALUE(MID(K26,1,2)), "No", IF(J26&lt;-1*VALUE(MID(K26,1,2)), "No", "Yes"))))</f>
        <v>Yes</v>
      </c>
    </row>
    <row r="27" spans="1:12" x14ac:dyDescent="0.2">
      <c r="A27" s="2" t="s">
        <v>1126</v>
      </c>
      <c r="B27" s="47" t="s">
        <v>217</v>
      </c>
      <c r="C27" s="14">
        <v>6714.2420468999999</v>
      </c>
      <c r="D27" s="11" t="str">
        <f t="shared" si="8"/>
        <v>N/A</v>
      </c>
      <c r="E27" s="14">
        <v>6742.6486937999998</v>
      </c>
      <c r="F27" s="11" t="str">
        <f t="shared" si="9"/>
        <v>N/A</v>
      </c>
      <c r="G27" s="14">
        <v>6609.1221149000003</v>
      </c>
      <c r="H27" s="11" t="str">
        <f t="shared" si="10"/>
        <v>N/A</v>
      </c>
      <c r="I27" s="12">
        <v>0.42309999999999998</v>
      </c>
      <c r="J27" s="12">
        <v>-1.98</v>
      </c>
      <c r="K27" s="47" t="s">
        <v>732</v>
      </c>
      <c r="L27" s="9" t="str">
        <f>IF(J27="Div by 0", "N/A", IF(OR(J27="N/A",K27="N/A"),"N/A", IF(J27&gt;VALUE(MID(K27,1,2)), "No", IF(J27&lt;-1*VALUE(MID(K27,1,2)), "No", "Yes"))))</f>
        <v>Yes</v>
      </c>
    </row>
    <row r="28" spans="1:12" x14ac:dyDescent="0.2">
      <c r="A28" s="60" t="s">
        <v>1127</v>
      </c>
      <c r="B28" s="47" t="s">
        <v>217</v>
      </c>
      <c r="C28" s="14">
        <v>17097.119581999999</v>
      </c>
      <c r="D28" s="11" t="str">
        <f t="shared" si="8"/>
        <v>N/A</v>
      </c>
      <c r="E28" s="14">
        <v>17302.581233000001</v>
      </c>
      <c r="F28" s="11" t="str">
        <f t="shared" si="9"/>
        <v>N/A</v>
      </c>
      <c r="G28" s="14">
        <v>16915.225417000001</v>
      </c>
      <c r="H28" s="11" t="str">
        <f t="shared" si="10"/>
        <v>N/A</v>
      </c>
      <c r="I28" s="12">
        <v>1.202</v>
      </c>
      <c r="J28" s="12">
        <v>-2.2400000000000002</v>
      </c>
      <c r="K28" s="47" t="s">
        <v>732</v>
      </c>
      <c r="L28" s="9" t="str">
        <f>IF(J28="Div by 0", "N/A", IF(K28="N/A","N/A", IF(J28&gt;VALUE(MID(K28,1,2)), "No", IF(J28&lt;-1*VALUE(MID(K28,1,2)), "No", "Yes"))))</f>
        <v>Yes</v>
      </c>
    </row>
    <row r="29" spans="1:12" x14ac:dyDescent="0.2">
      <c r="A29" s="2" t="s">
        <v>1128</v>
      </c>
      <c r="B29" s="47" t="s">
        <v>217</v>
      </c>
      <c r="C29" s="14">
        <v>17228.868127000002</v>
      </c>
      <c r="D29" s="11" t="str">
        <f t="shared" si="8"/>
        <v>N/A</v>
      </c>
      <c r="E29" s="14">
        <v>17551.817951000001</v>
      </c>
      <c r="F29" s="11" t="str">
        <f t="shared" si="9"/>
        <v>N/A</v>
      </c>
      <c r="G29" s="14">
        <v>17234.131013999999</v>
      </c>
      <c r="H29" s="11" t="str">
        <f t="shared" si="10"/>
        <v>N/A</v>
      </c>
      <c r="I29" s="12">
        <v>1.8740000000000001</v>
      </c>
      <c r="J29" s="12">
        <v>-1.81</v>
      </c>
      <c r="K29" s="47" t="s">
        <v>732</v>
      </c>
      <c r="L29" s="9" t="str">
        <f>IF(J29="Div by 0", "N/A", IF(K29="N/A","N/A", IF(J29&gt;VALUE(MID(K29,1,2)), "No", IF(J29&lt;-1*VALUE(MID(K29,1,2)), "No", "Yes"))))</f>
        <v>Yes</v>
      </c>
    </row>
    <row r="30" spans="1:12" x14ac:dyDescent="0.2">
      <c r="A30" s="2" t="s">
        <v>1129</v>
      </c>
      <c r="B30" s="47" t="s">
        <v>217</v>
      </c>
      <c r="C30" s="14">
        <v>17145.620307000001</v>
      </c>
      <c r="D30" s="11" t="str">
        <f t="shared" si="8"/>
        <v>N/A</v>
      </c>
      <c r="E30" s="14">
        <v>17230.391507</v>
      </c>
      <c r="F30" s="11" t="str">
        <f t="shared" si="9"/>
        <v>N/A</v>
      </c>
      <c r="G30" s="14">
        <v>16765.102275000001</v>
      </c>
      <c r="H30" s="11" t="str">
        <f t="shared" si="10"/>
        <v>N/A</v>
      </c>
      <c r="I30" s="12">
        <v>0.49440000000000001</v>
      </c>
      <c r="J30" s="12">
        <v>-2.7</v>
      </c>
      <c r="K30" s="47" t="s">
        <v>732</v>
      </c>
      <c r="L30" s="9" t="str">
        <f>IF(J30="Div by 0", "N/A", IF(K30="N/A","N/A", IF(J30&gt;VALUE(MID(K30,1,2)), "No", IF(J30&lt;-1*VALUE(MID(K30,1,2)), "No", "Yes"))))</f>
        <v>Yes</v>
      </c>
    </row>
    <row r="31" spans="1:12" x14ac:dyDescent="0.2">
      <c r="A31" s="2" t="s">
        <v>1130</v>
      </c>
      <c r="B31" s="47" t="s">
        <v>217</v>
      </c>
      <c r="C31" s="14">
        <v>16460.58985</v>
      </c>
      <c r="D31" s="11" t="str">
        <f t="shared" si="8"/>
        <v>N/A</v>
      </c>
      <c r="E31" s="14">
        <v>16677.377559</v>
      </c>
      <c r="F31" s="11" t="str">
        <f t="shared" si="9"/>
        <v>N/A</v>
      </c>
      <c r="G31" s="14">
        <v>16289.028109000001</v>
      </c>
      <c r="H31" s="11" t="str">
        <f t="shared" si="10"/>
        <v>N/A</v>
      </c>
      <c r="I31" s="12">
        <v>1.3169999999999999</v>
      </c>
      <c r="J31" s="12">
        <v>-2.33</v>
      </c>
      <c r="K31" s="47" t="s">
        <v>732</v>
      </c>
      <c r="L31" s="9" t="str">
        <f>IF(J31="Div by 0", "N/A", IF(OR(J31="N/A",K31="N/A"),"N/A", IF(J31&gt;VALUE(MID(K31,1,2)), "No", IF(J31&lt;-1*VALUE(MID(K31,1,2)), "No", "Yes"))))</f>
        <v>Yes</v>
      </c>
    </row>
    <row r="32" spans="1:12" x14ac:dyDescent="0.2">
      <c r="A32" s="2" t="s">
        <v>1131</v>
      </c>
      <c r="B32" s="47" t="s">
        <v>217</v>
      </c>
      <c r="C32" s="14">
        <v>18266.294112</v>
      </c>
      <c r="D32" s="11" t="str">
        <f t="shared" si="8"/>
        <v>N/A</v>
      </c>
      <c r="E32" s="14">
        <v>18437.233609999999</v>
      </c>
      <c r="F32" s="11" t="str">
        <f t="shared" si="9"/>
        <v>N/A</v>
      </c>
      <c r="G32" s="14">
        <v>18042.033312</v>
      </c>
      <c r="H32" s="11" t="str">
        <f t="shared" si="10"/>
        <v>N/A</v>
      </c>
      <c r="I32" s="12">
        <v>0.93579999999999997</v>
      </c>
      <c r="J32" s="12">
        <v>-2.14</v>
      </c>
      <c r="K32" s="47" t="s">
        <v>732</v>
      </c>
      <c r="L32" s="9" t="str">
        <f>IF(J32="Div by 0", "N/A", IF(OR(J32="N/A",K32="N/A"),"N/A", IF(J32&gt;VALUE(MID(K32,1,2)), "No", IF(J32&lt;-1*VALUE(MID(K32,1,2)), "No", "Yes"))))</f>
        <v>Yes</v>
      </c>
    </row>
    <row r="33" spans="1:12" x14ac:dyDescent="0.2">
      <c r="A33" s="2" t="s">
        <v>1731</v>
      </c>
      <c r="B33" s="47" t="s">
        <v>217</v>
      </c>
      <c r="C33" s="14">
        <v>14084.565531</v>
      </c>
      <c r="D33" s="11" t="str">
        <f t="shared" si="8"/>
        <v>N/A</v>
      </c>
      <c r="E33" s="14">
        <v>15050.014405</v>
      </c>
      <c r="F33" s="11" t="str">
        <f t="shared" si="9"/>
        <v>N/A</v>
      </c>
      <c r="G33" s="14">
        <v>13866.762156999999</v>
      </c>
      <c r="H33" s="11" t="str">
        <f t="shared" si="10"/>
        <v>N/A</v>
      </c>
      <c r="I33" s="12">
        <v>6.8550000000000004</v>
      </c>
      <c r="J33" s="12">
        <v>-7.86</v>
      </c>
      <c r="K33" s="47" t="s">
        <v>732</v>
      </c>
      <c r="L33" s="9" t="str">
        <f t="shared" ref="L33:L45" si="12">IF(J33="Div by 0", "N/A", IF(K33="N/A","N/A", IF(J33&gt;VALUE(MID(K33,1,2)), "No", IF(J33&lt;-1*VALUE(MID(K33,1,2)), "No", "Yes"))))</f>
        <v>Yes</v>
      </c>
    </row>
    <row r="34" spans="1:12" x14ac:dyDescent="0.2">
      <c r="A34" s="2" t="s">
        <v>1732</v>
      </c>
      <c r="B34" s="47" t="s">
        <v>217</v>
      </c>
      <c r="C34" s="14" t="s">
        <v>1743</v>
      </c>
      <c r="D34" s="11" t="str">
        <f t="shared" si="8"/>
        <v>N/A</v>
      </c>
      <c r="E34" s="14" t="s">
        <v>1743</v>
      </c>
      <c r="F34" s="11" t="str">
        <f t="shared" si="9"/>
        <v>N/A</v>
      </c>
      <c r="G34" s="14" t="s">
        <v>1743</v>
      </c>
      <c r="H34" s="11" t="str">
        <f t="shared" si="10"/>
        <v>N/A</v>
      </c>
      <c r="I34" s="12" t="s">
        <v>1743</v>
      </c>
      <c r="J34" s="12" t="s">
        <v>1743</v>
      </c>
      <c r="K34" s="47" t="s">
        <v>732</v>
      </c>
      <c r="L34" s="9" t="str">
        <f t="shared" si="12"/>
        <v>N/A</v>
      </c>
    </row>
    <row r="35" spans="1:12" x14ac:dyDescent="0.2">
      <c r="A35" s="2" t="s">
        <v>1733</v>
      </c>
      <c r="B35" s="47" t="s">
        <v>217</v>
      </c>
      <c r="C35" s="14">
        <v>20720.644632</v>
      </c>
      <c r="D35" s="11" t="str">
        <f t="shared" si="8"/>
        <v>N/A</v>
      </c>
      <c r="E35" s="14">
        <v>20703.230421</v>
      </c>
      <c r="F35" s="11" t="str">
        <f t="shared" si="9"/>
        <v>N/A</v>
      </c>
      <c r="G35" s="14">
        <v>20200.731054</v>
      </c>
      <c r="H35" s="11" t="str">
        <f t="shared" si="10"/>
        <v>N/A</v>
      </c>
      <c r="I35" s="12">
        <v>-8.4000000000000005E-2</v>
      </c>
      <c r="J35" s="12">
        <v>-2.4300000000000002</v>
      </c>
      <c r="K35" s="47" t="s">
        <v>732</v>
      </c>
      <c r="L35" s="9" t="str">
        <f t="shared" si="12"/>
        <v>Yes</v>
      </c>
    </row>
    <row r="36" spans="1:12" x14ac:dyDescent="0.2">
      <c r="A36" s="2" t="s">
        <v>1734</v>
      </c>
      <c r="B36" s="47" t="s">
        <v>217</v>
      </c>
      <c r="C36" s="14">
        <v>67.780814931999998</v>
      </c>
      <c r="D36" s="11" t="str">
        <f t="shared" si="8"/>
        <v>N/A</v>
      </c>
      <c r="E36" s="14">
        <v>45.233220373000002</v>
      </c>
      <c r="F36" s="11" t="str">
        <f t="shared" si="9"/>
        <v>N/A</v>
      </c>
      <c r="G36" s="14">
        <v>42.509326172000002</v>
      </c>
      <c r="H36" s="11" t="str">
        <f t="shared" si="10"/>
        <v>N/A</v>
      </c>
      <c r="I36" s="12">
        <v>-33.299999999999997</v>
      </c>
      <c r="J36" s="12">
        <v>-6.02</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59.617080942999998</v>
      </c>
      <c r="D39" s="11" t="str">
        <f t="shared" si="8"/>
        <v>N/A</v>
      </c>
      <c r="E39" s="14">
        <v>53.782405605000001</v>
      </c>
      <c r="F39" s="11" t="str">
        <f t="shared" si="9"/>
        <v>N/A</v>
      </c>
      <c r="G39" s="14">
        <v>37.109947644000002</v>
      </c>
      <c r="H39" s="11" t="str">
        <f t="shared" si="10"/>
        <v>N/A</v>
      </c>
      <c r="I39" s="12">
        <v>-9.7899999999999991</v>
      </c>
      <c r="J39" s="12">
        <v>-31</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12391.890256000001</v>
      </c>
      <c r="D41" s="11" t="str">
        <f t="shared" si="8"/>
        <v>N/A</v>
      </c>
      <c r="E41" s="14">
        <v>14674.732672</v>
      </c>
      <c r="F41" s="11" t="str">
        <f t="shared" si="9"/>
        <v>N/A</v>
      </c>
      <c r="G41" s="14">
        <v>11907.922936000001</v>
      </c>
      <c r="H41" s="11" t="str">
        <f t="shared" si="10"/>
        <v>N/A</v>
      </c>
      <c r="I41" s="12">
        <v>18.420000000000002</v>
      </c>
      <c r="J41" s="12">
        <v>-18.899999999999999</v>
      </c>
      <c r="K41" s="47" t="s">
        <v>732</v>
      </c>
      <c r="L41" s="9" t="str">
        <f t="shared" si="12"/>
        <v>Yes</v>
      </c>
    </row>
    <row r="42" spans="1:12" x14ac:dyDescent="0.2">
      <c r="A42" s="2" t="s">
        <v>1740</v>
      </c>
      <c r="B42" s="47" t="s">
        <v>217</v>
      </c>
      <c r="C42" s="14">
        <v>28380.237896999999</v>
      </c>
      <c r="D42" s="11" t="str">
        <f t="shared" si="8"/>
        <v>N/A</v>
      </c>
      <c r="E42" s="14">
        <v>17913.556863999998</v>
      </c>
      <c r="F42" s="11" t="str">
        <f t="shared" si="9"/>
        <v>N/A</v>
      </c>
      <c r="G42" s="14">
        <v>28157.305364</v>
      </c>
      <c r="H42" s="11" t="str">
        <f t="shared" si="10"/>
        <v>N/A</v>
      </c>
      <c r="I42" s="12">
        <v>-36.9</v>
      </c>
      <c r="J42" s="12">
        <v>57.18</v>
      </c>
      <c r="K42" s="47" t="s">
        <v>732</v>
      </c>
      <c r="L42" s="9" t="str">
        <f t="shared" si="12"/>
        <v>No</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19426.222537000001</v>
      </c>
      <c r="D44" s="11" t="str">
        <f t="shared" si="8"/>
        <v>N/A</v>
      </c>
      <c r="E44" s="14">
        <v>19922.853169999998</v>
      </c>
      <c r="F44" s="11" t="str">
        <f t="shared" si="9"/>
        <v>N/A</v>
      </c>
      <c r="G44" s="14">
        <v>19197.357072999999</v>
      </c>
      <c r="H44" s="11" t="str">
        <f t="shared" si="10"/>
        <v>N/A</v>
      </c>
      <c r="I44" s="12">
        <v>2.556</v>
      </c>
      <c r="J44" s="12">
        <v>-3.64</v>
      </c>
      <c r="K44" s="47" t="s">
        <v>732</v>
      </c>
      <c r="L44" s="9" t="str">
        <f t="shared" si="12"/>
        <v>Yes</v>
      </c>
    </row>
    <row r="45" spans="1:12" ht="25.5" x14ac:dyDescent="0.2">
      <c r="A45" s="2" t="s">
        <v>1133</v>
      </c>
      <c r="B45" s="47" t="s">
        <v>217</v>
      </c>
      <c r="C45" s="14">
        <v>65.448022146</v>
      </c>
      <c r="D45" s="11" t="str">
        <f t="shared" si="8"/>
        <v>N/A</v>
      </c>
      <c r="E45" s="14">
        <v>47.631086688000003</v>
      </c>
      <c r="F45" s="11" t="str">
        <f t="shared" si="9"/>
        <v>N/A</v>
      </c>
      <c r="G45" s="14">
        <v>40.989649849000003</v>
      </c>
      <c r="H45" s="11" t="str">
        <f t="shared" si="10"/>
        <v>N/A</v>
      </c>
      <c r="I45" s="12">
        <v>-27.2</v>
      </c>
      <c r="J45" s="12">
        <v>-13.9</v>
      </c>
      <c r="K45" s="47" t="s">
        <v>732</v>
      </c>
      <c r="L45" s="9" t="str">
        <f t="shared" si="12"/>
        <v>Yes</v>
      </c>
    </row>
    <row r="46" spans="1:12" x14ac:dyDescent="0.2">
      <c r="A46" s="2" t="s">
        <v>1134</v>
      </c>
      <c r="B46" s="34" t="s">
        <v>217</v>
      </c>
      <c r="C46" s="46">
        <v>64719.680549999997</v>
      </c>
      <c r="D46" s="43" t="str">
        <f t="shared" si="8"/>
        <v>N/A</v>
      </c>
      <c r="E46" s="46">
        <v>65279.421284999997</v>
      </c>
      <c r="F46" s="43" t="str">
        <f t="shared" si="9"/>
        <v>N/A</v>
      </c>
      <c r="G46" s="46">
        <v>65204.533093999999</v>
      </c>
      <c r="H46" s="43" t="str">
        <f t="shared" si="10"/>
        <v>N/A</v>
      </c>
      <c r="I46" s="12">
        <v>0.8649</v>
      </c>
      <c r="J46" s="12">
        <v>-0.115</v>
      </c>
      <c r="K46" s="44" t="s">
        <v>732</v>
      </c>
      <c r="L46" s="9" t="str">
        <f>IF(J46="Div by 0", "N/A", IF(K46="N/A","N/A", IF(J46&gt;VALUE(MID(K46,1,2)), "No", IF(J46&lt;-1*VALUE(MID(K46,1,2)), "No", "Yes"))))</f>
        <v>Yes</v>
      </c>
    </row>
    <row r="47" spans="1:12" x14ac:dyDescent="0.2">
      <c r="A47" s="61" t="s">
        <v>1135</v>
      </c>
      <c r="B47" s="34" t="s">
        <v>217</v>
      </c>
      <c r="C47" s="46">
        <v>28488.276445</v>
      </c>
      <c r="D47" s="43" t="str">
        <f t="shared" si="8"/>
        <v>N/A</v>
      </c>
      <c r="E47" s="46">
        <v>29299.578870000001</v>
      </c>
      <c r="F47" s="43" t="str">
        <f t="shared" si="9"/>
        <v>N/A</v>
      </c>
      <c r="G47" s="46">
        <v>29064.005545</v>
      </c>
      <c r="H47" s="43" t="str">
        <f t="shared" si="10"/>
        <v>N/A</v>
      </c>
      <c r="I47" s="12">
        <v>2.8479999999999999</v>
      </c>
      <c r="J47" s="12">
        <v>-0.80400000000000005</v>
      </c>
      <c r="K47" s="44" t="s">
        <v>732</v>
      </c>
      <c r="L47" s="9" t="str">
        <f>IF(J47="Div by 0", "N/A", IF(K47="N/A","N/A", IF(J47&gt;VALUE(MID(K47,1,2)), "No", IF(J47&lt;-1*VALUE(MID(K47,1,2)), "No", "Yes"))))</f>
        <v>Yes</v>
      </c>
    </row>
    <row r="48" spans="1:12" ht="25.5" x14ac:dyDescent="0.2">
      <c r="A48" s="2" t="s">
        <v>1136</v>
      </c>
      <c r="B48" s="34" t="s">
        <v>217</v>
      </c>
      <c r="C48" s="46">
        <v>48791.784646</v>
      </c>
      <c r="D48" s="43" t="str">
        <f t="shared" si="8"/>
        <v>N/A</v>
      </c>
      <c r="E48" s="46">
        <v>46754.906404000001</v>
      </c>
      <c r="F48" s="43" t="str">
        <f t="shared" si="9"/>
        <v>N/A</v>
      </c>
      <c r="G48" s="46">
        <v>46725.837791999998</v>
      </c>
      <c r="H48" s="43" t="str">
        <f t="shared" si="10"/>
        <v>N/A</v>
      </c>
      <c r="I48" s="12">
        <v>-4.17</v>
      </c>
      <c r="J48" s="12">
        <v>-6.2E-2</v>
      </c>
      <c r="K48" s="44" t="s">
        <v>732</v>
      </c>
      <c r="L48" s="9" t="str">
        <f>IF(J48="Div by 0", "N/A", IF(K48="N/A","N/A", IF(J48&gt;VALUE(MID(K48,1,2)), "No", IF(J48&lt;-1*VALUE(MID(K48,1,2)), "No", "Yes"))))</f>
        <v>Yes</v>
      </c>
    </row>
    <row r="49" spans="1:12" x14ac:dyDescent="0.2">
      <c r="A49" s="6" t="s">
        <v>1137</v>
      </c>
      <c r="B49" s="34" t="s">
        <v>217</v>
      </c>
      <c r="C49" s="46">
        <v>39195.502476000001</v>
      </c>
      <c r="D49" s="43" t="str">
        <f t="shared" si="8"/>
        <v>N/A</v>
      </c>
      <c r="E49" s="46">
        <v>41344.232458999999</v>
      </c>
      <c r="F49" s="43" t="str">
        <f t="shared" si="9"/>
        <v>N/A</v>
      </c>
      <c r="G49" s="46">
        <v>41296.840679000001</v>
      </c>
      <c r="H49" s="43" t="str">
        <f t="shared" si="10"/>
        <v>N/A</v>
      </c>
      <c r="I49" s="12">
        <v>5.4820000000000002</v>
      </c>
      <c r="J49" s="12">
        <v>-0.115</v>
      </c>
      <c r="K49" s="44" t="s">
        <v>732</v>
      </c>
      <c r="L49" s="9" t="str">
        <f t="shared" ref="L49:L59" si="13">IF(J49="Div by 0", "N/A", IF(K49="N/A","N/A", IF(J49&gt;VALUE(MID(K49,1,2)), "No", IF(J49&lt;-1*VALUE(MID(K49,1,2)), "No", "Yes"))))</f>
        <v>Yes</v>
      </c>
    </row>
    <row r="50" spans="1:12" ht="25.5" x14ac:dyDescent="0.2">
      <c r="A50" s="2" t="s">
        <v>1138</v>
      </c>
      <c r="B50" s="34" t="s">
        <v>217</v>
      </c>
      <c r="C50" s="46">
        <v>18305.820584000001</v>
      </c>
      <c r="D50" s="43" t="str">
        <f t="shared" si="8"/>
        <v>N/A</v>
      </c>
      <c r="E50" s="46">
        <v>20873.773123999999</v>
      </c>
      <c r="F50" s="43" t="str">
        <f t="shared" si="9"/>
        <v>N/A</v>
      </c>
      <c r="G50" s="46">
        <v>21536.230717999999</v>
      </c>
      <c r="H50" s="43" t="str">
        <f t="shared" si="10"/>
        <v>N/A</v>
      </c>
      <c r="I50" s="12">
        <v>14.03</v>
      </c>
      <c r="J50" s="12">
        <v>3.1739999999999999</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62288.536332000003</v>
      </c>
      <c r="D52" s="43" t="str">
        <f t="shared" si="14"/>
        <v>N/A</v>
      </c>
      <c r="E52" s="46">
        <v>68910.445946000007</v>
      </c>
      <c r="F52" s="43" t="str">
        <f t="shared" si="15"/>
        <v>N/A</v>
      </c>
      <c r="G52" s="46">
        <v>74675.754967000001</v>
      </c>
      <c r="H52" s="43" t="str">
        <f t="shared" si="16"/>
        <v>N/A</v>
      </c>
      <c r="I52" s="12">
        <v>10.63</v>
      </c>
      <c r="J52" s="12">
        <v>8.3659999999999997</v>
      </c>
      <c r="K52" s="44" t="s">
        <v>732</v>
      </c>
      <c r="L52" s="9" t="str">
        <f t="shared" si="13"/>
        <v>Yes</v>
      </c>
    </row>
    <row r="53" spans="1:12" ht="25.5" x14ac:dyDescent="0.2">
      <c r="A53" s="2" t="s">
        <v>1141</v>
      </c>
      <c r="B53" s="34" t="s">
        <v>217</v>
      </c>
      <c r="C53" s="46">
        <v>84965.779660999993</v>
      </c>
      <c r="D53" s="43" t="str">
        <f t="shared" si="14"/>
        <v>N/A</v>
      </c>
      <c r="E53" s="46">
        <v>86510.019885999995</v>
      </c>
      <c r="F53" s="43" t="str">
        <f t="shared" si="15"/>
        <v>N/A</v>
      </c>
      <c r="G53" s="46">
        <v>86981.555873999998</v>
      </c>
      <c r="H53" s="43" t="str">
        <f t="shared" si="16"/>
        <v>N/A</v>
      </c>
      <c r="I53" s="12">
        <v>1.8169999999999999</v>
      </c>
      <c r="J53" s="12">
        <v>0.54510000000000003</v>
      </c>
      <c r="K53" s="44" t="s">
        <v>732</v>
      </c>
      <c r="L53" s="9" t="str">
        <f t="shared" si="13"/>
        <v>Yes</v>
      </c>
    </row>
    <row r="54" spans="1:12" ht="25.5" x14ac:dyDescent="0.2">
      <c r="A54" s="2" t="s">
        <v>1142</v>
      </c>
      <c r="B54" s="34" t="s">
        <v>217</v>
      </c>
      <c r="C54" s="46">
        <v>21139.679198000002</v>
      </c>
      <c r="D54" s="43" t="str">
        <f t="shared" si="14"/>
        <v>N/A</v>
      </c>
      <c r="E54" s="46">
        <v>20390.268436999999</v>
      </c>
      <c r="F54" s="43" t="str">
        <f t="shared" si="15"/>
        <v>N/A</v>
      </c>
      <c r="G54" s="46">
        <v>19706.428571</v>
      </c>
      <c r="H54" s="43" t="str">
        <f t="shared" si="16"/>
        <v>N/A</v>
      </c>
      <c r="I54" s="12">
        <v>-3.55</v>
      </c>
      <c r="J54" s="12">
        <v>-3.35</v>
      </c>
      <c r="K54" s="44" t="s">
        <v>732</v>
      </c>
      <c r="L54" s="9" t="str">
        <f t="shared" si="13"/>
        <v>Yes</v>
      </c>
    </row>
    <row r="55" spans="1:12" ht="25.5" x14ac:dyDescent="0.2">
      <c r="A55" s="2" t="s">
        <v>1143</v>
      </c>
      <c r="B55" s="34" t="s">
        <v>217</v>
      </c>
      <c r="C55" s="46">
        <v>58922.117750999998</v>
      </c>
      <c r="D55" s="43" t="str">
        <f t="shared" si="14"/>
        <v>N/A</v>
      </c>
      <c r="E55" s="46">
        <v>62874.925654999999</v>
      </c>
      <c r="F55" s="43" t="str">
        <f t="shared" si="15"/>
        <v>N/A</v>
      </c>
      <c r="G55" s="46">
        <v>64257.842006999999</v>
      </c>
      <c r="H55" s="43" t="str">
        <f t="shared" si="16"/>
        <v>N/A</v>
      </c>
      <c r="I55" s="12">
        <v>6.7089999999999996</v>
      </c>
      <c r="J55" s="12">
        <v>2.1989999999999998</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789250856</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164558520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14858183</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26341767</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2718940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580773446</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30559.631998000001</v>
      </c>
      <c r="D71" s="43" t="str">
        <f t="shared" si="14"/>
        <v>N/A</v>
      </c>
      <c r="E71" s="46">
        <v>32086.771301000001</v>
      </c>
      <c r="F71" s="43" t="str">
        <f t="shared" si="15"/>
        <v>N/A</v>
      </c>
      <c r="G71" s="46">
        <v>31365.530977999999</v>
      </c>
      <c r="H71" s="43" t="str">
        <f t="shared" si="16"/>
        <v>N/A</v>
      </c>
      <c r="I71" s="12">
        <v>4.9969999999999999</v>
      </c>
      <c r="J71" s="12">
        <v>-2.25</v>
      </c>
      <c r="K71" s="44" t="s">
        <v>732</v>
      </c>
      <c r="L71" s="9" t="str">
        <f t="shared" ref="L71:L81" si="18">IF(J71="Div by 0", "N/A", IF(K71="N/A","N/A", IF(J71&gt;VALUE(MID(K71,1,2)), "No", IF(J71&lt;-1*VALUE(MID(K71,1,2)), "No", "Yes"))))</f>
        <v>Yes</v>
      </c>
    </row>
    <row r="72" spans="1:12" ht="25.5" x14ac:dyDescent="0.2">
      <c r="A72" s="2" t="s">
        <v>1159</v>
      </c>
      <c r="B72" s="34" t="s">
        <v>217</v>
      </c>
      <c r="C72" s="46">
        <v>11926.166252000001</v>
      </c>
      <c r="D72" s="43" t="str">
        <f t="shared" si="14"/>
        <v>N/A</v>
      </c>
      <c r="E72" s="46">
        <v>13210.794316</v>
      </c>
      <c r="F72" s="43" t="str">
        <f t="shared" si="15"/>
        <v>N/A</v>
      </c>
      <c r="G72" s="46">
        <v>12203.983980999999</v>
      </c>
      <c r="H72" s="43" t="str">
        <f t="shared" si="16"/>
        <v>N/A</v>
      </c>
      <c r="I72" s="12">
        <v>10.77</v>
      </c>
      <c r="J72" s="12">
        <v>-7.62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37474.923875</v>
      </c>
      <c r="D74" s="43" t="str">
        <f t="shared" si="14"/>
        <v>N/A</v>
      </c>
      <c r="E74" s="46">
        <v>42169.25</v>
      </c>
      <c r="F74" s="43" t="str">
        <f t="shared" si="15"/>
        <v>N/A</v>
      </c>
      <c r="G74" s="46">
        <v>49199.281456999997</v>
      </c>
      <c r="H74" s="43" t="str">
        <f t="shared" si="16"/>
        <v>N/A</v>
      </c>
      <c r="I74" s="12">
        <v>12.53</v>
      </c>
      <c r="J74" s="12">
        <v>16.670000000000002</v>
      </c>
      <c r="K74" s="44" t="s">
        <v>732</v>
      </c>
      <c r="L74" s="9" t="str">
        <f t="shared" si="18"/>
        <v>Yes</v>
      </c>
    </row>
    <row r="75" spans="1:12" ht="25.5" x14ac:dyDescent="0.2">
      <c r="A75" s="2" t="s">
        <v>1162</v>
      </c>
      <c r="B75" s="34" t="s">
        <v>217</v>
      </c>
      <c r="C75" s="46">
        <v>75528.370056</v>
      </c>
      <c r="D75" s="43" t="str">
        <f t="shared" si="14"/>
        <v>N/A</v>
      </c>
      <c r="E75" s="46">
        <v>76283.985795000001</v>
      </c>
      <c r="F75" s="43" t="str">
        <f t="shared" si="15"/>
        <v>N/A</v>
      </c>
      <c r="G75" s="46">
        <v>75477.842407000004</v>
      </c>
      <c r="H75" s="43" t="str">
        <f t="shared" si="16"/>
        <v>N/A</v>
      </c>
      <c r="I75" s="12">
        <v>1</v>
      </c>
      <c r="J75" s="12">
        <v>-1.06</v>
      </c>
      <c r="K75" s="44" t="s">
        <v>732</v>
      </c>
      <c r="L75" s="9" t="str">
        <f t="shared" si="18"/>
        <v>Yes</v>
      </c>
    </row>
    <row r="76" spans="1:12" ht="25.5" x14ac:dyDescent="0.2">
      <c r="A76" s="2" t="s">
        <v>1163</v>
      </c>
      <c r="B76" s="34" t="s">
        <v>217</v>
      </c>
      <c r="C76" s="46">
        <v>8613.0350877000001</v>
      </c>
      <c r="D76" s="43" t="str">
        <f t="shared" si="14"/>
        <v>N/A</v>
      </c>
      <c r="E76" s="46">
        <v>9091.6607669999994</v>
      </c>
      <c r="F76" s="43" t="str">
        <f t="shared" si="15"/>
        <v>N/A</v>
      </c>
      <c r="G76" s="46">
        <v>9473.6585365999999</v>
      </c>
      <c r="H76" s="43" t="str">
        <f t="shared" si="16"/>
        <v>N/A</v>
      </c>
      <c r="I76" s="12">
        <v>5.5570000000000004</v>
      </c>
      <c r="J76" s="12">
        <v>4.202</v>
      </c>
      <c r="K76" s="44" t="s">
        <v>732</v>
      </c>
      <c r="L76" s="9" t="str">
        <f t="shared" si="18"/>
        <v>Yes</v>
      </c>
    </row>
    <row r="77" spans="1:12" ht="25.5" x14ac:dyDescent="0.2">
      <c r="A77" s="2" t="s">
        <v>1164</v>
      </c>
      <c r="B77" s="34" t="s">
        <v>217</v>
      </c>
      <c r="C77" s="46">
        <v>48605.628629999999</v>
      </c>
      <c r="D77" s="43" t="str">
        <f t="shared" si="14"/>
        <v>N/A</v>
      </c>
      <c r="E77" s="46">
        <v>52399.184737000003</v>
      </c>
      <c r="F77" s="43" t="str">
        <f t="shared" si="15"/>
        <v>N/A</v>
      </c>
      <c r="G77" s="46">
        <v>54070.705334999999</v>
      </c>
      <c r="H77" s="43" t="str">
        <f t="shared" si="16"/>
        <v>N/A</v>
      </c>
      <c r="I77" s="12">
        <v>7.8049999999999997</v>
      </c>
      <c r="J77" s="12">
        <v>3.19</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789768153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23667</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33370.015337999997</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26534161</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19274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1376.6815918</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470769627</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10468</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44972.260889999998</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5614293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604</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9295.1870861000007</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128373107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6907</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18585.942812000001</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14497043</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1778</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8153.5674915999998</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1617273</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1198</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1349.9774623999999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96514331</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8538</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11304.091238999999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5803144</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1760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3297.2409091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8493699</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673</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12620.652303000001</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9782827</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371</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26368.805929999999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10930172</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1051</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10399.783063999999</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2252969</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228</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9881.4429825000007</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2783850</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4472</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622.50670840999999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196916</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330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596.71515151999995</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16755</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18</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930.83333332999996</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5587986</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2808</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1990.0235043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6822947750</v>
      </c>
      <c r="F139" s="11" t="str">
        <f t="shared" si="24"/>
        <v>N/A</v>
      </c>
      <c r="G139" s="14">
        <v>7046573896</v>
      </c>
      <c r="H139" s="11" t="str">
        <f t="shared" si="25"/>
        <v>N/A</v>
      </c>
      <c r="I139" s="12" t="s">
        <v>217</v>
      </c>
      <c r="J139" s="12">
        <v>3.278</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6532.8124820000003</v>
      </c>
      <c r="F140" s="11" t="str">
        <f t="shared" si="24"/>
        <v>N/A</v>
      </c>
      <c r="G140" s="14">
        <v>6376.2282659000002</v>
      </c>
      <c r="H140" s="11" t="str">
        <f t="shared" si="25"/>
        <v>N/A</v>
      </c>
      <c r="I140" s="12" t="s">
        <v>217</v>
      </c>
      <c r="J140" s="12">
        <v>-2.4</v>
      </c>
      <c r="K140" s="14" t="s">
        <v>217</v>
      </c>
      <c r="L140" s="9" t="str">
        <f t="shared" si="26"/>
        <v>N/A</v>
      </c>
    </row>
    <row r="141" spans="1:12" x14ac:dyDescent="0.2">
      <c r="A141" s="57" t="s">
        <v>406</v>
      </c>
      <c r="B141" s="14" t="s">
        <v>217</v>
      </c>
      <c r="C141" s="14">
        <v>47039239</v>
      </c>
      <c r="D141" s="11" t="str">
        <f t="shared" si="23"/>
        <v>N/A</v>
      </c>
      <c r="E141" s="14">
        <v>46983973</v>
      </c>
      <c r="F141" s="11" t="str">
        <f t="shared" si="24"/>
        <v>N/A</v>
      </c>
      <c r="G141" s="14">
        <v>42003023</v>
      </c>
      <c r="H141" s="11" t="str">
        <f t="shared" si="25"/>
        <v>N/A</v>
      </c>
      <c r="I141" s="12">
        <v>-0.11700000000000001</v>
      </c>
      <c r="J141" s="12">
        <v>-10.6</v>
      </c>
      <c r="K141" s="14" t="s">
        <v>217</v>
      </c>
      <c r="L141" s="9" t="str">
        <f t="shared" si="26"/>
        <v>N/A</v>
      </c>
    </row>
    <row r="142" spans="1:12" x14ac:dyDescent="0.2">
      <c r="A142" s="57" t="s">
        <v>1206</v>
      </c>
      <c r="B142" s="14" t="s">
        <v>217</v>
      </c>
      <c r="C142" s="14">
        <v>3628.1711531000001</v>
      </c>
      <c r="D142" s="11" t="str">
        <f t="shared" si="23"/>
        <v>N/A</v>
      </c>
      <c r="E142" s="14">
        <v>3706.2375167999999</v>
      </c>
      <c r="F142" s="11" t="str">
        <f t="shared" si="24"/>
        <v>N/A</v>
      </c>
      <c r="G142" s="14">
        <v>3680.6013845000002</v>
      </c>
      <c r="H142" s="11" t="str">
        <f t="shared" si="25"/>
        <v>N/A</v>
      </c>
      <c r="I142" s="12">
        <v>2.1520000000000001</v>
      </c>
      <c r="J142" s="12">
        <v>-0.69199999999999995</v>
      </c>
      <c r="K142" s="14" t="s">
        <v>217</v>
      </c>
      <c r="L142" s="9" t="str">
        <f t="shared" si="26"/>
        <v>N/A</v>
      </c>
    </row>
    <row r="143" spans="1:12" x14ac:dyDescent="0.2">
      <c r="A143" s="57" t="s">
        <v>407</v>
      </c>
      <c r="B143" s="14" t="s">
        <v>217</v>
      </c>
      <c r="C143" s="14">
        <v>139817</v>
      </c>
      <c r="D143" s="11" t="str">
        <f t="shared" si="23"/>
        <v>N/A</v>
      </c>
      <c r="E143" s="14">
        <v>89362</v>
      </c>
      <c r="F143" s="11" t="str">
        <f t="shared" si="24"/>
        <v>N/A</v>
      </c>
      <c r="G143" s="14">
        <v>29579</v>
      </c>
      <c r="H143" s="11" t="str">
        <f t="shared" si="25"/>
        <v>N/A</v>
      </c>
      <c r="I143" s="12">
        <v>-36.1</v>
      </c>
      <c r="J143" s="12">
        <v>-66.900000000000006</v>
      </c>
      <c r="K143" s="14" t="s">
        <v>217</v>
      </c>
      <c r="L143" s="9" t="str">
        <f t="shared" si="26"/>
        <v>N/A</v>
      </c>
    </row>
    <row r="144" spans="1:12" ht="25.5" x14ac:dyDescent="0.2">
      <c r="A144" s="57" t="s">
        <v>1207</v>
      </c>
      <c r="B144" s="14" t="s">
        <v>217</v>
      </c>
      <c r="C144" s="14">
        <v>5.1789828498999997</v>
      </c>
      <c r="D144" s="11" t="str">
        <f t="shared" si="23"/>
        <v>N/A</v>
      </c>
      <c r="E144" s="14">
        <v>3.3127710843</v>
      </c>
      <c r="F144" s="11" t="str">
        <f t="shared" si="24"/>
        <v>N/A</v>
      </c>
      <c r="G144" s="14">
        <v>1.0547730271</v>
      </c>
      <c r="H144" s="11" t="str">
        <f t="shared" si="25"/>
        <v>N/A</v>
      </c>
      <c r="I144" s="12">
        <v>-36</v>
      </c>
      <c r="J144" s="12">
        <v>-68.2</v>
      </c>
      <c r="K144" s="14" t="s">
        <v>217</v>
      </c>
      <c r="L144" s="9" t="str">
        <f t="shared" si="26"/>
        <v>N/A</v>
      </c>
    </row>
    <row r="145" spans="1:13" x14ac:dyDescent="0.2">
      <c r="A145" s="57" t="s">
        <v>408</v>
      </c>
      <c r="B145" s="14" t="s">
        <v>217</v>
      </c>
      <c r="C145" s="14" t="s">
        <v>217</v>
      </c>
      <c r="D145" s="11" t="str">
        <f t="shared" si="23"/>
        <v>N/A</v>
      </c>
      <c r="E145" s="14">
        <v>56023995</v>
      </c>
      <c r="F145" s="11" t="str">
        <f t="shared" si="24"/>
        <v>N/A</v>
      </c>
      <c r="G145" s="14">
        <v>76226713</v>
      </c>
      <c r="H145" s="11" t="str">
        <f t="shared" si="25"/>
        <v>N/A</v>
      </c>
      <c r="I145" s="12" t="s">
        <v>217</v>
      </c>
      <c r="J145" s="12">
        <v>36.06</v>
      </c>
      <c r="K145" s="14" t="s">
        <v>217</v>
      </c>
      <c r="L145" s="9" t="str">
        <f t="shared" si="26"/>
        <v>N/A</v>
      </c>
    </row>
    <row r="146" spans="1:13" x14ac:dyDescent="0.2">
      <c r="A146" s="57" t="s">
        <v>1208</v>
      </c>
      <c r="B146" s="14" t="s">
        <v>217</v>
      </c>
      <c r="C146" s="14" t="s">
        <v>217</v>
      </c>
      <c r="D146" s="11" t="str">
        <f t="shared" si="23"/>
        <v>N/A</v>
      </c>
      <c r="E146" s="14">
        <v>5881.1668066000002</v>
      </c>
      <c r="F146" s="11" t="str">
        <f t="shared" si="24"/>
        <v>N/A</v>
      </c>
      <c r="G146" s="14">
        <v>5916.8449118999997</v>
      </c>
      <c r="H146" s="11" t="str">
        <f t="shared" si="25"/>
        <v>N/A</v>
      </c>
      <c r="I146" s="12" t="s">
        <v>217</v>
      </c>
      <c r="J146" s="12">
        <v>0.60670000000000002</v>
      </c>
      <c r="K146" s="14" t="s">
        <v>217</v>
      </c>
      <c r="L146" s="9" t="str">
        <f t="shared" si="26"/>
        <v>N/A</v>
      </c>
    </row>
    <row r="147" spans="1:13" x14ac:dyDescent="0.2">
      <c r="A147" s="57" t="s">
        <v>409</v>
      </c>
      <c r="B147" s="14" t="s">
        <v>217</v>
      </c>
      <c r="C147" s="14" t="s">
        <v>217</v>
      </c>
      <c r="D147" s="11" t="str">
        <f t="shared" ref="D147:D160" si="27">IF($B147="N/A","N/A",IF(C147&gt;10,"No",IF(C147&lt;-10,"No","Yes")))</f>
        <v>N/A</v>
      </c>
      <c r="E147" s="14">
        <v>1471066104</v>
      </c>
      <c r="F147" s="11" t="str">
        <f t="shared" ref="F147:F160" si="28">IF($B147="N/A","N/A",IF(E147&gt;10,"No",IF(E147&lt;-10,"No","Yes")))</f>
        <v>N/A</v>
      </c>
      <c r="G147" s="14">
        <v>1602734474</v>
      </c>
      <c r="H147" s="11" t="str">
        <f t="shared" ref="H147:H160" si="29">IF($B147="N/A","N/A",IF(G147&gt;10,"No",IF(G147&lt;-10,"No","Yes")))</f>
        <v>N/A</v>
      </c>
      <c r="I147" s="12" t="s">
        <v>217</v>
      </c>
      <c r="J147" s="12">
        <v>8.9510000000000005</v>
      </c>
      <c r="K147" s="14" t="s">
        <v>217</v>
      </c>
      <c r="L147" s="9" t="str">
        <f t="shared" si="26"/>
        <v>N/A</v>
      </c>
    </row>
    <row r="148" spans="1:13" x14ac:dyDescent="0.2">
      <c r="A148" s="57" t="s">
        <v>1209</v>
      </c>
      <c r="B148" s="14" t="s">
        <v>217</v>
      </c>
      <c r="C148" s="14" t="s">
        <v>217</v>
      </c>
      <c r="D148" s="11" t="str">
        <f t="shared" si="27"/>
        <v>N/A</v>
      </c>
      <c r="E148" s="14">
        <v>10129.774442</v>
      </c>
      <c r="F148" s="11" t="str">
        <f t="shared" si="28"/>
        <v>N/A</v>
      </c>
      <c r="G148" s="14">
        <v>9739.6326766000002</v>
      </c>
      <c r="H148" s="11" t="str">
        <f t="shared" si="29"/>
        <v>N/A</v>
      </c>
      <c r="I148" s="12" t="s">
        <v>217</v>
      </c>
      <c r="J148" s="12">
        <v>-3.85</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7701574</v>
      </c>
      <c r="F153" s="11" t="str">
        <f t="shared" si="28"/>
        <v>N/A</v>
      </c>
      <c r="G153" s="14">
        <v>8378622</v>
      </c>
      <c r="H153" s="11" t="str">
        <f t="shared" si="29"/>
        <v>N/A</v>
      </c>
      <c r="I153" s="12" t="s">
        <v>217</v>
      </c>
      <c r="J153" s="12">
        <v>8.7910000000000004</v>
      </c>
      <c r="K153" s="14" t="s">
        <v>217</v>
      </c>
      <c r="L153" s="9" t="str">
        <f t="shared" si="26"/>
        <v>N/A</v>
      </c>
      <c r="M153" s="63"/>
    </row>
    <row r="154" spans="1:13" x14ac:dyDescent="0.2">
      <c r="A154" s="57" t="s">
        <v>1212</v>
      </c>
      <c r="B154" s="14" t="s">
        <v>217</v>
      </c>
      <c r="C154" s="14" t="s">
        <v>217</v>
      </c>
      <c r="D154" s="11" t="str">
        <f t="shared" si="27"/>
        <v>N/A</v>
      </c>
      <c r="E154" s="14">
        <v>90606.752940999999</v>
      </c>
      <c r="F154" s="11" t="str">
        <f t="shared" si="28"/>
        <v>N/A</v>
      </c>
      <c r="G154" s="14">
        <v>61607.514706000002</v>
      </c>
      <c r="H154" s="11" t="str">
        <f t="shared" si="29"/>
        <v>N/A</v>
      </c>
      <c r="I154" s="12" t="s">
        <v>217</v>
      </c>
      <c r="J154" s="12">
        <v>-32</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2258.0694926000001</v>
      </c>
      <c r="D164" s="130" t="str">
        <f t="shared" ref="D164:D166" si="31">IF($B164="N/A","N/A",IF(C164&gt;10,"No",IF(C164&lt;-10,"No","Yes")))</f>
        <v>N/A</v>
      </c>
      <c r="E164" s="131">
        <v>2419.8237601999999</v>
      </c>
      <c r="F164" s="130" t="str">
        <f t="shared" ref="F164:F166" si="32">IF($B164="N/A","N/A",IF(E164&gt;10,"No",IF(E164&lt;-10,"No","Yes")))</f>
        <v>N/A</v>
      </c>
      <c r="G164" s="131">
        <v>2543.383988</v>
      </c>
      <c r="H164" s="130" t="str">
        <f t="shared" ref="H164:H166" si="33">IF($B164="N/A","N/A",IF(G164&gt;10,"No",IF(G164&lt;-10,"No","Yes")))</f>
        <v>N/A</v>
      </c>
      <c r="I164" s="132">
        <v>7.1630000000000003</v>
      </c>
      <c r="J164" s="132">
        <v>5.1059999999999999</v>
      </c>
      <c r="K164" s="133" t="s">
        <v>732</v>
      </c>
      <c r="L164" s="134" t="str">
        <f>IF(J164="Div by 0", "N/A", IF(OR(J164="N/A",K164="N/A"),"N/A", IF(J164&gt;VALUE(MID(K164,1,2)), "No", IF(J164&lt;-1*VALUE(MID(K164,1,2)), "No", "Yes"))))</f>
        <v>Yes</v>
      </c>
      <c r="N164" s="64"/>
    </row>
    <row r="165" spans="1:16" x14ac:dyDescent="0.2">
      <c r="A165" s="57" t="s">
        <v>1217</v>
      </c>
      <c r="B165" s="131" t="s">
        <v>217</v>
      </c>
      <c r="C165" s="131">
        <v>1527.3687322000001</v>
      </c>
      <c r="D165" s="130" t="str">
        <f t="shared" si="31"/>
        <v>N/A</v>
      </c>
      <c r="E165" s="131">
        <v>1825.5974229000001</v>
      </c>
      <c r="F165" s="130" t="str">
        <f t="shared" si="32"/>
        <v>N/A</v>
      </c>
      <c r="G165" s="131">
        <v>1919.3454853999999</v>
      </c>
      <c r="H165" s="130" t="str">
        <f t="shared" si="33"/>
        <v>N/A</v>
      </c>
      <c r="I165" s="132">
        <v>19.53</v>
      </c>
      <c r="J165" s="132">
        <v>5.1349999999999998</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2736.0013564999999</v>
      </c>
      <c r="D166" s="130" t="str">
        <f t="shared" si="31"/>
        <v>N/A</v>
      </c>
      <c r="E166" s="131">
        <v>2799.1382859</v>
      </c>
      <c r="F166" s="130" t="str">
        <f t="shared" si="32"/>
        <v>N/A</v>
      </c>
      <c r="G166" s="131">
        <v>2947.1371189000001</v>
      </c>
      <c r="H166" s="130" t="str">
        <f t="shared" si="33"/>
        <v>N/A</v>
      </c>
      <c r="I166" s="132">
        <v>2.3079999999999998</v>
      </c>
      <c r="J166" s="132">
        <v>5.2869999999999999</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1111010</v>
      </c>
      <c r="D6" s="130" t="str">
        <f t="shared" ref="D6:D11" si="0">IF($B6="N/A","N/A",IF(C6&gt;10,"No",IF(C6&lt;-10,"No","Yes")))</f>
        <v>N/A</v>
      </c>
      <c r="E6" s="152">
        <v>1171597</v>
      </c>
      <c r="F6" s="130" t="str">
        <f t="shared" ref="F6:F11" si="1">IF($B6="N/A","N/A",IF(E6&gt;10,"No",IF(E6&lt;-10,"No","Yes")))</f>
        <v>N/A</v>
      </c>
      <c r="G6" s="152">
        <v>1248437</v>
      </c>
      <c r="H6" s="130" t="str">
        <f t="shared" ref="H6:H11" si="2">IF($B6="N/A","N/A",IF(G6&gt;10,"No",IF(G6&lt;-10,"No","Yes")))</f>
        <v>N/A</v>
      </c>
      <c r="I6" s="132">
        <v>5.4530000000000003</v>
      </c>
      <c r="J6" s="132">
        <v>6.5590000000000002</v>
      </c>
      <c r="K6" s="152" t="s">
        <v>732</v>
      </c>
      <c r="L6" s="134" t="str">
        <f t="shared" ref="L6:L14" si="3">IF(J6="Div by 0", "N/A", IF(K6="N/A","N/A", IF(J6&gt;VALUE(MID(K6,1,2)), "No", IF(J6&lt;-1*VALUE(MID(K6,1,2)), "No", "Yes"))))</f>
        <v>Yes</v>
      </c>
    </row>
    <row r="7" spans="1:12" x14ac:dyDescent="0.2">
      <c r="A7" s="16" t="s">
        <v>100</v>
      </c>
      <c r="B7" s="135" t="s">
        <v>217</v>
      </c>
      <c r="C7" s="152">
        <v>108868</v>
      </c>
      <c r="D7" s="130" t="str">
        <f t="shared" si="0"/>
        <v>N/A</v>
      </c>
      <c r="E7" s="152">
        <v>109787</v>
      </c>
      <c r="F7" s="130" t="str">
        <f t="shared" si="1"/>
        <v>N/A</v>
      </c>
      <c r="G7" s="152">
        <v>111882</v>
      </c>
      <c r="H7" s="130" t="str">
        <f t="shared" si="2"/>
        <v>N/A</v>
      </c>
      <c r="I7" s="132">
        <v>0.84409999999999996</v>
      </c>
      <c r="J7" s="132">
        <v>1.9079999999999999</v>
      </c>
      <c r="K7" s="135" t="s">
        <v>732</v>
      </c>
      <c r="L7" s="134" t="str">
        <f t="shared" si="3"/>
        <v>Yes</v>
      </c>
    </row>
    <row r="8" spans="1:12" x14ac:dyDescent="0.2">
      <c r="A8" s="16" t="s">
        <v>101</v>
      </c>
      <c r="B8" s="135" t="s">
        <v>217</v>
      </c>
      <c r="C8" s="152">
        <v>186674</v>
      </c>
      <c r="D8" s="130" t="str">
        <f t="shared" si="0"/>
        <v>N/A</v>
      </c>
      <c r="E8" s="152">
        <v>192879</v>
      </c>
      <c r="F8" s="130" t="str">
        <f t="shared" si="1"/>
        <v>N/A</v>
      </c>
      <c r="G8" s="152">
        <v>200058</v>
      </c>
      <c r="H8" s="130" t="str">
        <f t="shared" si="2"/>
        <v>N/A</v>
      </c>
      <c r="I8" s="132">
        <v>3.3239999999999998</v>
      </c>
      <c r="J8" s="132">
        <v>3.722</v>
      </c>
      <c r="K8" s="135" t="s">
        <v>732</v>
      </c>
      <c r="L8" s="134" t="str">
        <f t="shared" si="3"/>
        <v>Yes</v>
      </c>
    </row>
    <row r="9" spans="1:12" x14ac:dyDescent="0.2">
      <c r="A9" s="16" t="s">
        <v>104</v>
      </c>
      <c r="B9" s="135" t="s">
        <v>217</v>
      </c>
      <c r="C9" s="152">
        <v>591833</v>
      </c>
      <c r="D9" s="130" t="str">
        <f t="shared" si="0"/>
        <v>N/A</v>
      </c>
      <c r="E9" s="152">
        <v>628226</v>
      </c>
      <c r="F9" s="130" t="str">
        <f t="shared" si="1"/>
        <v>N/A</v>
      </c>
      <c r="G9" s="152">
        <v>672165</v>
      </c>
      <c r="H9" s="130" t="str">
        <f t="shared" si="2"/>
        <v>N/A</v>
      </c>
      <c r="I9" s="132">
        <v>6.149</v>
      </c>
      <c r="J9" s="132">
        <v>6.9939999999999998</v>
      </c>
      <c r="K9" s="135" t="s">
        <v>732</v>
      </c>
      <c r="L9" s="134" t="str">
        <f t="shared" si="3"/>
        <v>Yes</v>
      </c>
    </row>
    <row r="10" spans="1:12" x14ac:dyDescent="0.2">
      <c r="A10" s="16" t="s">
        <v>105</v>
      </c>
      <c r="B10" s="135" t="s">
        <v>217</v>
      </c>
      <c r="C10" s="152">
        <v>223635</v>
      </c>
      <c r="D10" s="130" t="str">
        <f t="shared" si="0"/>
        <v>N/A</v>
      </c>
      <c r="E10" s="152">
        <v>240705</v>
      </c>
      <c r="F10" s="130" t="str">
        <f t="shared" si="1"/>
        <v>N/A</v>
      </c>
      <c r="G10" s="152">
        <v>264332</v>
      </c>
      <c r="H10" s="130" t="str">
        <f t="shared" si="2"/>
        <v>N/A</v>
      </c>
      <c r="I10" s="132">
        <v>7.633</v>
      </c>
      <c r="J10" s="132">
        <v>9.8160000000000007</v>
      </c>
      <c r="K10" s="135" t="s">
        <v>732</v>
      </c>
      <c r="L10" s="134" t="str">
        <f t="shared" si="3"/>
        <v>Yes</v>
      </c>
    </row>
    <row r="11" spans="1:12" x14ac:dyDescent="0.2">
      <c r="A11" s="16" t="s">
        <v>77</v>
      </c>
      <c r="B11" s="152" t="s">
        <v>217</v>
      </c>
      <c r="C11" s="152">
        <v>922506.31</v>
      </c>
      <c r="D11" s="138" t="str">
        <f t="shared" si="0"/>
        <v>N/A</v>
      </c>
      <c r="E11" s="152">
        <v>981608.73</v>
      </c>
      <c r="F11" s="130" t="str">
        <f t="shared" si="1"/>
        <v>N/A</v>
      </c>
      <c r="G11" s="152">
        <v>1056363.3799999999</v>
      </c>
      <c r="H11" s="130" t="str">
        <f t="shared" si="2"/>
        <v>N/A</v>
      </c>
      <c r="I11" s="132">
        <v>6.407</v>
      </c>
      <c r="J11" s="132">
        <v>7.6159999999999997</v>
      </c>
      <c r="K11" s="152" t="s">
        <v>733</v>
      </c>
      <c r="L11" s="134" t="str">
        <f t="shared" si="3"/>
        <v>Yes</v>
      </c>
    </row>
    <row r="12" spans="1:12" x14ac:dyDescent="0.2">
      <c r="A12" s="16" t="s">
        <v>115</v>
      </c>
      <c r="B12" s="152" t="s">
        <v>217</v>
      </c>
      <c r="C12" s="152">
        <v>179930</v>
      </c>
      <c r="D12" s="152" t="s">
        <v>217</v>
      </c>
      <c r="E12" s="152">
        <v>183922</v>
      </c>
      <c r="F12" s="152" t="s">
        <v>217</v>
      </c>
      <c r="G12" s="152">
        <v>189024</v>
      </c>
      <c r="H12" s="152" t="s">
        <v>217</v>
      </c>
      <c r="I12" s="132">
        <v>2.2189999999999999</v>
      </c>
      <c r="J12" s="132">
        <v>2.774</v>
      </c>
      <c r="K12" s="152" t="s">
        <v>733</v>
      </c>
      <c r="L12" s="134" t="str">
        <f t="shared" si="3"/>
        <v>Yes</v>
      </c>
    </row>
    <row r="13" spans="1:12" x14ac:dyDescent="0.2">
      <c r="A13" s="16" t="s">
        <v>449</v>
      </c>
      <c r="B13" s="152" t="s">
        <v>217</v>
      </c>
      <c r="C13" s="152">
        <v>97414</v>
      </c>
      <c r="D13" s="152" t="s">
        <v>217</v>
      </c>
      <c r="E13" s="152">
        <v>99104</v>
      </c>
      <c r="F13" s="152" t="s">
        <v>217</v>
      </c>
      <c r="G13" s="152">
        <v>100706</v>
      </c>
      <c r="H13" s="152" t="s">
        <v>217</v>
      </c>
      <c r="I13" s="132">
        <v>1.7350000000000001</v>
      </c>
      <c r="J13" s="132">
        <v>1.6160000000000001</v>
      </c>
      <c r="K13" s="152" t="s">
        <v>733</v>
      </c>
      <c r="L13" s="134" t="str">
        <f t="shared" si="3"/>
        <v>Yes</v>
      </c>
    </row>
    <row r="14" spans="1:12" x14ac:dyDescent="0.2">
      <c r="A14" s="16" t="s">
        <v>450</v>
      </c>
      <c r="B14" s="152" t="s">
        <v>217</v>
      </c>
      <c r="C14" s="152">
        <v>81075</v>
      </c>
      <c r="D14" s="152" t="s">
        <v>217</v>
      </c>
      <c r="E14" s="152">
        <v>83175</v>
      </c>
      <c r="F14" s="152" t="s">
        <v>217</v>
      </c>
      <c r="G14" s="152">
        <v>86546</v>
      </c>
      <c r="H14" s="152" t="s">
        <v>217</v>
      </c>
      <c r="I14" s="132">
        <v>2.59</v>
      </c>
      <c r="J14" s="132">
        <v>4.0529999999999999</v>
      </c>
      <c r="K14" s="152" t="s">
        <v>733</v>
      </c>
      <c r="L14" s="134" t="str">
        <f t="shared" si="3"/>
        <v>Yes</v>
      </c>
    </row>
    <row r="15" spans="1:12" x14ac:dyDescent="0.2">
      <c r="A15" s="4" t="s">
        <v>58</v>
      </c>
      <c r="B15" s="135" t="s">
        <v>217</v>
      </c>
      <c r="C15" s="131">
        <v>7702881821</v>
      </c>
      <c r="D15" s="130" t="str">
        <f t="shared" ref="D15:D20" si="4">IF($B15="N/A","N/A",IF(C15&gt;10,"No",IF(C15&lt;-10,"No","Yes")))</f>
        <v>N/A</v>
      </c>
      <c r="E15" s="131">
        <v>8120828872</v>
      </c>
      <c r="F15" s="130" t="str">
        <f t="shared" ref="F15:F20" si="5">IF($B15="N/A","N/A",IF(E15&gt;10,"No",IF(E15&lt;-10,"No","Yes")))</f>
        <v>N/A</v>
      </c>
      <c r="G15" s="131">
        <v>8451240363</v>
      </c>
      <c r="H15" s="130" t="str">
        <f t="shared" ref="H15:H20" si="6">IF($B15="N/A","N/A",IF(G15&gt;10,"No",IF(G15&lt;-10,"No","Yes")))</f>
        <v>N/A</v>
      </c>
      <c r="I15" s="132">
        <v>5.4260000000000002</v>
      </c>
      <c r="J15" s="132">
        <v>4.069</v>
      </c>
      <c r="K15" s="135" t="s">
        <v>732</v>
      </c>
      <c r="L15" s="134" t="str">
        <f t="shared" ref="L15:L20" si="7">IF(J15="Div by 0", "N/A", IF(K15="N/A","N/A", IF(J15&gt;VALUE(MID(K15,1,2)), "No", IF(J15&lt;-1*VALUE(MID(K15,1,2)), "No", "Yes"))))</f>
        <v>Yes</v>
      </c>
    </row>
    <row r="16" spans="1:12" x14ac:dyDescent="0.2">
      <c r="A16" s="4" t="s">
        <v>1121</v>
      </c>
      <c r="B16" s="135" t="s">
        <v>217</v>
      </c>
      <c r="C16" s="131">
        <v>6933.2245622999999</v>
      </c>
      <c r="D16" s="130" t="str">
        <f t="shared" si="4"/>
        <v>N/A</v>
      </c>
      <c r="E16" s="131">
        <v>6931.4182879999998</v>
      </c>
      <c r="F16" s="130" t="str">
        <f t="shared" si="5"/>
        <v>N/A</v>
      </c>
      <c r="G16" s="131">
        <v>6769.4568191999997</v>
      </c>
      <c r="H16" s="130" t="str">
        <f t="shared" si="6"/>
        <v>N/A</v>
      </c>
      <c r="I16" s="132">
        <v>-2.5999999999999999E-2</v>
      </c>
      <c r="J16" s="132">
        <v>-2.34</v>
      </c>
      <c r="K16" s="135" t="s">
        <v>732</v>
      </c>
      <c r="L16" s="134" t="str">
        <f t="shared" si="7"/>
        <v>Yes</v>
      </c>
    </row>
    <row r="17" spans="1:12" x14ac:dyDescent="0.2">
      <c r="A17" s="4" t="s">
        <v>1219</v>
      </c>
      <c r="B17" s="135" t="s">
        <v>217</v>
      </c>
      <c r="C17" s="131">
        <v>19742.782782999999</v>
      </c>
      <c r="D17" s="130" t="str">
        <f t="shared" si="4"/>
        <v>N/A</v>
      </c>
      <c r="E17" s="131">
        <v>20229.492836000001</v>
      </c>
      <c r="F17" s="130" t="str">
        <f t="shared" si="5"/>
        <v>N/A</v>
      </c>
      <c r="G17" s="131">
        <v>19877.226757</v>
      </c>
      <c r="H17" s="130" t="str">
        <f t="shared" si="6"/>
        <v>N/A</v>
      </c>
      <c r="I17" s="132">
        <v>2.4649999999999999</v>
      </c>
      <c r="J17" s="132">
        <v>-1.74</v>
      </c>
      <c r="K17" s="135" t="s">
        <v>732</v>
      </c>
      <c r="L17" s="134" t="str">
        <f t="shared" si="7"/>
        <v>Yes</v>
      </c>
    </row>
    <row r="18" spans="1:12" x14ac:dyDescent="0.2">
      <c r="A18" s="4" t="s">
        <v>1220</v>
      </c>
      <c r="B18" s="135" t="s">
        <v>217</v>
      </c>
      <c r="C18" s="131">
        <v>19267.553864000001</v>
      </c>
      <c r="D18" s="130" t="str">
        <f t="shared" si="4"/>
        <v>N/A</v>
      </c>
      <c r="E18" s="131">
        <v>19493.783787</v>
      </c>
      <c r="F18" s="130" t="str">
        <f t="shared" si="5"/>
        <v>N/A</v>
      </c>
      <c r="G18" s="131">
        <v>19273.106468999998</v>
      </c>
      <c r="H18" s="130" t="str">
        <f t="shared" si="6"/>
        <v>N/A</v>
      </c>
      <c r="I18" s="132">
        <v>1.1739999999999999</v>
      </c>
      <c r="J18" s="132">
        <v>-1.1299999999999999</v>
      </c>
      <c r="K18" s="135" t="s">
        <v>732</v>
      </c>
      <c r="L18" s="134" t="str">
        <f t="shared" si="7"/>
        <v>Yes</v>
      </c>
    </row>
    <row r="19" spans="1:12" x14ac:dyDescent="0.2">
      <c r="A19" s="4" t="s">
        <v>1221</v>
      </c>
      <c r="B19" s="135" t="s">
        <v>217</v>
      </c>
      <c r="C19" s="131">
        <v>2026.0172210999999</v>
      </c>
      <c r="D19" s="130" t="str">
        <f t="shared" si="4"/>
        <v>N/A</v>
      </c>
      <c r="E19" s="131">
        <v>2089.2782772</v>
      </c>
      <c r="F19" s="130" t="str">
        <f t="shared" si="5"/>
        <v>N/A</v>
      </c>
      <c r="G19" s="131">
        <v>2145.8981173000002</v>
      </c>
      <c r="H19" s="130" t="str">
        <f t="shared" si="6"/>
        <v>N/A</v>
      </c>
      <c r="I19" s="132">
        <v>3.1219999999999999</v>
      </c>
      <c r="J19" s="132">
        <v>2.71</v>
      </c>
      <c r="K19" s="135" t="s">
        <v>732</v>
      </c>
      <c r="L19" s="134" t="str">
        <f t="shared" si="7"/>
        <v>Yes</v>
      </c>
    </row>
    <row r="20" spans="1:12" x14ac:dyDescent="0.2">
      <c r="A20" s="4" t="s">
        <v>1222</v>
      </c>
      <c r="B20" s="135" t="s">
        <v>217</v>
      </c>
      <c r="C20" s="131">
        <v>3388.1518768999999</v>
      </c>
      <c r="D20" s="130" t="str">
        <f t="shared" si="4"/>
        <v>N/A</v>
      </c>
      <c r="E20" s="131">
        <v>3437.4569867999999</v>
      </c>
      <c r="F20" s="130" t="str">
        <f t="shared" si="5"/>
        <v>N/A</v>
      </c>
      <c r="G20" s="131">
        <v>3515.2752485999999</v>
      </c>
      <c r="H20" s="130" t="str">
        <f t="shared" si="6"/>
        <v>N/A</v>
      </c>
      <c r="I20" s="132">
        <v>1.4550000000000001</v>
      </c>
      <c r="J20" s="132">
        <v>2.2639999999999998</v>
      </c>
      <c r="K20" s="135" t="s">
        <v>732</v>
      </c>
      <c r="L20" s="134" t="str">
        <f t="shared" si="7"/>
        <v>Yes</v>
      </c>
    </row>
    <row r="21" spans="1:12" x14ac:dyDescent="0.2">
      <c r="A21" s="2" t="s">
        <v>1125</v>
      </c>
      <c r="B21" s="135" t="s">
        <v>217</v>
      </c>
      <c r="C21" s="131">
        <v>6999.3292891000001</v>
      </c>
      <c r="D21" s="130" t="str">
        <f t="shared" ref="D21:D22" si="8">IF($B21="N/A","N/A",IF(C21&gt;10,"No",IF(C21&lt;-10,"No","Yes")))</f>
        <v>N/A</v>
      </c>
      <c r="E21" s="131">
        <v>6979.1869030999997</v>
      </c>
      <c r="F21" s="130" t="str">
        <f t="shared" ref="F21:F22" si="9">IF($B21="N/A","N/A",IF(E21&gt;10,"No",IF(E21&lt;-10,"No","Yes")))</f>
        <v>N/A</v>
      </c>
      <c r="G21" s="131">
        <v>6802.5015117000003</v>
      </c>
      <c r="H21" s="130" t="str">
        <f t="shared" ref="H21:H22" si="10">IF($B21="N/A","N/A",IF(G21&gt;10,"No",IF(G21&lt;-10,"No","Yes")))</f>
        <v>N/A</v>
      </c>
      <c r="I21" s="132">
        <v>-0.28799999999999998</v>
      </c>
      <c r="J21" s="132">
        <v>-2.5299999999999998</v>
      </c>
      <c r="K21" s="135" t="s">
        <v>732</v>
      </c>
      <c r="L21" s="134" t="str">
        <f>IF(J21="Div by 0", "N/A", IF(OR(J21="N/A",K21="N/A"),"N/A", IF(J21&gt;VALUE(MID(K21,1,2)), "No", IF(J21&lt;-1*VALUE(MID(K21,1,2)), "No", "Yes"))))</f>
        <v>Yes</v>
      </c>
    </row>
    <row r="22" spans="1:12" x14ac:dyDescent="0.2">
      <c r="A22" s="2" t="s">
        <v>1126</v>
      </c>
      <c r="B22" s="135" t="s">
        <v>217</v>
      </c>
      <c r="C22" s="131">
        <v>6841.4294206000004</v>
      </c>
      <c r="D22" s="130" t="str">
        <f t="shared" si="8"/>
        <v>N/A</v>
      </c>
      <c r="E22" s="131">
        <v>6865.9746693999996</v>
      </c>
      <c r="F22" s="130" t="str">
        <f t="shared" si="9"/>
        <v>N/A</v>
      </c>
      <c r="G22" s="131">
        <v>6724.5203523999999</v>
      </c>
      <c r="H22" s="130" t="str">
        <f t="shared" si="10"/>
        <v>N/A</v>
      </c>
      <c r="I22" s="132">
        <v>0.35880000000000001</v>
      </c>
      <c r="J22" s="132">
        <v>-2.06</v>
      </c>
      <c r="K22" s="135" t="s">
        <v>732</v>
      </c>
      <c r="L22" s="134" t="str">
        <f>IF(J22="Div by 0", "N/A", IF(OR(J22="N/A",K22="N/A"),"N/A", IF(J22&gt;VALUE(MID(K22,1,2)), "No", IF(J22&lt;-1*VALUE(MID(K22,1,2)), "No", "Yes"))))</f>
        <v>Yes</v>
      </c>
    </row>
    <row r="23" spans="1:12" x14ac:dyDescent="0.2">
      <c r="A23" s="4" t="s">
        <v>1223</v>
      </c>
      <c r="B23" s="135" t="s">
        <v>217</v>
      </c>
      <c r="C23" s="131">
        <v>19661.908175</v>
      </c>
      <c r="D23" s="130" t="str">
        <f>IF($B23="N/A","N/A",IF(C23&gt;10,"No",IF(C23&lt;-10,"No","Yes")))</f>
        <v>N/A</v>
      </c>
      <c r="E23" s="131">
        <v>19840.018432000001</v>
      </c>
      <c r="F23" s="130" t="str">
        <f>IF($B23="N/A","N/A",IF(E23&gt;10,"No",IF(E23&lt;-10,"No","Yes")))</f>
        <v>N/A</v>
      </c>
      <c r="G23" s="131">
        <v>19424.735350999999</v>
      </c>
      <c r="H23" s="130" t="str">
        <f>IF($B23="N/A","N/A",IF(G23&gt;10,"No",IF(G23&lt;-10,"No","Yes")))</f>
        <v>N/A</v>
      </c>
      <c r="I23" s="132">
        <v>0.90590000000000004</v>
      </c>
      <c r="J23" s="132">
        <v>-2.09</v>
      </c>
      <c r="K23" s="135" t="s">
        <v>732</v>
      </c>
      <c r="L23" s="134" t="str">
        <f>IF(J23="Div by 0", "N/A", IF(K23="N/A","N/A", IF(J23&gt;VALUE(MID(K23,1,2)), "No", IF(J23&lt;-1*VALUE(MID(K23,1,2)), "No", "Yes"))))</f>
        <v>Yes</v>
      </c>
    </row>
    <row r="24" spans="1:12" x14ac:dyDescent="0.2">
      <c r="A24" s="4" t="s">
        <v>1224</v>
      </c>
      <c r="B24" s="135" t="s">
        <v>217</v>
      </c>
      <c r="C24" s="131">
        <v>20566.420934999998</v>
      </c>
      <c r="D24" s="130" t="str">
        <f>IF($B24="N/A","N/A",IF(C24&gt;10,"No",IF(C24&lt;-10,"No","Yes")))</f>
        <v>N/A</v>
      </c>
      <c r="E24" s="131">
        <v>20878.072429</v>
      </c>
      <c r="F24" s="130" t="str">
        <f>IF($B24="N/A","N/A",IF(E24&gt;10,"No",IF(E24&lt;-10,"No","Yes")))</f>
        <v>N/A</v>
      </c>
      <c r="G24" s="131">
        <v>20558.392339999999</v>
      </c>
      <c r="H24" s="130" t="str">
        <f>IF($B24="N/A","N/A",IF(G24&gt;10,"No",IF(G24&lt;-10,"No","Yes")))</f>
        <v>N/A</v>
      </c>
      <c r="I24" s="132">
        <v>1.5149999999999999</v>
      </c>
      <c r="J24" s="132">
        <v>-1.53</v>
      </c>
      <c r="K24" s="135" t="s">
        <v>732</v>
      </c>
      <c r="L24" s="134" t="str">
        <f>IF(J24="Div by 0", "N/A", IF(K24="N/A","N/A", IF(J24&gt;VALUE(MID(K24,1,2)), "No", IF(J24&lt;-1*VALUE(MID(K24,1,2)), "No", "Yes"))))</f>
        <v>Yes</v>
      </c>
    </row>
    <row r="25" spans="1:12" x14ac:dyDescent="0.2">
      <c r="A25" s="4" t="s">
        <v>1225</v>
      </c>
      <c r="B25" s="135" t="s">
        <v>217</v>
      </c>
      <c r="C25" s="131">
        <v>18862.602405000001</v>
      </c>
      <c r="D25" s="130" t="str">
        <f>IF($B25="N/A","N/A",IF(C25&gt;10,"No",IF(C25&lt;-10,"No","Yes")))</f>
        <v>N/A</v>
      </c>
      <c r="E25" s="131">
        <v>18927.095388999998</v>
      </c>
      <c r="F25" s="130" t="str">
        <f>IF($B25="N/A","N/A",IF(E25&gt;10,"No",IF(E25&lt;-10,"No","Yes")))</f>
        <v>N/A</v>
      </c>
      <c r="G25" s="131">
        <v>18434.569304000001</v>
      </c>
      <c r="H25" s="130" t="str">
        <f>IF($B25="N/A","N/A",IF(G25&gt;10,"No",IF(G25&lt;-10,"No","Yes")))</f>
        <v>N/A</v>
      </c>
      <c r="I25" s="132">
        <v>0.34189999999999998</v>
      </c>
      <c r="J25" s="132">
        <v>-2.6</v>
      </c>
      <c r="K25" s="135" t="s">
        <v>732</v>
      </c>
      <c r="L25" s="134" t="str">
        <f>IF(J25="Div by 0", "N/A", IF(K25="N/A","N/A", IF(J25&gt;VALUE(MID(K25,1,2)), "No", IF(J25&lt;-1*VALUE(MID(K25,1,2)), "No", "Yes"))))</f>
        <v>Yes</v>
      </c>
    </row>
    <row r="26" spans="1:12" x14ac:dyDescent="0.2">
      <c r="A26" s="4" t="s">
        <v>1226</v>
      </c>
      <c r="B26" s="135" t="s">
        <v>217</v>
      </c>
      <c r="C26" s="131">
        <v>19026.742018000001</v>
      </c>
      <c r="D26" s="130" t="str">
        <f t="shared" ref="D26:D27" si="11">IF($B26="N/A","N/A",IF(C26&gt;10,"No",IF(C26&lt;-10,"No","Yes")))</f>
        <v>N/A</v>
      </c>
      <c r="E26" s="131">
        <v>19224.289284999999</v>
      </c>
      <c r="F26" s="130" t="str">
        <f t="shared" ref="F26:F30" si="12">IF($B26="N/A","N/A",IF(E26&gt;10,"No",IF(E26&lt;-10,"No","Yes")))</f>
        <v>N/A</v>
      </c>
      <c r="G26" s="131">
        <v>18800.977846999998</v>
      </c>
      <c r="H26" s="130" t="str">
        <f t="shared" ref="H26:H27" si="13">IF($B26="N/A","N/A",IF(G26&gt;10,"No",IF(G26&lt;-10,"No","Yes")))</f>
        <v>N/A</v>
      </c>
      <c r="I26" s="132">
        <v>1.038</v>
      </c>
      <c r="J26" s="132">
        <v>-2.2000000000000002</v>
      </c>
      <c r="K26" s="135" t="s">
        <v>732</v>
      </c>
      <c r="L26" s="134" t="str">
        <f>IF(J26="Div by 0", "N/A", IF(OR(J26="N/A",K26="N/A"),"N/A", IF(J26&gt;VALUE(MID(K26,1,2)), "No", IF(J26&lt;-1*VALUE(MID(K26,1,2)), "No", "Yes"))))</f>
        <v>Yes</v>
      </c>
    </row>
    <row r="27" spans="1:12" x14ac:dyDescent="0.2">
      <c r="A27" s="4" t="s">
        <v>1227</v>
      </c>
      <c r="B27" s="135" t="s">
        <v>217</v>
      </c>
      <c r="C27" s="131">
        <v>20811.922148000001</v>
      </c>
      <c r="D27" s="130" t="str">
        <f t="shared" si="11"/>
        <v>N/A</v>
      </c>
      <c r="E27" s="131">
        <v>20941.128315999998</v>
      </c>
      <c r="F27" s="130" t="str">
        <f t="shared" si="12"/>
        <v>N/A</v>
      </c>
      <c r="G27" s="131">
        <v>20531.365272999999</v>
      </c>
      <c r="H27" s="130" t="str">
        <f t="shared" si="13"/>
        <v>N/A</v>
      </c>
      <c r="I27" s="132">
        <v>0.62080000000000002</v>
      </c>
      <c r="J27" s="132">
        <v>-1.96</v>
      </c>
      <c r="K27" s="135" t="s">
        <v>732</v>
      </c>
      <c r="L27" s="134" t="str">
        <f>IF(J27="Div by 0", "N/A", IF(OR(J27="N/A",K27="N/A"),"N/A", IF(J27&gt;VALUE(MID(K27,1,2)), "No", IF(J27&lt;-1*VALUE(MID(K27,1,2)), "No", "Yes"))))</f>
        <v>Yes</v>
      </c>
    </row>
    <row r="28" spans="1:12" x14ac:dyDescent="0.2">
      <c r="A28" s="57" t="s">
        <v>1228</v>
      </c>
      <c r="B28" s="131" t="s">
        <v>217</v>
      </c>
      <c r="C28" s="131">
        <v>2257.9478213000002</v>
      </c>
      <c r="D28" s="130" t="str">
        <f t="shared" ref="D28:D30" si="14">IF($B28="N/A","N/A",IF(C28&gt;10,"No",IF(C28&lt;-10,"No","Yes")))</f>
        <v>N/A</v>
      </c>
      <c r="E28" s="131">
        <v>2419.5975303999999</v>
      </c>
      <c r="F28" s="130" t="str">
        <f t="shared" si="12"/>
        <v>N/A</v>
      </c>
      <c r="G28" s="131">
        <v>2543.1038975000001</v>
      </c>
      <c r="H28" s="130" t="str">
        <f t="shared" ref="H28:H30" si="15">IF($B28="N/A","N/A",IF(G28&gt;10,"No",IF(G28&lt;-10,"No","Yes")))</f>
        <v>N/A</v>
      </c>
      <c r="I28" s="132">
        <v>7.1589999999999998</v>
      </c>
      <c r="J28" s="132">
        <v>5.1040000000000001</v>
      </c>
      <c r="K28" s="133" t="s">
        <v>732</v>
      </c>
      <c r="L28" s="134" t="str">
        <f>IF(J28="Div by 0", "N/A", IF(OR(J28="N/A",K28="N/A"),"N/A", IF(J28&gt;VALUE(MID(K28,1,2)), "No", IF(J28&lt;-1*VALUE(MID(K28,1,2)), "No", "Yes"))))</f>
        <v>Yes</v>
      </c>
    </row>
    <row r="29" spans="1:12" x14ac:dyDescent="0.2">
      <c r="A29" s="57" t="s">
        <v>1229</v>
      </c>
      <c r="B29" s="131" t="s">
        <v>217</v>
      </c>
      <c r="C29" s="131">
        <v>1526.8632623000001</v>
      </c>
      <c r="D29" s="130" t="str">
        <f t="shared" si="14"/>
        <v>N/A</v>
      </c>
      <c r="E29" s="131">
        <v>1824.7654677999999</v>
      </c>
      <c r="F29" s="130" t="str">
        <f t="shared" si="12"/>
        <v>N/A</v>
      </c>
      <c r="G29" s="131">
        <v>1918.4058808</v>
      </c>
      <c r="H29" s="130" t="str">
        <f t="shared" si="15"/>
        <v>N/A</v>
      </c>
      <c r="I29" s="132">
        <v>19.510000000000002</v>
      </c>
      <c r="J29" s="132">
        <v>5.1319999999999997</v>
      </c>
      <c r="K29" s="133" t="s">
        <v>732</v>
      </c>
      <c r="L29" s="134" t="str">
        <f t="shared" ref="L29:L30" si="16">IF(J29="Div by 0", "N/A", IF(OR(J29="N/A",K29="N/A"),"N/A", IF(J29&gt;VALUE(MID(K29,1,2)), "No", IF(J29&lt;-1*VALUE(MID(K29,1,2)), "No", "Yes"))))</f>
        <v>Yes</v>
      </c>
    </row>
    <row r="30" spans="1:12" x14ac:dyDescent="0.2">
      <c r="A30" s="57" t="s">
        <v>1230</v>
      </c>
      <c r="B30" s="131" t="s">
        <v>217</v>
      </c>
      <c r="C30" s="131">
        <v>2735.9662051999999</v>
      </c>
      <c r="D30" s="130" t="str">
        <f t="shared" si="14"/>
        <v>N/A</v>
      </c>
      <c r="E30" s="131">
        <v>2799.1604455000002</v>
      </c>
      <c r="F30" s="130" t="str">
        <f t="shared" si="12"/>
        <v>N/A</v>
      </c>
      <c r="G30" s="131">
        <v>2947.1371189000001</v>
      </c>
      <c r="H30" s="130" t="str">
        <f t="shared" si="15"/>
        <v>N/A</v>
      </c>
      <c r="I30" s="132">
        <v>2.31</v>
      </c>
      <c r="J30" s="132">
        <v>5.2859999999999996</v>
      </c>
      <c r="K30" s="133" t="s">
        <v>732</v>
      </c>
      <c r="L30" s="134" t="str">
        <f t="shared" si="16"/>
        <v>Yes</v>
      </c>
    </row>
    <row r="31" spans="1:12" x14ac:dyDescent="0.2">
      <c r="A31" s="45" t="s">
        <v>2</v>
      </c>
      <c r="B31" s="136" t="s">
        <v>217</v>
      </c>
      <c r="C31" s="140">
        <v>75.854942800000003</v>
      </c>
      <c r="D31" s="138" t="str">
        <f t="shared" ref="D31:D69" si="17">IF($B31="N/A","N/A",IF(C31&gt;10,"No",IF(C31&lt;-10,"No","Yes")))</f>
        <v>N/A</v>
      </c>
      <c r="E31" s="140">
        <v>97.440075383999996</v>
      </c>
      <c r="F31" s="138" t="str">
        <f t="shared" ref="F31:F69" si="18">IF($B31="N/A","N/A",IF(E31&gt;10,"No",IF(E31&lt;-10,"No","Yes")))</f>
        <v>N/A</v>
      </c>
      <c r="G31" s="140">
        <v>99.287589202000007</v>
      </c>
      <c r="H31" s="138" t="str">
        <f t="shared" ref="H31:H69" si="19">IF($B31="N/A","N/A",IF(G31&gt;10,"No",IF(G31&lt;-10,"No","Yes")))</f>
        <v>N/A</v>
      </c>
      <c r="I31" s="132">
        <v>28.46</v>
      </c>
      <c r="J31" s="132">
        <v>1.8959999999999999</v>
      </c>
      <c r="K31" s="133" t="s">
        <v>732</v>
      </c>
      <c r="L31" s="134" t="str">
        <f t="shared" ref="L31:L99" si="20">IF(J31="Div by 0", "N/A", IF(K31="N/A","N/A", IF(J31&gt;VALUE(MID(K31,1,2)), "No", IF(J31&lt;-1*VALUE(MID(K31,1,2)), "No", "Yes"))))</f>
        <v>Yes</v>
      </c>
    </row>
    <row r="32" spans="1:12" x14ac:dyDescent="0.2">
      <c r="A32" s="45" t="s">
        <v>22</v>
      </c>
      <c r="B32" s="136" t="s">
        <v>217</v>
      </c>
      <c r="C32" s="152">
        <v>842756</v>
      </c>
      <c r="D32" s="138" t="str">
        <f t="shared" si="17"/>
        <v>N/A</v>
      </c>
      <c r="E32" s="152">
        <v>1141605</v>
      </c>
      <c r="F32" s="138" t="str">
        <f t="shared" si="18"/>
        <v>N/A</v>
      </c>
      <c r="G32" s="152">
        <v>1239543</v>
      </c>
      <c r="H32" s="138" t="str">
        <f t="shared" si="19"/>
        <v>N/A</v>
      </c>
      <c r="I32" s="132">
        <v>35.46</v>
      </c>
      <c r="J32" s="132">
        <v>8.5790000000000006</v>
      </c>
      <c r="K32" s="133" t="s">
        <v>732</v>
      </c>
      <c r="L32" s="134" t="str">
        <f t="shared" si="20"/>
        <v>Yes</v>
      </c>
    </row>
    <row r="33" spans="1:12" x14ac:dyDescent="0.2">
      <c r="A33" s="45" t="s">
        <v>451</v>
      </c>
      <c r="B33" s="135" t="s">
        <v>217</v>
      </c>
      <c r="C33" s="152">
        <v>10492</v>
      </c>
      <c r="D33" s="152" t="str">
        <f t="shared" si="17"/>
        <v>N/A</v>
      </c>
      <c r="E33" s="152">
        <v>101970</v>
      </c>
      <c r="F33" s="152" t="str">
        <f t="shared" si="18"/>
        <v>N/A</v>
      </c>
      <c r="G33" s="152">
        <v>111879</v>
      </c>
      <c r="H33" s="130" t="str">
        <f t="shared" si="19"/>
        <v>N/A</v>
      </c>
      <c r="I33" s="132">
        <v>871.9</v>
      </c>
      <c r="J33" s="132">
        <v>9.718</v>
      </c>
      <c r="K33" s="135" t="s">
        <v>732</v>
      </c>
      <c r="L33" s="134" t="str">
        <f t="shared" si="20"/>
        <v>Yes</v>
      </c>
    </row>
    <row r="34" spans="1:12" x14ac:dyDescent="0.2">
      <c r="A34" s="45" t="s">
        <v>1231</v>
      </c>
      <c r="B34" s="141" t="s">
        <v>217</v>
      </c>
      <c r="C34" s="152" t="s">
        <v>217</v>
      </c>
      <c r="D34" s="134" t="str">
        <f t="shared" ref="D34:D38" si="21">IF($B34="N/A","N/A",IF(C34&lt;0,"No","Yes"))</f>
        <v>N/A</v>
      </c>
      <c r="E34" s="152">
        <v>33161</v>
      </c>
      <c r="F34" s="134" t="str">
        <f t="shared" ref="F34:F38" si="22">IF($B34="N/A","N/A",IF(E34&lt;0,"No","Yes"))</f>
        <v>N/A</v>
      </c>
      <c r="G34" s="152">
        <v>34593</v>
      </c>
      <c r="H34" s="134" t="str">
        <f t="shared" ref="H34:H38" si="23">IF($B34="N/A","N/A",IF(G34&lt;0,"No","Yes"))</f>
        <v>N/A</v>
      </c>
      <c r="I34" s="132" t="s">
        <v>217</v>
      </c>
      <c r="J34" s="132">
        <v>4.3179999999999996</v>
      </c>
      <c r="K34" s="152" t="s">
        <v>732</v>
      </c>
      <c r="L34" s="134" t="str">
        <f t="shared" si="20"/>
        <v>Yes</v>
      </c>
    </row>
    <row r="35" spans="1:12" x14ac:dyDescent="0.2">
      <c r="A35" s="45" t="s">
        <v>1232</v>
      </c>
      <c r="B35" s="141" t="s">
        <v>217</v>
      </c>
      <c r="C35" s="152" t="s">
        <v>217</v>
      </c>
      <c r="D35" s="134" t="str">
        <f t="shared" si="21"/>
        <v>N/A</v>
      </c>
      <c r="E35" s="152">
        <v>4137</v>
      </c>
      <c r="F35" s="134" t="str">
        <f t="shared" si="22"/>
        <v>N/A</v>
      </c>
      <c r="G35" s="152">
        <v>4971</v>
      </c>
      <c r="H35" s="134" t="str">
        <f t="shared" si="23"/>
        <v>N/A</v>
      </c>
      <c r="I35" s="132" t="s">
        <v>217</v>
      </c>
      <c r="J35" s="132">
        <v>20.16</v>
      </c>
      <c r="K35" s="152" t="s">
        <v>732</v>
      </c>
      <c r="L35" s="134" t="str">
        <f t="shared" si="20"/>
        <v>Yes</v>
      </c>
    </row>
    <row r="36" spans="1:12" x14ac:dyDescent="0.2">
      <c r="A36" s="45" t="s">
        <v>1233</v>
      </c>
      <c r="B36" s="141" t="s">
        <v>217</v>
      </c>
      <c r="C36" s="152" t="s">
        <v>217</v>
      </c>
      <c r="D36" s="134" t="str">
        <f t="shared" si="21"/>
        <v>N/A</v>
      </c>
      <c r="E36" s="152">
        <v>24737</v>
      </c>
      <c r="F36" s="134" t="str">
        <f t="shared" si="22"/>
        <v>N/A</v>
      </c>
      <c r="G36" s="152">
        <v>27066</v>
      </c>
      <c r="H36" s="134" t="str">
        <f t="shared" si="23"/>
        <v>N/A</v>
      </c>
      <c r="I36" s="132" t="s">
        <v>217</v>
      </c>
      <c r="J36" s="132">
        <v>9.4149999999999991</v>
      </c>
      <c r="K36" s="152" t="s">
        <v>732</v>
      </c>
      <c r="L36" s="134" t="str">
        <f t="shared" si="20"/>
        <v>Yes</v>
      </c>
    </row>
    <row r="37" spans="1:12" x14ac:dyDescent="0.2">
      <c r="A37" s="45" t="s">
        <v>1234</v>
      </c>
      <c r="B37" s="141" t="s">
        <v>217</v>
      </c>
      <c r="C37" s="152" t="s">
        <v>217</v>
      </c>
      <c r="D37" s="134" t="str">
        <f t="shared" si="21"/>
        <v>N/A</v>
      </c>
      <c r="E37" s="152">
        <v>39935</v>
      </c>
      <c r="F37" s="134" t="str">
        <f t="shared" si="22"/>
        <v>N/A</v>
      </c>
      <c r="G37" s="152">
        <v>45249</v>
      </c>
      <c r="H37" s="134" t="str">
        <f t="shared" si="23"/>
        <v>N/A</v>
      </c>
      <c r="I37" s="132" t="s">
        <v>217</v>
      </c>
      <c r="J37" s="132">
        <v>13.31</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85411</v>
      </c>
      <c r="D39" s="152" t="str">
        <f t="shared" si="17"/>
        <v>N/A</v>
      </c>
      <c r="E39" s="152">
        <v>187853</v>
      </c>
      <c r="F39" s="152" t="str">
        <f t="shared" si="18"/>
        <v>N/A</v>
      </c>
      <c r="G39" s="152">
        <v>199869</v>
      </c>
      <c r="H39" s="130" t="str">
        <f t="shared" si="19"/>
        <v>N/A</v>
      </c>
      <c r="I39" s="132">
        <v>119.9</v>
      </c>
      <c r="J39" s="132">
        <v>6.3959999999999999</v>
      </c>
      <c r="K39" s="135" t="s">
        <v>732</v>
      </c>
      <c r="L39" s="134" t="str">
        <f t="shared" si="20"/>
        <v>Yes</v>
      </c>
    </row>
    <row r="40" spans="1:12" x14ac:dyDescent="0.2">
      <c r="A40" s="45" t="s">
        <v>1236</v>
      </c>
      <c r="B40" s="141" t="s">
        <v>217</v>
      </c>
      <c r="C40" s="152" t="s">
        <v>217</v>
      </c>
      <c r="D40" s="134" t="str">
        <f t="shared" ref="D40:D45" si="24">IF($B40="N/A","N/A",IF(C40&lt;0,"No","Yes"))</f>
        <v>N/A</v>
      </c>
      <c r="E40" s="152">
        <v>139836</v>
      </c>
      <c r="F40" s="134" t="str">
        <f t="shared" ref="F40:F45" si="25">IF($B40="N/A","N/A",IF(E40&lt;0,"No","Yes"))</f>
        <v>N/A</v>
      </c>
      <c r="G40" s="152">
        <v>147750</v>
      </c>
      <c r="H40" s="134" t="str">
        <f t="shared" ref="H40:H45" si="26">IF($B40="N/A","N/A",IF(G40&lt;0,"No","Yes"))</f>
        <v>N/A</v>
      </c>
      <c r="I40" s="132" t="s">
        <v>217</v>
      </c>
      <c r="J40" s="132">
        <v>5.6589999999999998</v>
      </c>
      <c r="K40" s="152" t="s">
        <v>732</v>
      </c>
      <c r="L40" s="134" t="str">
        <f t="shared" si="20"/>
        <v>Yes</v>
      </c>
    </row>
    <row r="41" spans="1:12" x14ac:dyDescent="0.2">
      <c r="A41" s="45" t="s">
        <v>1237</v>
      </c>
      <c r="B41" s="141" t="s">
        <v>217</v>
      </c>
      <c r="C41" s="152" t="s">
        <v>217</v>
      </c>
      <c r="D41" s="134" t="str">
        <f t="shared" si="24"/>
        <v>N/A</v>
      </c>
      <c r="E41" s="152">
        <v>1183</v>
      </c>
      <c r="F41" s="134" t="str">
        <f t="shared" si="25"/>
        <v>N/A</v>
      </c>
      <c r="G41" s="152">
        <v>1495</v>
      </c>
      <c r="H41" s="134" t="str">
        <f t="shared" si="26"/>
        <v>N/A</v>
      </c>
      <c r="I41" s="132" t="s">
        <v>217</v>
      </c>
      <c r="J41" s="132">
        <v>26.37</v>
      </c>
      <c r="K41" s="152" t="s">
        <v>732</v>
      </c>
      <c r="L41" s="134" t="str">
        <f t="shared" si="20"/>
        <v>Yes</v>
      </c>
    </row>
    <row r="42" spans="1:12" x14ac:dyDescent="0.2">
      <c r="A42" s="45" t="s">
        <v>1238</v>
      </c>
      <c r="B42" s="141" t="s">
        <v>217</v>
      </c>
      <c r="C42" s="152" t="s">
        <v>217</v>
      </c>
      <c r="D42" s="134" t="str">
        <f t="shared" si="24"/>
        <v>N/A</v>
      </c>
      <c r="E42" s="152">
        <v>18836</v>
      </c>
      <c r="F42" s="134" t="str">
        <f t="shared" si="25"/>
        <v>N/A</v>
      </c>
      <c r="G42" s="152">
        <v>20467</v>
      </c>
      <c r="H42" s="134" t="str">
        <f t="shared" si="26"/>
        <v>N/A</v>
      </c>
      <c r="I42" s="132" t="s">
        <v>217</v>
      </c>
      <c r="J42" s="132">
        <v>8.6590000000000007</v>
      </c>
      <c r="K42" s="152" t="s">
        <v>732</v>
      </c>
      <c r="L42" s="134" t="str">
        <f t="shared" si="20"/>
        <v>Yes</v>
      </c>
    </row>
    <row r="43" spans="1:12" x14ac:dyDescent="0.2">
      <c r="A43" s="45" t="s">
        <v>1239</v>
      </c>
      <c r="B43" s="141" t="s">
        <v>217</v>
      </c>
      <c r="C43" s="152" t="s">
        <v>217</v>
      </c>
      <c r="D43" s="134" t="str">
        <f t="shared" si="24"/>
        <v>N/A</v>
      </c>
      <c r="E43" s="152">
        <v>456</v>
      </c>
      <c r="F43" s="134" t="str">
        <f t="shared" si="25"/>
        <v>N/A</v>
      </c>
      <c r="G43" s="152">
        <v>556</v>
      </c>
      <c r="H43" s="134" t="str">
        <f t="shared" si="26"/>
        <v>N/A</v>
      </c>
      <c r="I43" s="132" t="s">
        <v>217</v>
      </c>
      <c r="J43" s="132">
        <v>21.93</v>
      </c>
      <c r="K43" s="152" t="s">
        <v>732</v>
      </c>
      <c r="L43" s="134" t="str">
        <f t="shared" si="20"/>
        <v>Yes</v>
      </c>
    </row>
    <row r="44" spans="1:12" x14ac:dyDescent="0.2">
      <c r="A44" s="45" t="s">
        <v>1240</v>
      </c>
      <c r="B44" s="141" t="s">
        <v>217</v>
      </c>
      <c r="C44" s="152" t="s">
        <v>217</v>
      </c>
      <c r="D44" s="134" t="str">
        <f t="shared" si="24"/>
        <v>N/A</v>
      </c>
      <c r="E44" s="152">
        <v>27542</v>
      </c>
      <c r="F44" s="134" t="str">
        <f t="shared" si="25"/>
        <v>N/A</v>
      </c>
      <c r="G44" s="152">
        <v>29601</v>
      </c>
      <c r="H44" s="134" t="str">
        <f t="shared" si="26"/>
        <v>N/A</v>
      </c>
      <c r="I44" s="132" t="s">
        <v>217</v>
      </c>
      <c r="J44" s="132">
        <v>7.476</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544286</v>
      </c>
      <c r="D46" s="152" t="str">
        <f t="shared" si="17"/>
        <v>N/A</v>
      </c>
      <c r="E46" s="152">
        <v>620850</v>
      </c>
      <c r="F46" s="152" t="str">
        <f t="shared" si="18"/>
        <v>N/A</v>
      </c>
      <c r="G46" s="152">
        <v>670117</v>
      </c>
      <c r="H46" s="130" t="str">
        <f t="shared" si="19"/>
        <v>N/A</v>
      </c>
      <c r="I46" s="132">
        <v>14.07</v>
      </c>
      <c r="J46" s="132">
        <v>7.9349999999999996</v>
      </c>
      <c r="K46" s="135" t="s">
        <v>732</v>
      </c>
      <c r="L46" s="134" t="str">
        <f t="shared" si="20"/>
        <v>Yes</v>
      </c>
    </row>
    <row r="47" spans="1:12" x14ac:dyDescent="0.2">
      <c r="A47" s="45" t="s">
        <v>1242</v>
      </c>
      <c r="B47" s="141" t="s">
        <v>217</v>
      </c>
      <c r="C47" s="152" t="s">
        <v>217</v>
      </c>
      <c r="D47" s="134" t="str">
        <f t="shared" ref="D47:D53" si="27">IF($B47="N/A","N/A",IF(C47&lt;0,"No","Yes"))</f>
        <v>N/A</v>
      </c>
      <c r="E47" s="152">
        <v>152919</v>
      </c>
      <c r="F47" s="134" t="str">
        <f t="shared" ref="F47:F53" si="28">IF($B47="N/A","N/A",IF(E47&lt;0,"No","Yes"))</f>
        <v>N/A</v>
      </c>
      <c r="G47" s="152">
        <v>156253</v>
      </c>
      <c r="H47" s="134" t="str">
        <f t="shared" ref="H47:H53" si="29">IF($B47="N/A","N/A",IF(G47&lt;0,"No","Yes"))</f>
        <v>N/A</v>
      </c>
      <c r="I47" s="132" t="s">
        <v>217</v>
      </c>
      <c r="J47" s="132">
        <v>2.1800000000000002</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19</v>
      </c>
      <c r="F49" s="134" t="str">
        <f t="shared" si="28"/>
        <v>N/A</v>
      </c>
      <c r="G49" s="152">
        <v>23</v>
      </c>
      <c r="H49" s="134" t="str">
        <f t="shared" si="29"/>
        <v>N/A</v>
      </c>
      <c r="I49" s="132" t="s">
        <v>217</v>
      </c>
      <c r="J49" s="132">
        <v>21.05</v>
      </c>
      <c r="K49" s="152" t="s">
        <v>732</v>
      </c>
      <c r="L49" s="134" t="str">
        <f t="shared" si="20"/>
        <v>Yes</v>
      </c>
    </row>
    <row r="50" spans="1:12" x14ac:dyDescent="0.2">
      <c r="A50" s="45" t="s">
        <v>1245</v>
      </c>
      <c r="B50" s="141" t="s">
        <v>217</v>
      </c>
      <c r="C50" s="152" t="s">
        <v>217</v>
      </c>
      <c r="D50" s="134" t="str">
        <f t="shared" si="27"/>
        <v>N/A</v>
      </c>
      <c r="E50" s="152">
        <v>412444</v>
      </c>
      <c r="F50" s="134" t="str">
        <f t="shared" si="28"/>
        <v>N/A</v>
      </c>
      <c r="G50" s="152">
        <v>464156</v>
      </c>
      <c r="H50" s="134" t="str">
        <f t="shared" si="29"/>
        <v>N/A</v>
      </c>
      <c r="I50" s="132" t="s">
        <v>217</v>
      </c>
      <c r="J50" s="132">
        <v>12.54</v>
      </c>
      <c r="K50" s="152" t="s">
        <v>732</v>
      </c>
      <c r="L50" s="134" t="str">
        <f t="shared" si="20"/>
        <v>Yes</v>
      </c>
    </row>
    <row r="51" spans="1:12" x14ac:dyDescent="0.2">
      <c r="A51" s="45" t="s">
        <v>1246</v>
      </c>
      <c r="B51" s="141" t="s">
        <v>217</v>
      </c>
      <c r="C51" s="152" t="s">
        <v>217</v>
      </c>
      <c r="D51" s="134" t="str">
        <f t="shared" si="27"/>
        <v>N/A</v>
      </c>
      <c r="E51" s="152">
        <v>29680</v>
      </c>
      <c r="F51" s="134" t="str">
        <f t="shared" si="28"/>
        <v>N/A</v>
      </c>
      <c r="G51" s="152">
        <v>24134</v>
      </c>
      <c r="H51" s="134" t="str">
        <f t="shared" si="29"/>
        <v>N/A</v>
      </c>
      <c r="I51" s="132" t="s">
        <v>217</v>
      </c>
      <c r="J51" s="132">
        <v>-18.7</v>
      </c>
      <c r="K51" s="152" t="s">
        <v>732</v>
      </c>
      <c r="L51" s="134" t="str">
        <f t="shared" si="20"/>
        <v>Yes</v>
      </c>
    </row>
    <row r="52" spans="1:12" x14ac:dyDescent="0.2">
      <c r="A52" s="45" t="s">
        <v>1247</v>
      </c>
      <c r="B52" s="141" t="s">
        <v>217</v>
      </c>
      <c r="C52" s="152" t="s">
        <v>217</v>
      </c>
      <c r="D52" s="134" t="str">
        <f t="shared" si="27"/>
        <v>N/A</v>
      </c>
      <c r="E52" s="152">
        <v>25448</v>
      </c>
      <c r="F52" s="134" t="str">
        <f t="shared" si="28"/>
        <v>N/A</v>
      </c>
      <c r="G52" s="152">
        <v>25199</v>
      </c>
      <c r="H52" s="134" t="str">
        <f t="shared" si="29"/>
        <v>N/A</v>
      </c>
      <c r="I52" s="132" t="s">
        <v>217</v>
      </c>
      <c r="J52" s="132">
        <v>-0.97799999999999998</v>
      </c>
      <c r="K52" s="152" t="s">
        <v>732</v>
      </c>
      <c r="L52" s="134" t="str">
        <f t="shared" si="20"/>
        <v>Yes</v>
      </c>
    </row>
    <row r="53" spans="1:12" x14ac:dyDescent="0.2">
      <c r="A53" s="45" t="s">
        <v>1248</v>
      </c>
      <c r="B53" s="141" t="s">
        <v>217</v>
      </c>
      <c r="C53" s="152" t="s">
        <v>217</v>
      </c>
      <c r="D53" s="134" t="str">
        <f t="shared" si="27"/>
        <v>N/A</v>
      </c>
      <c r="E53" s="152">
        <v>340</v>
      </c>
      <c r="F53" s="134" t="str">
        <f t="shared" si="28"/>
        <v>N/A</v>
      </c>
      <c r="G53" s="152">
        <v>352</v>
      </c>
      <c r="H53" s="134" t="str">
        <f t="shared" si="29"/>
        <v>N/A</v>
      </c>
      <c r="I53" s="132" t="s">
        <v>217</v>
      </c>
      <c r="J53" s="132">
        <v>3.5289999999999999</v>
      </c>
      <c r="K53" s="152" t="s">
        <v>732</v>
      </c>
      <c r="L53" s="134" t="str">
        <f t="shared" si="20"/>
        <v>Yes</v>
      </c>
    </row>
    <row r="54" spans="1:12" x14ac:dyDescent="0.2">
      <c r="A54" s="45" t="s">
        <v>454</v>
      </c>
      <c r="B54" s="135" t="s">
        <v>217</v>
      </c>
      <c r="C54" s="152">
        <v>202567</v>
      </c>
      <c r="D54" s="152" t="str">
        <f t="shared" si="17"/>
        <v>N/A</v>
      </c>
      <c r="E54" s="152">
        <v>230932</v>
      </c>
      <c r="F54" s="152" t="str">
        <f t="shared" si="18"/>
        <v>N/A</v>
      </c>
      <c r="G54" s="152">
        <v>257678</v>
      </c>
      <c r="H54" s="130" t="str">
        <f t="shared" si="19"/>
        <v>N/A</v>
      </c>
      <c r="I54" s="132">
        <v>14</v>
      </c>
      <c r="J54" s="132">
        <v>11.58</v>
      </c>
      <c r="K54" s="135" t="s">
        <v>732</v>
      </c>
      <c r="L54" s="134" t="str">
        <f t="shared" si="20"/>
        <v>Yes</v>
      </c>
    </row>
    <row r="55" spans="1:12" x14ac:dyDescent="0.2">
      <c r="A55" s="45" t="s">
        <v>1249</v>
      </c>
      <c r="B55" s="141" t="s">
        <v>217</v>
      </c>
      <c r="C55" s="152" t="s">
        <v>217</v>
      </c>
      <c r="D55" s="134" t="str">
        <f t="shared" ref="D55:D60" si="30">IF($B55="N/A","N/A",IF(C55&lt;0,"No","Yes"))</f>
        <v>N/A</v>
      </c>
      <c r="E55" s="152">
        <v>78788</v>
      </c>
      <c r="F55" s="134" t="str">
        <f t="shared" ref="F55:F60" si="31">IF($B55="N/A","N/A",IF(E55&lt;0,"No","Yes"))</f>
        <v>N/A</v>
      </c>
      <c r="G55" s="152">
        <v>79964</v>
      </c>
      <c r="H55" s="134" t="str">
        <f t="shared" ref="H55:H60" si="32">IF($B55="N/A","N/A",IF(G55&lt;0,"No","Yes"))</f>
        <v>N/A</v>
      </c>
      <c r="I55" s="132" t="s">
        <v>217</v>
      </c>
      <c r="J55" s="132">
        <v>1.4930000000000001</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19929</v>
      </c>
      <c r="F58" s="134" t="str">
        <f t="shared" si="31"/>
        <v>N/A</v>
      </c>
      <c r="G58" s="152">
        <v>25352</v>
      </c>
      <c r="H58" s="134" t="str">
        <f t="shared" si="32"/>
        <v>N/A</v>
      </c>
      <c r="I58" s="132" t="s">
        <v>217</v>
      </c>
      <c r="J58" s="132">
        <v>27.21</v>
      </c>
      <c r="K58" s="152" t="s">
        <v>732</v>
      </c>
      <c r="L58" s="134" t="str">
        <f t="shared" si="20"/>
        <v>Yes</v>
      </c>
    </row>
    <row r="59" spans="1:12" x14ac:dyDescent="0.2">
      <c r="A59" s="45" t="s">
        <v>1253</v>
      </c>
      <c r="B59" s="141" t="s">
        <v>217</v>
      </c>
      <c r="C59" s="152" t="s">
        <v>217</v>
      </c>
      <c r="D59" s="134" t="str">
        <f t="shared" si="30"/>
        <v>N/A</v>
      </c>
      <c r="E59" s="152">
        <v>24553</v>
      </c>
      <c r="F59" s="134" t="str">
        <f t="shared" si="31"/>
        <v>N/A</v>
      </c>
      <c r="G59" s="152">
        <v>26301</v>
      </c>
      <c r="H59" s="134" t="str">
        <f t="shared" si="32"/>
        <v>N/A</v>
      </c>
      <c r="I59" s="132" t="s">
        <v>217</v>
      </c>
      <c r="J59" s="132">
        <v>7.1189999999999998</v>
      </c>
      <c r="K59" s="152" t="s">
        <v>732</v>
      </c>
      <c r="L59" s="134" t="str">
        <f t="shared" si="20"/>
        <v>Yes</v>
      </c>
    </row>
    <row r="60" spans="1:12" x14ac:dyDescent="0.2">
      <c r="A60" s="45" t="s">
        <v>1254</v>
      </c>
      <c r="B60" s="141" t="s">
        <v>217</v>
      </c>
      <c r="C60" s="152" t="s">
        <v>217</v>
      </c>
      <c r="D60" s="134" t="str">
        <f t="shared" si="30"/>
        <v>N/A</v>
      </c>
      <c r="E60" s="152">
        <v>107662</v>
      </c>
      <c r="F60" s="134" t="str">
        <f t="shared" si="31"/>
        <v>N/A</v>
      </c>
      <c r="G60" s="152">
        <v>126061</v>
      </c>
      <c r="H60" s="134" t="str">
        <f t="shared" si="32"/>
        <v>N/A</v>
      </c>
      <c r="I60" s="132" t="s">
        <v>217</v>
      </c>
      <c r="J60" s="132">
        <v>17.09</v>
      </c>
      <c r="K60" s="152" t="s">
        <v>732</v>
      </c>
      <c r="L60" s="134" t="str">
        <f t="shared" si="20"/>
        <v>Yes</v>
      </c>
    </row>
    <row r="61" spans="1:12" x14ac:dyDescent="0.2">
      <c r="A61" s="3" t="s">
        <v>190</v>
      </c>
      <c r="B61" s="136" t="s">
        <v>217</v>
      </c>
      <c r="C61" s="152">
        <v>842756</v>
      </c>
      <c r="D61" s="152" t="str">
        <f t="shared" si="17"/>
        <v>N/A</v>
      </c>
      <c r="E61" s="152">
        <v>910711</v>
      </c>
      <c r="F61" s="152" t="str">
        <f t="shared" si="18"/>
        <v>N/A</v>
      </c>
      <c r="G61" s="152">
        <v>984730</v>
      </c>
      <c r="H61" s="130" t="str">
        <f t="shared" si="19"/>
        <v>N/A</v>
      </c>
      <c r="I61" s="132">
        <v>8.0630000000000006</v>
      </c>
      <c r="J61" s="132">
        <v>8.1280000000000001</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135</v>
      </c>
      <c r="F66" s="152" t="str">
        <f t="shared" si="18"/>
        <v>N/A</v>
      </c>
      <c r="G66" s="152">
        <v>322</v>
      </c>
      <c r="H66" s="130" t="str">
        <f t="shared" si="19"/>
        <v>N/A</v>
      </c>
      <c r="I66" s="132" t="s">
        <v>1743</v>
      </c>
      <c r="J66" s="132">
        <v>138.5</v>
      </c>
      <c r="K66" s="133" t="s">
        <v>732</v>
      </c>
      <c r="L66" s="134" t="str">
        <f t="shared" si="33"/>
        <v>No</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982750</v>
      </c>
      <c r="F68" s="152" t="str">
        <f t="shared" si="18"/>
        <v>N/A</v>
      </c>
      <c r="G68" s="152">
        <v>1120613</v>
      </c>
      <c r="H68" s="130" t="str">
        <f t="shared" si="19"/>
        <v>N/A</v>
      </c>
      <c r="I68" s="139" t="s">
        <v>1743</v>
      </c>
      <c r="J68" s="139">
        <v>14.03</v>
      </c>
      <c r="K68" s="135" t="s">
        <v>732</v>
      </c>
      <c r="L68" s="134" t="str">
        <f t="shared" si="33"/>
        <v>Yes</v>
      </c>
    </row>
    <row r="69" spans="1:12" x14ac:dyDescent="0.2">
      <c r="A69" s="2" t="s">
        <v>198</v>
      </c>
      <c r="B69" s="135" t="s">
        <v>217</v>
      </c>
      <c r="C69" s="152">
        <v>0</v>
      </c>
      <c r="D69" s="152" t="str">
        <f t="shared" si="17"/>
        <v>N/A</v>
      </c>
      <c r="E69" s="152">
        <v>982750</v>
      </c>
      <c r="F69" s="152" t="str">
        <f t="shared" si="18"/>
        <v>N/A</v>
      </c>
      <c r="G69" s="152">
        <v>1120613</v>
      </c>
      <c r="H69" s="130" t="str">
        <f t="shared" si="19"/>
        <v>N/A</v>
      </c>
      <c r="I69" s="139" t="s">
        <v>1743</v>
      </c>
      <c r="J69" s="139">
        <v>14.03</v>
      </c>
      <c r="K69" s="135" t="s">
        <v>732</v>
      </c>
      <c r="L69" s="134" t="str">
        <f t="shared" si="33"/>
        <v>Yes</v>
      </c>
    </row>
    <row r="70" spans="1:12" x14ac:dyDescent="0.2">
      <c r="A70" s="45" t="s">
        <v>78</v>
      </c>
      <c r="B70" s="135" t="s">
        <v>298</v>
      </c>
      <c r="C70" s="140">
        <v>11.992997277000001</v>
      </c>
      <c r="D70" s="138" t="str">
        <f>IF($B70="N/A","N/A",IF(C70&gt;=20,"No",IF(C70&lt;0,"No","Yes")))</f>
        <v>Yes</v>
      </c>
      <c r="E70" s="140">
        <v>14.182098933000001</v>
      </c>
      <c r="F70" s="138" t="str">
        <f>IF($B70="N/A","N/A",IF(E70&gt;=20,"No",IF(E70&lt;0,"No","Yes")))</f>
        <v>Yes</v>
      </c>
      <c r="G70" s="140">
        <v>15.698535636000001</v>
      </c>
      <c r="H70" s="138" t="str">
        <f>IF($B70="N/A","N/A",IF(G70&gt;=20,"No",IF(G70&lt;0,"No","Yes")))</f>
        <v>Yes</v>
      </c>
      <c r="I70" s="132">
        <v>18.25</v>
      </c>
      <c r="J70" s="132">
        <v>10.69</v>
      </c>
      <c r="K70" s="133" t="s">
        <v>732</v>
      </c>
      <c r="L70" s="134" t="str">
        <f t="shared" si="20"/>
        <v>Yes</v>
      </c>
    </row>
    <row r="71" spans="1:12" x14ac:dyDescent="0.2">
      <c r="A71" s="45" t="s">
        <v>79</v>
      </c>
      <c r="B71" s="136" t="s">
        <v>217</v>
      </c>
      <c r="C71" s="140">
        <v>0</v>
      </c>
      <c r="D71" s="138" t="str">
        <f>IF($B71="N/A","N/A",IF(C71&gt;10,"No",IF(C71&lt;-10,"No","Yes")))</f>
        <v>N/A</v>
      </c>
      <c r="E71" s="140">
        <v>80.267178478000005</v>
      </c>
      <c r="F71" s="138" t="str">
        <f>IF($B71="N/A","N/A",IF(E71&gt;10,"No",IF(E71&lt;-10,"No","Yes")))</f>
        <v>N/A</v>
      </c>
      <c r="G71" s="140">
        <v>84.208354494999995</v>
      </c>
      <c r="H71" s="138" t="str">
        <f>IF($B71="N/A","N/A",IF(G71&gt;10,"No",IF(G71&lt;-10,"No","Yes")))</f>
        <v>N/A</v>
      </c>
      <c r="I71" s="132" t="s">
        <v>1743</v>
      </c>
      <c r="J71" s="132">
        <v>4.91</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17.679313699000001</v>
      </c>
      <c r="D73" s="138" t="str">
        <f>IF($B73="N/A","N/A",IF(C73&gt;10,"No",IF(C73&lt;-10,"No","Yes")))</f>
        <v>N/A</v>
      </c>
      <c r="E73" s="140">
        <v>17.95294217</v>
      </c>
      <c r="F73" s="138" t="str">
        <f>IF($B73="N/A","N/A",IF(E73&gt;10,"No",IF(E73&lt;-10,"No","Yes")))</f>
        <v>N/A</v>
      </c>
      <c r="G73" s="140">
        <v>16.750784883000001</v>
      </c>
      <c r="H73" s="138" t="str">
        <f>IF($B73="N/A","N/A",IF(G73&gt;10,"No",IF(G73&lt;-10,"No","Yes")))</f>
        <v>N/A</v>
      </c>
      <c r="I73" s="132">
        <v>1.548</v>
      </c>
      <c r="J73" s="132">
        <v>-6.7</v>
      </c>
      <c r="K73" s="133" t="s">
        <v>732</v>
      </c>
      <c r="L73" s="134" t="str">
        <f t="shared" si="20"/>
        <v>Yes</v>
      </c>
    </row>
    <row r="74" spans="1:12" x14ac:dyDescent="0.2">
      <c r="A74" s="45" t="s">
        <v>121</v>
      </c>
      <c r="B74" s="136" t="s">
        <v>217</v>
      </c>
      <c r="C74" s="140">
        <v>0</v>
      </c>
      <c r="D74" s="138" t="str">
        <f>IF($B74="N/A","N/A",IF(C74&gt;10,"No",IF(C74&lt;-10,"No","Yes")))</f>
        <v>N/A</v>
      </c>
      <c r="E74" s="140">
        <v>78.228361423999999</v>
      </c>
      <c r="F74" s="138" t="str">
        <f>IF($B74="N/A","N/A",IF(E74&gt;10,"No",IF(E74&lt;-10,"No","Yes")))</f>
        <v>N/A</v>
      </c>
      <c r="G74" s="140">
        <v>82.736557644000001</v>
      </c>
      <c r="H74" s="138" t="str">
        <f>IF($B74="N/A","N/A",IF(G74&gt;10,"No",IF(G74&lt;-10,"No","Yes")))</f>
        <v>N/A</v>
      </c>
      <c r="I74" s="132" t="s">
        <v>1743</v>
      </c>
      <c r="J74" s="132">
        <v>5.7629999999999999</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93.558312514999997</v>
      </c>
      <c r="D76" s="138" t="str">
        <f t="shared" ref="D76:D98" si="34">IF($B76="N/A","N/A",IF(C76&gt;10,"No",IF(C76&lt;-10,"No","Yes")))</f>
        <v>N/A</v>
      </c>
      <c r="E76" s="140">
        <v>94.155304392999994</v>
      </c>
      <c r="F76" s="138" t="str">
        <f t="shared" ref="F76:F98" si="35">IF($B76="N/A","N/A",IF(E76&gt;10,"No",IF(E76&lt;-10,"No","Yes")))</f>
        <v>N/A</v>
      </c>
      <c r="G76" s="140">
        <v>95.239874059000002</v>
      </c>
      <c r="H76" s="138" t="str">
        <f t="shared" ref="H76:H98" si="36">IF($B76="N/A","N/A",IF(G76&gt;10,"No",IF(G76&lt;-10,"No","Yes")))</f>
        <v>N/A</v>
      </c>
      <c r="I76" s="132">
        <v>0.6381</v>
      </c>
      <c r="J76" s="132">
        <v>1.1519999999999999</v>
      </c>
      <c r="K76" s="133" t="s">
        <v>732</v>
      </c>
      <c r="L76" s="134" t="str">
        <f>IF(J76="Div by 0", "N/A", IF(OR(J76="N/A",K76="N/A"),"N/A", IF(J76&gt;VALUE(MID(K76,1,2)), "No", IF(J76&lt;-1*VALUE(MID(K76,1,2)), "No", "Yes"))))</f>
        <v>Yes</v>
      </c>
    </row>
    <row r="77" spans="1:12" x14ac:dyDescent="0.2">
      <c r="A77" s="45" t="s">
        <v>200</v>
      </c>
      <c r="B77" s="136" t="s">
        <v>217</v>
      </c>
      <c r="C77" s="140">
        <v>0</v>
      </c>
      <c r="D77" s="138" t="str">
        <f t="shared" si="34"/>
        <v>N/A</v>
      </c>
      <c r="E77" s="140">
        <v>5.2491842735000001</v>
      </c>
      <c r="F77" s="138" t="str">
        <f t="shared" si="35"/>
        <v>N/A</v>
      </c>
      <c r="G77" s="140">
        <v>4.7601259406</v>
      </c>
      <c r="H77" s="138" t="str">
        <f t="shared" si="36"/>
        <v>N/A</v>
      </c>
      <c r="I77" s="132" t="s">
        <v>1743</v>
      </c>
      <c r="J77" s="132">
        <v>-9.32</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93.998708010000001</v>
      </c>
      <c r="D79" s="138" t="str">
        <f t="shared" si="34"/>
        <v>N/A</v>
      </c>
      <c r="E79" s="140">
        <v>94.670551074000002</v>
      </c>
      <c r="F79" s="138" t="str">
        <f t="shared" si="35"/>
        <v>N/A</v>
      </c>
      <c r="G79" s="140">
        <v>96.022558622999995</v>
      </c>
      <c r="H79" s="138" t="str">
        <f t="shared" si="36"/>
        <v>N/A</v>
      </c>
      <c r="I79" s="132">
        <v>0.7147</v>
      </c>
      <c r="J79" s="132">
        <v>1.4279999999999999</v>
      </c>
      <c r="K79" s="133" t="s">
        <v>732</v>
      </c>
      <c r="L79" s="134" t="str">
        <f t="shared" si="37"/>
        <v>Yes</v>
      </c>
    </row>
    <row r="80" spans="1:12" x14ac:dyDescent="0.2">
      <c r="A80" s="45" t="s">
        <v>203</v>
      </c>
      <c r="B80" s="136" t="s">
        <v>217</v>
      </c>
      <c r="C80" s="140">
        <v>0</v>
      </c>
      <c r="D80" s="138" t="str">
        <f t="shared" si="34"/>
        <v>N/A</v>
      </c>
      <c r="E80" s="140">
        <v>0.32141358650000001</v>
      </c>
      <c r="F80" s="138" t="str">
        <f t="shared" si="35"/>
        <v>N/A</v>
      </c>
      <c r="G80" s="140">
        <v>0.3920837734</v>
      </c>
      <c r="H80" s="138" t="str">
        <f t="shared" si="36"/>
        <v>N/A</v>
      </c>
      <c r="I80" s="132" t="s">
        <v>1743</v>
      </c>
      <c r="J80" s="132">
        <v>21.99</v>
      </c>
      <c r="K80" s="133" t="s">
        <v>732</v>
      </c>
      <c r="L80" s="134" t="str">
        <f t="shared" si="37"/>
        <v>Yes</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920670</v>
      </c>
      <c r="D82" s="138" t="str">
        <f t="shared" si="34"/>
        <v>N/A</v>
      </c>
      <c r="E82" s="149">
        <v>976558</v>
      </c>
      <c r="F82" s="138" t="str">
        <f t="shared" si="35"/>
        <v>N/A</v>
      </c>
      <c r="G82" s="149">
        <v>1053894</v>
      </c>
      <c r="H82" s="138" t="str">
        <f t="shared" si="36"/>
        <v>N/A</v>
      </c>
      <c r="I82" s="132">
        <v>6.07</v>
      </c>
      <c r="J82" s="132">
        <v>7.9189999999999996</v>
      </c>
      <c r="K82" s="133" t="s">
        <v>732</v>
      </c>
      <c r="L82" s="134" t="str">
        <f t="shared" si="20"/>
        <v>Yes</v>
      </c>
    </row>
    <row r="83" spans="1:12" x14ac:dyDescent="0.2">
      <c r="A83" s="45" t="s">
        <v>1255</v>
      </c>
      <c r="B83" s="136" t="s">
        <v>217</v>
      </c>
      <c r="C83" s="150">
        <v>71.641630551999995</v>
      </c>
      <c r="D83" s="138" t="str">
        <f t="shared" si="34"/>
        <v>N/A</v>
      </c>
      <c r="E83" s="150">
        <v>74.402237245999999</v>
      </c>
      <c r="F83" s="138" t="str">
        <f t="shared" si="35"/>
        <v>N/A</v>
      </c>
      <c r="G83" s="150">
        <v>9.83191858</v>
      </c>
      <c r="H83" s="138" t="str">
        <f t="shared" si="36"/>
        <v>N/A</v>
      </c>
      <c r="I83" s="132">
        <v>3.8530000000000002</v>
      </c>
      <c r="J83" s="132">
        <v>-86.8</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3.1744146000000002E-3</v>
      </c>
      <c r="F87" s="138" t="str">
        <f t="shared" si="35"/>
        <v>N/A</v>
      </c>
      <c r="G87" s="150">
        <v>22.576653819000001</v>
      </c>
      <c r="H87" s="138" t="str">
        <f t="shared" si="36"/>
        <v>N/A</v>
      </c>
      <c r="I87" s="132" t="s">
        <v>1743</v>
      </c>
      <c r="J87" s="132">
        <v>711000</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66.469398251000001</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28.358369448000001</v>
      </c>
      <c r="D98" s="138" t="str">
        <f t="shared" si="34"/>
        <v>N/A</v>
      </c>
      <c r="E98" s="150">
        <v>25.594588340000001</v>
      </c>
      <c r="F98" s="138" t="str">
        <f t="shared" si="35"/>
        <v>N/A</v>
      </c>
      <c r="G98" s="150">
        <v>1.1220293502000001</v>
      </c>
      <c r="H98" s="138" t="str">
        <f t="shared" si="36"/>
        <v>N/A</v>
      </c>
      <c r="I98" s="132">
        <v>-9.75</v>
      </c>
      <c r="J98" s="132">
        <v>-95.6</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1790153182</v>
      </c>
      <c r="D100" s="138" t="str">
        <f>IF($B100="N/A","N/A",IF(C100&gt;10,"No",IF(C100&lt;-10,"No","Yes")))</f>
        <v>N/A</v>
      </c>
      <c r="E100" s="137">
        <v>2067122799</v>
      </c>
      <c r="F100" s="138" t="str">
        <f>IF($B100="N/A","N/A",IF(E100&gt;10,"No",IF(E100&lt;-10,"No","Yes")))</f>
        <v>N/A</v>
      </c>
      <c r="G100" s="137">
        <v>2372322392</v>
      </c>
      <c r="H100" s="138" t="str">
        <f>IF($B100="N/A","N/A",IF(G100&gt;10,"No",IF(G100&lt;-10,"No","Yes")))</f>
        <v>N/A</v>
      </c>
      <c r="I100" s="132">
        <v>15.47</v>
      </c>
      <c r="J100" s="132">
        <v>14.76</v>
      </c>
      <c r="K100" s="133" t="s">
        <v>732</v>
      </c>
      <c r="L100" s="134" t="str">
        <f t="shared" ref="L100:L111" si="38">IF(J100="Div by 0", "N/A", IF(K100="N/A","N/A", IF(J100&gt;VALUE(MID(K100,1,2)), "No", IF(J100&lt;-1*VALUE(MID(K100,1,2)), "No", "Yes"))))</f>
        <v>Yes</v>
      </c>
    </row>
    <row r="101" spans="1:12" x14ac:dyDescent="0.2">
      <c r="A101" s="45" t="s">
        <v>455</v>
      </c>
      <c r="B101" s="136" t="s">
        <v>217</v>
      </c>
      <c r="C101" s="137">
        <v>1790153182</v>
      </c>
      <c r="D101" s="138" t="str">
        <f>IF($B101="N/A","N/A",IF(C101&gt;10,"No",IF(C101&lt;-10,"No","Yes")))</f>
        <v>N/A</v>
      </c>
      <c r="E101" s="137">
        <v>2036897581</v>
      </c>
      <c r="F101" s="138" t="str">
        <f>IF($B101="N/A","N/A",IF(E101&gt;10,"No",IF(E101&lt;-10,"No","Yes")))</f>
        <v>N/A</v>
      </c>
      <c r="G101" s="137">
        <v>2304161168</v>
      </c>
      <c r="H101" s="138" t="str">
        <f>IF($B101="N/A","N/A",IF(G101&gt;10,"No",IF(G101&lt;-10,"No","Yes")))</f>
        <v>N/A</v>
      </c>
      <c r="I101" s="132">
        <v>13.78</v>
      </c>
      <c r="J101" s="132">
        <v>13.12</v>
      </c>
      <c r="K101" s="133" t="s">
        <v>732</v>
      </c>
      <c r="L101" s="134" t="str">
        <f t="shared" si="38"/>
        <v>Yes</v>
      </c>
    </row>
    <row r="102" spans="1:12" x14ac:dyDescent="0.2">
      <c r="A102" s="45" t="s">
        <v>456</v>
      </c>
      <c r="B102" s="136" t="s">
        <v>217</v>
      </c>
      <c r="C102" s="137">
        <v>0</v>
      </c>
      <c r="D102" s="138" t="str">
        <f>IF($B102="N/A","N/A",IF(C102&gt;10,"No",IF(C102&lt;-10,"No","Yes")))</f>
        <v>N/A</v>
      </c>
      <c r="E102" s="137">
        <v>30225218</v>
      </c>
      <c r="F102" s="138" t="str">
        <f>IF($B102="N/A","N/A",IF(E102&gt;10,"No",IF(E102&lt;-10,"No","Yes")))</f>
        <v>N/A</v>
      </c>
      <c r="G102" s="137">
        <v>68161224</v>
      </c>
      <c r="H102" s="138" t="str">
        <f>IF($B102="N/A","N/A",IF(G102&gt;10,"No",IF(G102&lt;-10,"No","Yes")))</f>
        <v>N/A</v>
      </c>
      <c r="I102" s="132" t="s">
        <v>1743</v>
      </c>
      <c r="J102" s="132">
        <v>125.5</v>
      </c>
      <c r="K102" s="133" t="s">
        <v>732</v>
      </c>
      <c r="L102" s="134" t="str">
        <f t="shared" si="38"/>
        <v>No</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1.0413459129</v>
      </c>
      <c r="D104" s="138" t="str">
        <f>IF($B104="N/A","N/A",IF(C104&gt;2,"No",IF(C104&lt;0.9,"No","Yes")))</f>
        <v>Yes</v>
      </c>
      <c r="E104" s="150">
        <v>1.1229313981</v>
      </c>
      <c r="F104" s="138" t="str">
        <f>IF($B104="N/A","N/A",IF(E104&gt;2,"No",IF(E104&lt;0.9,"No","Yes")))</f>
        <v>Yes</v>
      </c>
      <c r="G104" s="150">
        <v>1.3145093960000001</v>
      </c>
      <c r="H104" s="138" t="str">
        <f>IF($B104="N/A","N/A",IF(G104&gt;2,"No",IF(G104&lt;0.9,"No","Yes")))</f>
        <v>Yes</v>
      </c>
      <c r="I104" s="132">
        <v>7.835</v>
      </c>
      <c r="J104" s="132">
        <v>17.059999999999999</v>
      </c>
      <c r="K104" s="133" t="s">
        <v>732</v>
      </c>
      <c r="L104" s="134" t="str">
        <f t="shared" si="38"/>
        <v>Yes</v>
      </c>
    </row>
    <row r="105" spans="1:12" x14ac:dyDescent="0.2">
      <c r="A105" s="45" t="s">
        <v>458</v>
      </c>
      <c r="B105" s="154" t="s">
        <v>299</v>
      </c>
      <c r="C105" s="150">
        <v>1.0413459129</v>
      </c>
      <c r="D105" s="138" t="str">
        <f>IF($B105="N/A","N/A",IF(C105&gt;2,"No",IF(C105&lt;0.9,"No","Yes")))</f>
        <v>Yes</v>
      </c>
      <c r="E105" s="150">
        <v>1.0423111649000001</v>
      </c>
      <c r="F105" s="138" t="str">
        <f>IF($B105="N/A","N/A",IF(E105&gt;2,"No",IF(E105&lt;0.9,"No","Yes")))</f>
        <v>Yes</v>
      </c>
      <c r="G105" s="150">
        <v>1.032007551</v>
      </c>
      <c r="H105" s="138" t="str">
        <f>IF($B105="N/A","N/A",IF(G105&gt;2,"No",IF(G105&lt;0.9,"No","Yes")))</f>
        <v>Yes</v>
      </c>
      <c r="I105" s="132">
        <v>9.2700000000000005E-2</v>
      </c>
      <c r="J105" s="132">
        <v>-0.98899999999999999</v>
      </c>
      <c r="K105" s="133" t="s">
        <v>732</v>
      </c>
      <c r="L105" s="134" t="str">
        <f t="shared" si="38"/>
        <v>Yes</v>
      </c>
    </row>
    <row r="106" spans="1:12" x14ac:dyDescent="0.2">
      <c r="A106" s="45" t="s">
        <v>459</v>
      </c>
      <c r="B106" s="154" t="s">
        <v>299</v>
      </c>
      <c r="C106" s="150" t="s">
        <v>1743</v>
      </c>
      <c r="D106" s="138" t="str">
        <f>IF($B106="N/A","N/A",IF(C106&gt;2,"No",IF(C106&lt;0.9,"No","Yes")))</f>
        <v>No</v>
      </c>
      <c r="E106" s="150">
        <v>0.42916935020000002</v>
      </c>
      <c r="F106" s="138" t="str">
        <f>IF($B106="N/A","N/A",IF(E106&gt;2,"No",IF(E106&lt;0.9,"No","Yes")))</f>
        <v>No</v>
      </c>
      <c r="G106" s="150">
        <v>0.57700218349999999</v>
      </c>
      <c r="H106" s="138" t="str">
        <f>IF($B106="N/A","N/A",IF(G106&gt;2,"No",IF(G106&lt;0.9,"No","Yes")))</f>
        <v>No</v>
      </c>
      <c r="I106" s="132" t="s">
        <v>1743</v>
      </c>
      <c r="J106" s="132">
        <v>34.450000000000003</v>
      </c>
      <c r="K106" s="133" t="s">
        <v>732</v>
      </c>
      <c r="L106" s="134" t="str">
        <f t="shared" si="38"/>
        <v>No</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225.17582110000001</v>
      </c>
      <c r="D108" s="138" t="str">
        <f>IF($B108="N/A","N/A",IF(C108&gt;10,"No",IF(C108&lt;-10,"No","Yes")))</f>
        <v>N/A</v>
      </c>
      <c r="E108" s="137">
        <v>202.59418835</v>
      </c>
      <c r="F108" s="138" t="str">
        <f>IF($B108="N/A","N/A",IF(E108&gt;10,"No",IF(E108&lt;-10,"No","Yes")))</f>
        <v>N/A</v>
      </c>
      <c r="G108" s="137">
        <v>189.33642785999999</v>
      </c>
      <c r="H108" s="138" t="str">
        <f>IF($B108="N/A","N/A",IF(G108&gt;10,"No",IF(G108&lt;-10,"No","Yes")))</f>
        <v>N/A</v>
      </c>
      <c r="I108" s="132">
        <v>-10</v>
      </c>
      <c r="J108" s="132">
        <v>-6.54</v>
      </c>
      <c r="K108" s="133" t="s">
        <v>732</v>
      </c>
      <c r="L108" s="134" t="str">
        <f t="shared" si="38"/>
        <v>Yes</v>
      </c>
    </row>
    <row r="109" spans="1:12" x14ac:dyDescent="0.2">
      <c r="A109" s="45" t="s">
        <v>1273</v>
      </c>
      <c r="B109" s="136" t="s">
        <v>217</v>
      </c>
      <c r="C109" s="137">
        <v>225.17582110000001</v>
      </c>
      <c r="D109" s="138" t="str">
        <f>IF($B109="N/A","N/A",IF(C109&gt;10,"No",IF(C109&lt;-10,"No","Yes")))</f>
        <v>N/A</v>
      </c>
      <c r="E109" s="137">
        <v>232.11537261000001</v>
      </c>
      <c r="F109" s="138" t="str">
        <f>IF($B109="N/A","N/A",IF(E109&gt;10,"No",IF(E109&lt;-10,"No","Yes")))</f>
        <v>N/A</v>
      </c>
      <c r="G109" s="137">
        <v>238.8086405</v>
      </c>
      <c r="H109" s="138" t="str">
        <f>IF($B109="N/A","N/A",IF(G109&gt;10,"No",IF(G109&lt;-10,"No","Yes")))</f>
        <v>N/A</v>
      </c>
      <c r="I109" s="132">
        <v>3.0819999999999999</v>
      </c>
      <c r="J109" s="132">
        <v>2.8839999999999999</v>
      </c>
      <c r="K109" s="133" t="s">
        <v>732</v>
      </c>
      <c r="L109" s="134" t="str">
        <f t="shared" si="38"/>
        <v>Yes</v>
      </c>
    </row>
    <row r="110" spans="1:12" x14ac:dyDescent="0.2">
      <c r="A110" s="45" t="s">
        <v>1274</v>
      </c>
      <c r="B110" s="136" t="s">
        <v>217</v>
      </c>
      <c r="C110" s="137" t="s">
        <v>1743</v>
      </c>
      <c r="D110" s="138" t="str">
        <f>IF($B110="N/A","N/A",IF(C110&gt;10,"No",IF(C110&lt;-10,"No","Yes")))</f>
        <v>N/A</v>
      </c>
      <c r="E110" s="137">
        <v>5.6132666394999999</v>
      </c>
      <c r="F110" s="138" t="str">
        <f>IF($B110="N/A","N/A",IF(E110&gt;10,"No",IF(E110&lt;-10,"No","Yes")))</f>
        <v>N/A</v>
      </c>
      <c r="G110" s="137">
        <v>6.0385920764999996</v>
      </c>
      <c r="H110" s="138" t="str">
        <f>IF($B110="N/A","N/A",IF(G110&gt;10,"No",IF(G110&lt;-10,"No","Yes")))</f>
        <v>N/A</v>
      </c>
      <c r="I110" s="132" t="s">
        <v>1743</v>
      </c>
      <c r="J110" s="132">
        <v>7.577</v>
      </c>
      <c r="K110" s="133" t="s">
        <v>732</v>
      </c>
      <c r="L110" s="134" t="str">
        <f t="shared" si="38"/>
        <v>Yes</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98.442372406999993</v>
      </c>
      <c r="D112" s="138" t="str">
        <f>IF(OR($B112="N/A",$C112="N/A"),"N/A",IF(C112&gt;98,"Yes","No"))</f>
        <v>Yes</v>
      </c>
      <c r="E112" s="150">
        <v>95.545832403000006</v>
      </c>
      <c r="F112" s="138" t="str">
        <f>IF(OR($B112="N/A",$E112="N/A"),"N/A",IF(E112&gt;98,"Yes","No"))</f>
        <v>No</v>
      </c>
      <c r="G112" s="150">
        <v>95.067940362000002</v>
      </c>
      <c r="H112" s="138" t="str">
        <f t="shared" ref="H112:H115" si="39">IF($B112="N/A","N/A",IF(G112&gt;98,"Yes","No"))</f>
        <v>No</v>
      </c>
      <c r="I112" s="132">
        <v>-2.94</v>
      </c>
      <c r="J112" s="132">
        <v>-0.5</v>
      </c>
      <c r="K112" s="133" t="s">
        <v>732</v>
      </c>
      <c r="L112" s="134" t="str">
        <f>IF(J112="Div by 0", "N/A", IF(OR(J112="N/A",K112="N/A"),"N/A", IF(J112&gt;VALUE(MID(K112,1,2)), "No", IF(J112&lt;-1*VALUE(MID(K112,1,2)), "No", "Yes"))))</f>
        <v>Yes</v>
      </c>
    </row>
    <row r="113" spans="1:12" x14ac:dyDescent="0.2">
      <c r="A113" s="45" t="s">
        <v>461</v>
      </c>
      <c r="B113" s="135" t="s">
        <v>300</v>
      </c>
      <c r="C113" s="150">
        <v>98.442372406999993</v>
      </c>
      <c r="D113" s="138" t="str">
        <f t="shared" ref="D113:D115" si="40">IF(OR($B113="N/A",$C113="N/A"),"N/A",IF(C113&gt;98,"Yes","No"))</f>
        <v>Yes</v>
      </c>
      <c r="E113" s="150">
        <v>98.481819270000003</v>
      </c>
      <c r="F113" s="138" t="str">
        <f t="shared" ref="F113:F115" si="41">IF(OR($B113="N/A",$E113="N/A"),"N/A",IF(E113&gt;98,"Yes","No"))</f>
        <v>Yes</v>
      </c>
      <c r="G113" s="150">
        <v>97.402596083999995</v>
      </c>
      <c r="H113" s="138" t="str">
        <f t="shared" si="39"/>
        <v>No</v>
      </c>
      <c r="I113" s="132">
        <v>4.0099999999999997E-2</v>
      </c>
      <c r="J113" s="132">
        <v>-1.1000000000000001</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v>48.465225134000001</v>
      </c>
      <c r="F114" s="138" t="str">
        <f t="shared" si="41"/>
        <v>No</v>
      </c>
      <c r="G114" s="150">
        <v>85.649729210999993</v>
      </c>
      <c r="H114" s="138" t="str">
        <f t="shared" si="39"/>
        <v>No</v>
      </c>
      <c r="I114" s="132" t="s">
        <v>1743</v>
      </c>
      <c r="J114" s="132">
        <v>76.72</v>
      </c>
      <c r="K114" s="133" t="s">
        <v>732</v>
      </c>
      <c r="L114" s="134" t="str">
        <f t="shared" si="42"/>
        <v>No</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842756</v>
      </c>
      <c r="D116" s="138" t="str">
        <f>IF($B116="N/A","N/A",IF(C116&gt;10,"No",IF(C116&lt;-10,"No","Yes")))</f>
        <v>N/A</v>
      </c>
      <c r="E116" s="155">
        <v>1141605</v>
      </c>
      <c r="F116" s="138" t="str">
        <f>IF($B116="N/A","N/A",IF(E116&gt;10,"No",IF(E116&lt;-10,"No","Yes")))</f>
        <v>N/A</v>
      </c>
      <c r="G116" s="155">
        <v>1239543</v>
      </c>
      <c r="H116" s="138" t="str">
        <f>IF($B116="N/A","N/A",IF(G116&gt;10,"No",IF(G116&lt;-10,"No","Yes")))</f>
        <v>N/A</v>
      </c>
      <c r="I116" s="132">
        <v>35.46</v>
      </c>
      <c r="J116" s="132">
        <v>8.5790000000000006</v>
      </c>
      <c r="K116" s="135" t="s">
        <v>732</v>
      </c>
      <c r="L116" s="134" t="str">
        <f>IF(J116="Div by 0", "N/A", IF(OR(J116="N/A",K116="N/A"),"N/A", IF(J116&gt;VALUE(MID(K116,1,2)), "No", IF(J116&lt;-1*VALUE(MID(K116,1,2)), "No", "Yes"))))</f>
        <v>Yes</v>
      </c>
    </row>
    <row r="117" spans="1:12" x14ac:dyDescent="0.2">
      <c r="A117" s="3" t="s">
        <v>215</v>
      </c>
      <c r="B117" s="135" t="s">
        <v>217</v>
      </c>
      <c r="C117" s="150">
        <v>83.879913047000002</v>
      </c>
      <c r="D117" s="138" t="str">
        <f>IF($B117="N/A","N/A",IF(C117&gt;10,"No",IF(C117&lt;-10,"No","Yes")))</f>
        <v>N/A</v>
      </c>
      <c r="E117" s="150">
        <v>68.256796352999999</v>
      </c>
      <c r="F117" s="138" t="str">
        <f>IF($B117="N/A","N/A",IF(E117&gt;10,"No",IF(E117&lt;-10,"No","Yes")))</f>
        <v>N/A</v>
      </c>
      <c r="G117" s="150">
        <v>67.430980610999995</v>
      </c>
      <c r="H117" s="138" t="str">
        <f>IF($B117="N/A","N/A",IF(G117&gt;10,"No",IF(G117&lt;-10,"No","Yes")))</f>
        <v>N/A</v>
      </c>
      <c r="I117" s="132">
        <v>-18.600000000000001</v>
      </c>
      <c r="J117" s="132">
        <v>-1.21</v>
      </c>
      <c r="K117" s="135" t="s">
        <v>732</v>
      </c>
      <c r="L117" s="134" t="str">
        <f>IF(J117="Div by 0", "N/A", IF(OR(J117="N/A",K117="N/A"),"N/A", IF(J117&gt;VALUE(MID(K117,1,2)), "No", IF(J117&lt;-1*VALUE(MID(K117,1,2)), "No", "Yes"))))</f>
        <v>Yes</v>
      </c>
    </row>
    <row r="118" spans="1:12" x14ac:dyDescent="0.2">
      <c r="A118" s="4" t="s">
        <v>1630</v>
      </c>
      <c r="B118" s="135" t="s">
        <v>217</v>
      </c>
      <c r="C118" s="131">
        <v>0</v>
      </c>
      <c r="D118" s="130" t="str">
        <f>IF($B118="N/A","N/A",IF(C118&gt;10,"No",IF(C118&lt;-10,"No","Yes")))</f>
        <v>N/A</v>
      </c>
      <c r="E118" s="131">
        <v>24356887</v>
      </c>
      <c r="F118" s="130" t="str">
        <f>IF($B118="N/A","N/A",IF(E118&gt;10,"No",IF(E118&lt;-10,"No","Yes")))</f>
        <v>N/A</v>
      </c>
      <c r="G118" s="131">
        <v>51235224</v>
      </c>
      <c r="H118" s="130" t="str">
        <f>IF($B118="N/A","N/A",IF(G118&gt;10,"No",IF(G118&lt;-10,"No","Yes")))</f>
        <v>N/A</v>
      </c>
      <c r="I118" s="139" t="s">
        <v>1743</v>
      </c>
      <c r="J118" s="139">
        <v>110.4</v>
      </c>
      <c r="K118" s="135" t="s">
        <v>732</v>
      </c>
      <c r="L118" s="134" t="str">
        <f>IF(J118="Div by 0", "N/A", IF(K118="N/A","N/A", IF(J118&gt;VALUE(MID(K118,1,2)), "No", IF(J118&lt;-1*VALUE(MID(K118,1,2)), "No", "Yes"))))</f>
        <v>No</v>
      </c>
    </row>
    <row r="119" spans="1:12" x14ac:dyDescent="0.2">
      <c r="A119" s="4" t="s">
        <v>1631</v>
      </c>
      <c r="B119" s="135" t="s">
        <v>217</v>
      </c>
      <c r="C119" s="131">
        <v>0</v>
      </c>
      <c r="D119" s="130" t="str">
        <f>IF($B119="N/A","N/A",IF(C119&gt;10,"No",IF(C119&lt;-10,"No","Yes")))</f>
        <v>N/A</v>
      </c>
      <c r="E119" s="131">
        <v>4437220536</v>
      </c>
      <c r="F119" s="130" t="str">
        <f>IF($B119="N/A","N/A",IF(E119&gt;10,"No",IF(E119&lt;-10,"No","Yes")))</f>
        <v>N/A</v>
      </c>
      <c r="G119" s="131">
        <v>4553252477</v>
      </c>
      <c r="H119" s="130" t="str">
        <f>IF($B119="N/A","N/A",IF(G119&gt;10,"No",IF(G119&lt;-10,"No","Yes")))</f>
        <v>N/A</v>
      </c>
      <c r="I119" s="139" t="s">
        <v>1743</v>
      </c>
      <c r="J119" s="139">
        <v>2.6150000000000002</v>
      </c>
      <c r="K119" s="135" t="s">
        <v>732</v>
      </c>
      <c r="L119" s="134" t="str">
        <f>IF(J119="Div by 0", "N/A", IF(K119="N/A","N/A", IF(J119&gt;VALUE(MID(K119,1,2)), "No", IF(J119&lt;-1*VALUE(MID(K119,1,2)), "No", "Yes"))))</f>
        <v>Yes</v>
      </c>
    </row>
    <row r="120" spans="1:12" x14ac:dyDescent="0.2">
      <c r="A120" s="4" t="s">
        <v>1632</v>
      </c>
      <c r="B120" s="135" t="s">
        <v>217</v>
      </c>
      <c r="C120" s="152">
        <v>0</v>
      </c>
      <c r="D120" s="130" t="str">
        <f>IF($B120="N/A","N/A",IF(C120&gt;10,"No",IF(C120&lt;-10,"No","Yes")))</f>
        <v>N/A</v>
      </c>
      <c r="E120" s="152">
        <v>230778</v>
      </c>
      <c r="F120" s="130" t="str">
        <f>IF($B120="N/A","N/A",IF(E120&gt;10,"No",IF(E120&lt;-10,"No","Yes")))</f>
        <v>N/A</v>
      </c>
      <c r="G120" s="152">
        <v>254521</v>
      </c>
      <c r="H120" s="130" t="str">
        <f>IF($B120="N/A","N/A",IF(G120&gt;10,"No",IF(G120&lt;-10,"No","Yes")))</f>
        <v>N/A</v>
      </c>
      <c r="I120" s="139" t="s">
        <v>1743</v>
      </c>
      <c r="J120" s="139">
        <v>10.29</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89033</v>
      </c>
      <c r="F121" s="134" t="str">
        <f t="shared" si="43"/>
        <v>N/A</v>
      </c>
      <c r="G121" s="152">
        <v>97869</v>
      </c>
      <c r="H121" s="134" t="str">
        <f t="shared" si="43"/>
        <v>N/A</v>
      </c>
      <c r="I121" s="139" t="s">
        <v>217</v>
      </c>
      <c r="J121" s="139">
        <v>9.9239999999999995</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91009</v>
      </c>
      <c r="F122" s="134" t="str">
        <f t="shared" si="43"/>
        <v>N/A</v>
      </c>
      <c r="G122" s="152">
        <v>98135</v>
      </c>
      <c r="H122" s="134" t="str">
        <f t="shared" si="43"/>
        <v>N/A</v>
      </c>
      <c r="I122" s="139" t="s">
        <v>217</v>
      </c>
      <c r="J122" s="139">
        <v>7.83</v>
      </c>
      <c r="K122" s="141" t="s">
        <v>732</v>
      </c>
      <c r="L122" s="134" t="str">
        <f t="shared" si="44"/>
        <v>Yes</v>
      </c>
    </row>
    <row r="123" spans="1:12" x14ac:dyDescent="0.2">
      <c r="A123" s="4" t="s">
        <v>1635</v>
      </c>
      <c r="B123" s="141" t="s">
        <v>217</v>
      </c>
      <c r="C123" s="152" t="s">
        <v>217</v>
      </c>
      <c r="D123" s="134" t="str">
        <f t="shared" si="43"/>
        <v>N/A</v>
      </c>
      <c r="E123" s="152">
        <v>39857</v>
      </c>
      <c r="F123" s="134" t="str">
        <f t="shared" si="43"/>
        <v>N/A</v>
      </c>
      <c r="G123" s="152">
        <v>43247</v>
      </c>
      <c r="H123" s="134" t="str">
        <f t="shared" si="43"/>
        <v>N/A</v>
      </c>
      <c r="I123" s="139" t="s">
        <v>217</v>
      </c>
      <c r="J123" s="139">
        <v>8.5050000000000008</v>
      </c>
      <c r="K123" s="141" t="s">
        <v>732</v>
      </c>
      <c r="L123" s="134" t="str">
        <f t="shared" si="44"/>
        <v>Yes</v>
      </c>
    </row>
    <row r="124" spans="1:12" x14ac:dyDescent="0.2">
      <c r="A124" s="4" t="s">
        <v>1636</v>
      </c>
      <c r="B124" s="141" t="s">
        <v>217</v>
      </c>
      <c r="C124" s="152" t="s">
        <v>217</v>
      </c>
      <c r="D124" s="134" t="str">
        <f t="shared" si="43"/>
        <v>N/A</v>
      </c>
      <c r="E124" s="152">
        <v>10879</v>
      </c>
      <c r="F124" s="134" t="str">
        <f t="shared" si="43"/>
        <v>N/A</v>
      </c>
      <c r="G124" s="152">
        <v>15270</v>
      </c>
      <c r="H124" s="134" t="str">
        <f t="shared" si="43"/>
        <v>N/A</v>
      </c>
      <c r="I124" s="139" t="s">
        <v>217</v>
      </c>
      <c r="J124" s="139">
        <v>40.36</v>
      </c>
      <c r="K124" s="141" t="s">
        <v>732</v>
      </c>
      <c r="L124" s="134" t="str">
        <f t="shared" si="44"/>
        <v>No</v>
      </c>
    </row>
    <row r="125" spans="1:12" x14ac:dyDescent="0.2">
      <c r="A125" s="2" t="s">
        <v>1637</v>
      </c>
      <c r="B125" s="141" t="s">
        <v>217</v>
      </c>
      <c r="C125" s="156" t="s">
        <v>217</v>
      </c>
      <c r="D125" s="134" t="str">
        <f t="shared" si="43"/>
        <v>N/A</v>
      </c>
      <c r="E125" s="156" t="s">
        <v>217</v>
      </c>
      <c r="F125" s="134" t="str">
        <f t="shared" si="43"/>
        <v>N/A</v>
      </c>
      <c r="G125" s="156">
        <v>20.387172119999999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87.475197082999998</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49.053274549999998</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6.4339857029000003</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5.7768261126000002</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v>0.1087625337</v>
      </c>
      <c r="F130" s="134" t="str">
        <f t="shared" si="43"/>
        <v>N/A</v>
      </c>
      <c r="G130" s="156">
        <v>0.15833664019999999</v>
      </c>
      <c r="H130" s="134" t="str">
        <f t="shared" si="43"/>
        <v>N/A</v>
      </c>
      <c r="I130" s="132" t="s">
        <v>1743</v>
      </c>
      <c r="J130" s="132">
        <v>45.58</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2.80794761E-2</v>
      </c>
      <c r="F131" s="134" t="str">
        <f t="shared" si="43"/>
        <v>N/A</v>
      </c>
      <c r="G131" s="156">
        <v>1.32830621E-2</v>
      </c>
      <c r="H131" s="134" t="str">
        <f t="shared" si="43"/>
        <v>N/A</v>
      </c>
      <c r="I131" s="132" t="s">
        <v>217</v>
      </c>
      <c r="J131" s="132">
        <v>-52.7</v>
      </c>
      <c r="K131" s="141" t="s">
        <v>732</v>
      </c>
      <c r="L131" s="134" t="str">
        <f t="shared" si="44"/>
        <v>No</v>
      </c>
    </row>
    <row r="132" spans="1:12" ht="25.5" x14ac:dyDescent="0.2">
      <c r="A132" s="2" t="s">
        <v>496</v>
      </c>
      <c r="B132" s="141" t="s">
        <v>217</v>
      </c>
      <c r="C132" s="156" t="s">
        <v>217</v>
      </c>
      <c r="D132" s="134" t="str">
        <f t="shared" si="43"/>
        <v>N/A</v>
      </c>
      <c r="E132" s="156">
        <v>9.6693733599999998E-2</v>
      </c>
      <c r="F132" s="134" t="str">
        <f t="shared" si="43"/>
        <v>N/A</v>
      </c>
      <c r="G132" s="156">
        <v>8.0501350200000002E-2</v>
      </c>
      <c r="H132" s="134" t="str">
        <f t="shared" si="43"/>
        <v>N/A</v>
      </c>
      <c r="I132" s="132" t="s">
        <v>217</v>
      </c>
      <c r="J132" s="132">
        <v>-16.7</v>
      </c>
      <c r="K132" s="141" t="s">
        <v>732</v>
      </c>
      <c r="L132" s="134" t="str">
        <f t="shared" si="44"/>
        <v>Yes</v>
      </c>
    </row>
    <row r="133" spans="1:12" ht="25.5" x14ac:dyDescent="0.2">
      <c r="A133" s="2" t="s">
        <v>497</v>
      </c>
      <c r="B133" s="141" t="s">
        <v>217</v>
      </c>
      <c r="C133" s="156" t="s">
        <v>217</v>
      </c>
      <c r="D133" s="134" t="str">
        <f t="shared" si="43"/>
        <v>N/A</v>
      </c>
      <c r="E133" s="156">
        <v>0.2508969566</v>
      </c>
      <c r="F133" s="134" t="str">
        <f t="shared" si="43"/>
        <v>N/A</v>
      </c>
      <c r="G133" s="156">
        <v>0.4393368326</v>
      </c>
      <c r="H133" s="134" t="str">
        <f t="shared" si="43"/>
        <v>N/A</v>
      </c>
      <c r="I133" s="132" t="s">
        <v>217</v>
      </c>
      <c r="J133" s="132">
        <v>75.11</v>
      </c>
      <c r="K133" s="141" t="s">
        <v>732</v>
      </c>
      <c r="L133" s="134" t="str">
        <f t="shared" si="44"/>
        <v>No</v>
      </c>
    </row>
    <row r="134" spans="1:12" ht="25.5" x14ac:dyDescent="0.2">
      <c r="A134" s="2" t="s">
        <v>498</v>
      </c>
      <c r="B134" s="141" t="s">
        <v>217</v>
      </c>
      <c r="C134" s="156" t="s">
        <v>217</v>
      </c>
      <c r="D134" s="134" t="str">
        <f t="shared" si="43"/>
        <v>N/A</v>
      </c>
      <c r="E134" s="156">
        <v>0.34929681039999999</v>
      </c>
      <c r="F134" s="134" t="str">
        <f t="shared" si="43"/>
        <v>N/A</v>
      </c>
      <c r="G134" s="156">
        <v>0.79240340539999998</v>
      </c>
      <c r="H134" s="134" t="str">
        <f t="shared" si="43"/>
        <v>N/A</v>
      </c>
      <c r="I134" s="132" t="s">
        <v>217</v>
      </c>
      <c r="J134" s="132">
        <v>126.9</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1.86326253E-2</v>
      </c>
      <c r="F135" s="138" t="str">
        <f t="shared" ref="F135:F141" si="47">IF($B135="N/A","N/A",IF(E135&gt;10,"No",IF(E135&lt;-10,"No","Yes")))</f>
        <v>N/A</v>
      </c>
      <c r="G135" s="156">
        <v>2.94671167E-2</v>
      </c>
      <c r="H135" s="138" t="str">
        <f t="shared" ref="H135:H141" si="48">IF($B135="N/A","N/A",IF(G135&gt;10,"No",IF(G135&lt;-10,"No","Yes")))</f>
        <v>N/A</v>
      </c>
      <c r="I135" s="132" t="s">
        <v>217</v>
      </c>
      <c r="J135" s="132">
        <v>58.15</v>
      </c>
      <c r="K135" s="141" t="s">
        <v>732</v>
      </c>
      <c r="L135" s="134" t="str">
        <f t="shared" si="44"/>
        <v>No</v>
      </c>
    </row>
    <row r="136" spans="1:12" ht="25.5" x14ac:dyDescent="0.2">
      <c r="A136" s="2" t="s">
        <v>500</v>
      </c>
      <c r="B136" s="136" t="s">
        <v>217</v>
      </c>
      <c r="C136" s="156" t="s">
        <v>217</v>
      </c>
      <c r="D136" s="138" t="str">
        <f t="shared" si="46"/>
        <v>N/A</v>
      </c>
      <c r="E136" s="156">
        <v>0</v>
      </c>
      <c r="F136" s="138" t="str">
        <f t="shared" si="47"/>
        <v>N/A</v>
      </c>
      <c r="G136" s="156">
        <v>1.9644744E-3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3.9431834899999997E-2</v>
      </c>
      <c r="F137" s="138" t="str">
        <f t="shared" si="47"/>
        <v>N/A</v>
      </c>
      <c r="G137" s="156">
        <v>7.1506869799999997E-2</v>
      </c>
      <c r="H137" s="138" t="str">
        <f t="shared" si="48"/>
        <v>N/A</v>
      </c>
      <c r="I137" s="132" t="s">
        <v>217</v>
      </c>
      <c r="J137" s="132">
        <v>81.34</v>
      </c>
      <c r="K137" s="141" t="s">
        <v>732</v>
      </c>
      <c r="L137" s="134" t="str">
        <f t="shared" si="44"/>
        <v>No</v>
      </c>
    </row>
    <row r="138" spans="1:12" ht="25.5" x14ac:dyDescent="0.2">
      <c r="A138" s="2" t="s">
        <v>502</v>
      </c>
      <c r="B138" s="136" t="s">
        <v>217</v>
      </c>
      <c r="C138" s="156" t="s">
        <v>217</v>
      </c>
      <c r="D138" s="138" t="str">
        <f t="shared" si="46"/>
        <v>N/A</v>
      </c>
      <c r="E138" s="156">
        <v>1.51660904E-2</v>
      </c>
      <c r="F138" s="138" t="str">
        <f t="shared" si="47"/>
        <v>N/A</v>
      </c>
      <c r="G138" s="156">
        <v>1.7680270000000001E-2</v>
      </c>
      <c r="H138" s="138" t="str">
        <f t="shared" si="48"/>
        <v>N/A</v>
      </c>
      <c r="I138" s="132" t="s">
        <v>217</v>
      </c>
      <c r="J138" s="132">
        <v>16.579999999999998</v>
      </c>
      <c r="K138" s="141" t="s">
        <v>732</v>
      </c>
      <c r="L138" s="134" t="str">
        <f t="shared" si="44"/>
        <v>Yes</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4.3331686999999999E-3</v>
      </c>
      <c r="F140" s="138" t="str">
        <f t="shared" si="47"/>
        <v>N/A</v>
      </c>
      <c r="G140" s="156">
        <v>7.4650029E-3</v>
      </c>
      <c r="H140" s="138" t="str">
        <f t="shared" si="48"/>
        <v>N/A</v>
      </c>
      <c r="I140" s="132" t="s">
        <v>217</v>
      </c>
      <c r="J140" s="132">
        <v>72.28</v>
      </c>
      <c r="K140" s="141" t="s">
        <v>732</v>
      </c>
      <c r="L140" s="134" t="str">
        <f t="shared" si="44"/>
        <v>No</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0.2201249686</v>
      </c>
      <c r="F142" s="134" t="str">
        <f t="shared" ref="F142" si="50">IF($B142="N/A","N/A",IF(E142&lt;0,"No","Yes"))</f>
        <v>N/A</v>
      </c>
      <c r="G142" s="156">
        <v>0.38975172969999999</v>
      </c>
      <c r="H142" s="134" t="str">
        <f t="shared" ref="H142" si="51">IF($B142="N/A","N/A",IF(G142&lt;0,"No","Yes"))</f>
        <v>N/A</v>
      </c>
      <c r="I142" s="132" t="s">
        <v>217</v>
      </c>
      <c r="J142" s="132">
        <v>77.06</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842756</v>
      </c>
      <c r="D150" s="130" t="str">
        <f t="shared" ref="D150:D172" si="56">IF($B150="N/A","N/A",IF(C150&gt;10,"No",IF(C150&lt;-10,"No","Yes")))</f>
        <v>N/A</v>
      </c>
      <c r="E150" s="152">
        <v>910827</v>
      </c>
      <c r="F150" s="130" t="str">
        <f t="shared" ref="F150:F172" si="57">IF($B150="N/A","N/A",IF(E150&gt;10,"No",IF(E150&lt;-10,"No","Yes")))</f>
        <v>N/A</v>
      </c>
      <c r="G150" s="152">
        <v>985022</v>
      </c>
      <c r="H150" s="130" t="str">
        <f t="shared" ref="H150:H172" si="58">IF($B150="N/A","N/A",IF(G150&gt;10,"No",IF(G150&lt;-10,"No","Yes")))</f>
        <v>N/A</v>
      </c>
      <c r="I150" s="132">
        <v>8.077</v>
      </c>
      <c r="J150" s="132">
        <v>8.1460000000000008</v>
      </c>
      <c r="K150" s="135" t="s">
        <v>732</v>
      </c>
      <c r="L150" s="134" t="str">
        <f t="shared" ref="L150:L172" si="59">IF(J150="Div by 0", "N/A", IF(K150="N/A","N/A", IF(J150&gt;VALUE(MID(K150,1,2)), "No", IF(J150&lt;-1*VALUE(MID(K150,1,2)), "No", "Yes"))))</f>
        <v>Yes</v>
      </c>
    </row>
    <row r="151" spans="1:12" x14ac:dyDescent="0.2">
      <c r="A151" s="4" t="s">
        <v>534</v>
      </c>
      <c r="B151" s="135" t="s">
        <v>217</v>
      </c>
      <c r="C151" s="152">
        <v>10492</v>
      </c>
      <c r="D151" s="130" t="str">
        <f t="shared" si="56"/>
        <v>N/A</v>
      </c>
      <c r="E151" s="152">
        <v>12937</v>
      </c>
      <c r="F151" s="130" t="str">
        <f t="shared" si="57"/>
        <v>N/A</v>
      </c>
      <c r="G151" s="152">
        <v>14010</v>
      </c>
      <c r="H151" s="130" t="str">
        <f t="shared" si="58"/>
        <v>N/A</v>
      </c>
      <c r="I151" s="132">
        <v>23.3</v>
      </c>
      <c r="J151" s="132">
        <v>8.2940000000000005</v>
      </c>
      <c r="K151" s="135" t="s">
        <v>732</v>
      </c>
      <c r="L151" s="134" t="str">
        <f t="shared" si="59"/>
        <v>Yes</v>
      </c>
    </row>
    <row r="152" spans="1:12" x14ac:dyDescent="0.2">
      <c r="A152" s="4" t="s">
        <v>535</v>
      </c>
      <c r="B152" s="135" t="s">
        <v>217</v>
      </c>
      <c r="C152" s="152">
        <v>85411</v>
      </c>
      <c r="D152" s="130" t="str">
        <f t="shared" si="56"/>
        <v>N/A</v>
      </c>
      <c r="E152" s="152">
        <v>96844</v>
      </c>
      <c r="F152" s="130" t="str">
        <f t="shared" si="57"/>
        <v>N/A</v>
      </c>
      <c r="G152" s="152">
        <v>101734</v>
      </c>
      <c r="H152" s="130" t="str">
        <f t="shared" si="58"/>
        <v>N/A</v>
      </c>
      <c r="I152" s="132">
        <v>13.39</v>
      </c>
      <c r="J152" s="132">
        <v>5.0490000000000004</v>
      </c>
      <c r="K152" s="135" t="s">
        <v>732</v>
      </c>
      <c r="L152" s="134" t="str">
        <f t="shared" si="59"/>
        <v>Yes</v>
      </c>
    </row>
    <row r="153" spans="1:12" x14ac:dyDescent="0.2">
      <c r="A153" s="4" t="s">
        <v>536</v>
      </c>
      <c r="B153" s="135" t="s">
        <v>217</v>
      </c>
      <c r="C153" s="152">
        <v>544286</v>
      </c>
      <c r="D153" s="130" t="str">
        <f t="shared" si="56"/>
        <v>N/A</v>
      </c>
      <c r="E153" s="152">
        <v>580993</v>
      </c>
      <c r="F153" s="130" t="str">
        <f t="shared" si="57"/>
        <v>N/A</v>
      </c>
      <c r="G153" s="152">
        <v>626870</v>
      </c>
      <c r="H153" s="130" t="str">
        <f t="shared" si="58"/>
        <v>N/A</v>
      </c>
      <c r="I153" s="132">
        <v>6.7439999999999998</v>
      </c>
      <c r="J153" s="132">
        <v>7.8959999999999999</v>
      </c>
      <c r="K153" s="135" t="s">
        <v>732</v>
      </c>
      <c r="L153" s="134" t="str">
        <f t="shared" si="59"/>
        <v>Yes</v>
      </c>
    </row>
    <row r="154" spans="1:12" x14ac:dyDescent="0.2">
      <c r="A154" s="4" t="s">
        <v>537</v>
      </c>
      <c r="B154" s="135" t="s">
        <v>217</v>
      </c>
      <c r="C154" s="152">
        <v>202567</v>
      </c>
      <c r="D154" s="130" t="str">
        <f t="shared" si="56"/>
        <v>N/A</v>
      </c>
      <c r="E154" s="152">
        <v>220053</v>
      </c>
      <c r="F154" s="130" t="str">
        <f t="shared" si="57"/>
        <v>N/A</v>
      </c>
      <c r="G154" s="152">
        <v>242408</v>
      </c>
      <c r="H154" s="130" t="str">
        <f t="shared" si="58"/>
        <v>N/A</v>
      </c>
      <c r="I154" s="132">
        <v>8.6319999999999997</v>
      </c>
      <c r="J154" s="132">
        <v>10.16</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78.900417082000004</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12.522121521000001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50.852252847000003</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93.261327203999997</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91.705885022999993</v>
      </c>
      <c r="H159" s="134" t="str">
        <f t="shared" si="62"/>
        <v>N/A</v>
      </c>
      <c r="I159" s="132" t="s">
        <v>217</v>
      </c>
      <c r="J159" s="132" t="s">
        <v>217</v>
      </c>
      <c r="K159" s="141" t="s">
        <v>732</v>
      </c>
      <c r="L159" s="134" t="str">
        <f t="shared" si="63"/>
        <v>N/A</v>
      </c>
    </row>
    <row r="160" spans="1:12" ht="25.5" x14ac:dyDescent="0.2">
      <c r="A160" s="4" t="s">
        <v>543</v>
      </c>
      <c r="B160" s="135" t="s">
        <v>217</v>
      </c>
      <c r="C160" s="152">
        <v>662523.75</v>
      </c>
      <c r="D160" s="130" t="str">
        <f t="shared" si="56"/>
        <v>N/A</v>
      </c>
      <c r="E160" s="152">
        <v>731316.87</v>
      </c>
      <c r="F160" s="130" t="str">
        <f t="shared" si="57"/>
        <v>N/A</v>
      </c>
      <c r="G160" s="152">
        <v>804084.17</v>
      </c>
      <c r="H160" s="130" t="str">
        <f t="shared" si="58"/>
        <v>N/A</v>
      </c>
      <c r="I160" s="132">
        <v>10.38</v>
      </c>
      <c r="J160" s="132">
        <v>9.9499999999999993</v>
      </c>
      <c r="K160" s="135" t="s">
        <v>732</v>
      </c>
      <c r="L160" s="134" t="str">
        <f t="shared" si="59"/>
        <v>Yes</v>
      </c>
    </row>
    <row r="161" spans="1:12" x14ac:dyDescent="0.2">
      <c r="A161" s="4" t="s">
        <v>544</v>
      </c>
      <c r="B161" s="135" t="s">
        <v>217</v>
      </c>
      <c r="C161" s="131">
        <v>1790153182</v>
      </c>
      <c r="D161" s="130" t="str">
        <f t="shared" si="56"/>
        <v>N/A</v>
      </c>
      <c r="E161" s="131">
        <v>2042765912</v>
      </c>
      <c r="F161" s="130" t="str">
        <f t="shared" si="57"/>
        <v>N/A</v>
      </c>
      <c r="G161" s="131">
        <v>2321087168</v>
      </c>
      <c r="H161" s="130" t="str">
        <f t="shared" si="58"/>
        <v>N/A</v>
      </c>
      <c r="I161" s="132">
        <v>14.11</v>
      </c>
      <c r="J161" s="132">
        <v>13.62</v>
      </c>
      <c r="K161" s="135" t="s">
        <v>732</v>
      </c>
      <c r="L161" s="134" t="str">
        <f t="shared" si="59"/>
        <v>Yes</v>
      </c>
    </row>
    <row r="162" spans="1:12" x14ac:dyDescent="0.2">
      <c r="A162" s="4" t="s">
        <v>1276</v>
      </c>
      <c r="B162" s="135" t="s">
        <v>217</v>
      </c>
      <c r="C162" s="131">
        <v>2124.1654548000001</v>
      </c>
      <c r="D162" s="130" t="str">
        <f t="shared" si="56"/>
        <v>N/A</v>
      </c>
      <c r="E162" s="131">
        <v>2242.7595053999999</v>
      </c>
      <c r="F162" s="130" t="str">
        <f t="shared" si="57"/>
        <v>N/A</v>
      </c>
      <c r="G162" s="131">
        <v>2356.3810432999999</v>
      </c>
      <c r="H162" s="130" t="str">
        <f t="shared" si="58"/>
        <v>N/A</v>
      </c>
      <c r="I162" s="132">
        <v>5.5830000000000002</v>
      </c>
      <c r="J162" s="132">
        <v>5.0659999999999998</v>
      </c>
      <c r="K162" s="135" t="s">
        <v>732</v>
      </c>
      <c r="L162" s="134" t="str">
        <f t="shared" si="59"/>
        <v>Yes</v>
      </c>
    </row>
    <row r="163" spans="1:12" ht="25.5" x14ac:dyDescent="0.2">
      <c r="A163" s="4" t="s">
        <v>1277</v>
      </c>
      <c r="B163" s="135" t="s">
        <v>217</v>
      </c>
      <c r="C163" s="131">
        <v>3145.4003050000001</v>
      </c>
      <c r="D163" s="130" t="str">
        <f t="shared" si="56"/>
        <v>N/A</v>
      </c>
      <c r="E163" s="131">
        <v>3727.7388111999999</v>
      </c>
      <c r="F163" s="130" t="str">
        <f t="shared" si="57"/>
        <v>N/A</v>
      </c>
      <c r="G163" s="131">
        <v>4422.2631692000004</v>
      </c>
      <c r="H163" s="130" t="str">
        <f t="shared" si="58"/>
        <v>N/A</v>
      </c>
      <c r="I163" s="132">
        <v>18.510000000000002</v>
      </c>
      <c r="J163" s="132">
        <v>18.63</v>
      </c>
      <c r="K163" s="135" t="s">
        <v>732</v>
      </c>
      <c r="L163" s="134" t="str">
        <f t="shared" si="59"/>
        <v>Yes</v>
      </c>
    </row>
    <row r="164" spans="1:12" ht="25.5" x14ac:dyDescent="0.2">
      <c r="A164" s="4" t="s">
        <v>1278</v>
      </c>
      <c r="B164" s="135" t="s">
        <v>217</v>
      </c>
      <c r="C164" s="131">
        <v>4709.6450574</v>
      </c>
      <c r="D164" s="130" t="str">
        <f t="shared" si="56"/>
        <v>N/A</v>
      </c>
      <c r="E164" s="131">
        <v>5145.8788360999997</v>
      </c>
      <c r="F164" s="130" t="str">
        <f t="shared" si="57"/>
        <v>N/A</v>
      </c>
      <c r="G164" s="131">
        <v>5444.0551733000002</v>
      </c>
      <c r="H164" s="130" t="str">
        <f t="shared" si="58"/>
        <v>N/A</v>
      </c>
      <c r="I164" s="132">
        <v>9.2629999999999999</v>
      </c>
      <c r="J164" s="132">
        <v>5.7939999999999996</v>
      </c>
      <c r="K164" s="135" t="s">
        <v>732</v>
      </c>
      <c r="L164" s="134" t="str">
        <f t="shared" si="59"/>
        <v>Yes</v>
      </c>
    </row>
    <row r="165" spans="1:12" ht="25.5" x14ac:dyDescent="0.2">
      <c r="A165" s="4" t="s">
        <v>1279</v>
      </c>
      <c r="B165" s="135" t="s">
        <v>217</v>
      </c>
      <c r="C165" s="131">
        <v>1303.6480159</v>
      </c>
      <c r="D165" s="130" t="str">
        <f t="shared" si="56"/>
        <v>N/A</v>
      </c>
      <c r="E165" s="131">
        <v>1353.1240754999999</v>
      </c>
      <c r="F165" s="130" t="str">
        <f t="shared" si="57"/>
        <v>N/A</v>
      </c>
      <c r="G165" s="131">
        <v>1436.7141449000001</v>
      </c>
      <c r="H165" s="130" t="str">
        <f t="shared" si="58"/>
        <v>N/A</v>
      </c>
      <c r="I165" s="132">
        <v>3.7949999999999999</v>
      </c>
      <c r="J165" s="132">
        <v>6.1779999999999999</v>
      </c>
      <c r="K165" s="135" t="s">
        <v>732</v>
      </c>
      <c r="L165" s="134" t="str">
        <f t="shared" si="59"/>
        <v>Yes</v>
      </c>
    </row>
    <row r="166" spans="1:12" ht="25.5" x14ac:dyDescent="0.2">
      <c r="A166" s="4" t="s">
        <v>1280</v>
      </c>
      <c r="B166" s="135" t="s">
        <v>217</v>
      </c>
      <c r="C166" s="131">
        <v>3185.8041241000001</v>
      </c>
      <c r="D166" s="130" t="str">
        <f t="shared" si="56"/>
        <v>N/A</v>
      </c>
      <c r="E166" s="131">
        <v>3226.6637992000001</v>
      </c>
      <c r="F166" s="130" t="str">
        <f t="shared" si="57"/>
        <v>N/A</v>
      </c>
      <c r="G166" s="131">
        <v>3319.4150193</v>
      </c>
      <c r="H166" s="130" t="str">
        <f t="shared" si="58"/>
        <v>N/A</v>
      </c>
      <c r="I166" s="132">
        <v>1.2829999999999999</v>
      </c>
      <c r="J166" s="132">
        <v>2.875</v>
      </c>
      <c r="K166" s="135" t="s">
        <v>732</v>
      </c>
      <c r="L166" s="134" t="str">
        <f t="shared" si="59"/>
        <v>Yes</v>
      </c>
    </row>
    <row r="167" spans="1:12" x14ac:dyDescent="0.2">
      <c r="A167" s="45" t="s">
        <v>545</v>
      </c>
      <c r="B167" s="136" t="s">
        <v>217</v>
      </c>
      <c r="C167" s="137">
        <v>1375320143</v>
      </c>
      <c r="D167" s="138" t="str">
        <f t="shared" si="56"/>
        <v>N/A</v>
      </c>
      <c r="E167" s="137">
        <v>1517816878</v>
      </c>
      <c r="F167" s="138" t="str">
        <f t="shared" si="57"/>
        <v>N/A</v>
      </c>
      <c r="G167" s="137">
        <v>1566305619</v>
      </c>
      <c r="H167" s="138" t="str">
        <f t="shared" si="58"/>
        <v>N/A</v>
      </c>
      <c r="I167" s="132">
        <v>10.36</v>
      </c>
      <c r="J167" s="132">
        <v>3.1949999999999998</v>
      </c>
      <c r="K167" s="133" t="s">
        <v>732</v>
      </c>
      <c r="L167" s="134" t="str">
        <f t="shared" si="59"/>
        <v>Yes</v>
      </c>
    </row>
    <row r="168" spans="1:12" x14ac:dyDescent="0.2">
      <c r="A168" s="45" t="s">
        <v>1281</v>
      </c>
      <c r="B168" s="136" t="s">
        <v>217</v>
      </c>
      <c r="C168" s="137">
        <v>1631.9315947</v>
      </c>
      <c r="D168" s="138" t="str">
        <f t="shared" si="56"/>
        <v>N/A</v>
      </c>
      <c r="E168" s="137">
        <v>1666.4162108</v>
      </c>
      <c r="F168" s="138" t="str">
        <f t="shared" si="57"/>
        <v>N/A</v>
      </c>
      <c r="G168" s="137">
        <v>1590.1224734</v>
      </c>
      <c r="H168" s="138" t="str">
        <f t="shared" si="58"/>
        <v>N/A</v>
      </c>
      <c r="I168" s="132">
        <v>2.113</v>
      </c>
      <c r="J168" s="132">
        <v>-4.58</v>
      </c>
      <c r="K168" s="133" t="s">
        <v>732</v>
      </c>
      <c r="L168" s="134" t="str">
        <f t="shared" si="59"/>
        <v>Yes</v>
      </c>
    </row>
    <row r="169" spans="1:12" ht="25.5" x14ac:dyDescent="0.2">
      <c r="A169" s="45" t="s">
        <v>1282</v>
      </c>
      <c r="B169" s="135" t="s">
        <v>217</v>
      </c>
      <c r="C169" s="131">
        <v>5249.9140297000004</v>
      </c>
      <c r="D169" s="130" t="str">
        <f t="shared" si="56"/>
        <v>N/A</v>
      </c>
      <c r="E169" s="131">
        <v>5165.3387957000004</v>
      </c>
      <c r="F169" s="130" t="str">
        <f t="shared" si="57"/>
        <v>N/A</v>
      </c>
      <c r="G169" s="131">
        <v>4990.1963597000004</v>
      </c>
      <c r="H169" s="130" t="str">
        <f t="shared" si="58"/>
        <v>N/A</v>
      </c>
      <c r="I169" s="132">
        <v>-1.61</v>
      </c>
      <c r="J169" s="132">
        <v>-3.39</v>
      </c>
      <c r="K169" s="135" t="s">
        <v>732</v>
      </c>
      <c r="L169" s="134" t="str">
        <f t="shared" si="59"/>
        <v>Yes</v>
      </c>
    </row>
    <row r="170" spans="1:12" ht="25.5" x14ac:dyDescent="0.2">
      <c r="A170" s="45" t="s">
        <v>1283</v>
      </c>
      <c r="B170" s="135" t="s">
        <v>217</v>
      </c>
      <c r="C170" s="131">
        <v>10495.592078</v>
      </c>
      <c r="D170" s="130" t="str">
        <f t="shared" si="56"/>
        <v>N/A</v>
      </c>
      <c r="E170" s="131">
        <v>10037.949207</v>
      </c>
      <c r="F170" s="130" t="str">
        <f t="shared" si="57"/>
        <v>N/A</v>
      </c>
      <c r="G170" s="131">
        <v>9634.0155995000005</v>
      </c>
      <c r="H170" s="130" t="str">
        <f t="shared" si="58"/>
        <v>N/A</v>
      </c>
      <c r="I170" s="132">
        <v>-4.3600000000000003</v>
      </c>
      <c r="J170" s="132">
        <v>-4.0199999999999996</v>
      </c>
      <c r="K170" s="135" t="s">
        <v>732</v>
      </c>
      <c r="L170" s="134" t="str">
        <f t="shared" si="59"/>
        <v>Yes</v>
      </c>
    </row>
    <row r="171" spans="1:12" ht="25.5" x14ac:dyDescent="0.2">
      <c r="A171" s="45" t="s">
        <v>1284</v>
      </c>
      <c r="B171" s="135" t="s">
        <v>217</v>
      </c>
      <c r="C171" s="131">
        <v>616.82671243000004</v>
      </c>
      <c r="D171" s="130" t="str">
        <f t="shared" si="56"/>
        <v>N/A</v>
      </c>
      <c r="E171" s="131">
        <v>663.45928607999997</v>
      </c>
      <c r="F171" s="130" t="str">
        <f t="shared" si="57"/>
        <v>N/A</v>
      </c>
      <c r="G171" s="131">
        <v>668.79098696999995</v>
      </c>
      <c r="H171" s="130" t="str">
        <f t="shared" si="58"/>
        <v>N/A</v>
      </c>
      <c r="I171" s="132">
        <v>7.56</v>
      </c>
      <c r="J171" s="132">
        <v>0.80359999999999998</v>
      </c>
      <c r="K171" s="135" t="s">
        <v>732</v>
      </c>
      <c r="L171" s="134" t="str">
        <f t="shared" si="59"/>
        <v>Yes</v>
      </c>
    </row>
    <row r="172" spans="1:12" ht="25.5" x14ac:dyDescent="0.2">
      <c r="A172" s="45" t="s">
        <v>1285</v>
      </c>
      <c r="B172" s="135" t="s">
        <v>217</v>
      </c>
      <c r="C172" s="131">
        <v>434.76423109000001</v>
      </c>
      <c r="D172" s="130" t="str">
        <f t="shared" si="56"/>
        <v>N/A</v>
      </c>
      <c r="E172" s="131">
        <v>424.50017041000001</v>
      </c>
      <c r="F172" s="130" t="str">
        <f t="shared" si="57"/>
        <v>N/A</v>
      </c>
      <c r="G172" s="131">
        <v>400.32102487999998</v>
      </c>
      <c r="H172" s="130" t="str">
        <f t="shared" si="58"/>
        <v>N/A</v>
      </c>
      <c r="I172" s="132">
        <v>-2.36</v>
      </c>
      <c r="J172" s="132">
        <v>-5.7</v>
      </c>
      <c r="K172" s="135" t="s">
        <v>732</v>
      </c>
      <c r="L172" s="134" t="str">
        <f t="shared" si="59"/>
        <v>Yes</v>
      </c>
    </row>
    <row r="173" spans="1:12" ht="25.5" x14ac:dyDescent="0.2">
      <c r="A173" s="2" t="s">
        <v>546</v>
      </c>
      <c r="B173" s="135" t="s">
        <v>217</v>
      </c>
      <c r="C173" s="131">
        <v>173416064</v>
      </c>
      <c r="D173" s="130" t="str">
        <f t="shared" ref="D173:D181" si="64">IF($B173="N/A","N/A",IF(C173&gt;10,"No",IF(C173&lt;-10,"No","Yes")))</f>
        <v>N/A</v>
      </c>
      <c r="E173" s="131">
        <v>174854609</v>
      </c>
      <c r="F173" s="130" t="str">
        <f t="shared" ref="F173:F181" si="65">IF($B173="N/A","N/A",IF(E173&gt;10,"No",IF(E173&lt;-10,"No","Yes")))</f>
        <v>N/A</v>
      </c>
      <c r="G173" s="131">
        <v>170010038</v>
      </c>
      <c r="H173" s="130" t="str">
        <f t="shared" ref="H173:H181" si="66">IF($B173="N/A","N/A",IF(G173&gt;10,"No",IF(G173&lt;-10,"No","Yes")))</f>
        <v>N/A</v>
      </c>
      <c r="I173" s="132">
        <v>0.82950000000000002</v>
      </c>
      <c r="J173" s="132">
        <v>-2.77</v>
      </c>
      <c r="K173" s="135" t="s">
        <v>732</v>
      </c>
      <c r="L173" s="134" t="str">
        <f t="shared" ref="L173:L181" si="67">IF(J173="Div by 0", "N/A", IF(K173="N/A","N/A", IF(J173&gt;VALUE(MID(K173,1,2)), "No", IF(J173&lt;-1*VALUE(MID(K173,1,2)), "No", "Yes"))))</f>
        <v>Yes</v>
      </c>
    </row>
    <row r="174" spans="1:12" ht="25.5" x14ac:dyDescent="0.2">
      <c r="A174" s="2" t="s">
        <v>1286</v>
      </c>
      <c r="B174" s="135" t="s">
        <v>217</v>
      </c>
      <c r="C174" s="131">
        <v>76060856</v>
      </c>
      <c r="D174" s="130" t="str">
        <f t="shared" si="64"/>
        <v>N/A</v>
      </c>
      <c r="E174" s="131">
        <v>84943935</v>
      </c>
      <c r="F174" s="130" t="str">
        <f t="shared" si="65"/>
        <v>N/A</v>
      </c>
      <c r="G174" s="131">
        <v>83451222</v>
      </c>
      <c r="H174" s="130" t="str">
        <f t="shared" si="66"/>
        <v>N/A</v>
      </c>
      <c r="I174" s="132">
        <v>11.68</v>
      </c>
      <c r="J174" s="132">
        <v>-1.76</v>
      </c>
      <c r="K174" s="135" t="s">
        <v>732</v>
      </c>
      <c r="L174" s="134" t="str">
        <f t="shared" si="67"/>
        <v>Yes</v>
      </c>
    </row>
    <row r="175" spans="1:12" ht="25.5" x14ac:dyDescent="0.2">
      <c r="A175" s="2" t="s">
        <v>547</v>
      </c>
      <c r="B175" s="135" t="s">
        <v>217</v>
      </c>
      <c r="C175" s="131">
        <v>328955448</v>
      </c>
      <c r="D175" s="130" t="str">
        <f t="shared" si="64"/>
        <v>N/A</v>
      </c>
      <c r="E175" s="131">
        <v>362313306</v>
      </c>
      <c r="F175" s="130" t="str">
        <f t="shared" si="65"/>
        <v>N/A</v>
      </c>
      <c r="G175" s="131">
        <v>374644300</v>
      </c>
      <c r="H175" s="130" t="str">
        <f t="shared" si="66"/>
        <v>N/A</v>
      </c>
      <c r="I175" s="132">
        <v>10.14</v>
      </c>
      <c r="J175" s="132">
        <v>3.403</v>
      </c>
      <c r="K175" s="135" t="s">
        <v>732</v>
      </c>
      <c r="L175" s="134" t="str">
        <f t="shared" si="67"/>
        <v>Yes</v>
      </c>
    </row>
    <row r="176" spans="1:12" ht="25.5" x14ac:dyDescent="0.2">
      <c r="A176" s="2" t="s">
        <v>512</v>
      </c>
      <c r="B176" s="135" t="s">
        <v>217</v>
      </c>
      <c r="C176" s="131">
        <v>796887775</v>
      </c>
      <c r="D176" s="130" t="str">
        <f t="shared" si="64"/>
        <v>N/A</v>
      </c>
      <c r="E176" s="131">
        <v>895705028</v>
      </c>
      <c r="F176" s="130" t="str">
        <f t="shared" si="65"/>
        <v>N/A</v>
      </c>
      <c r="G176" s="131">
        <v>938200059</v>
      </c>
      <c r="H176" s="130" t="str">
        <f t="shared" si="66"/>
        <v>N/A</v>
      </c>
      <c r="I176" s="132">
        <v>12.4</v>
      </c>
      <c r="J176" s="132">
        <v>4.7439999999999998</v>
      </c>
      <c r="K176" s="135" t="s">
        <v>732</v>
      </c>
      <c r="L176" s="134" t="str">
        <f t="shared" si="67"/>
        <v>Yes</v>
      </c>
    </row>
    <row r="177" spans="1:12" ht="25.5" x14ac:dyDescent="0.2">
      <c r="A177" s="2" t="s">
        <v>513</v>
      </c>
      <c r="B177" s="136" t="s">
        <v>217</v>
      </c>
      <c r="C177" s="137">
        <v>205.77256525000001</v>
      </c>
      <c r="D177" s="138" t="str">
        <f t="shared" si="64"/>
        <v>N/A</v>
      </c>
      <c r="E177" s="137">
        <v>191.97345819</v>
      </c>
      <c r="F177" s="138" t="str">
        <f t="shared" si="65"/>
        <v>N/A</v>
      </c>
      <c r="G177" s="137">
        <v>172.59516843</v>
      </c>
      <c r="H177" s="138" t="str">
        <f t="shared" si="66"/>
        <v>N/A</v>
      </c>
      <c r="I177" s="132">
        <v>-6.71</v>
      </c>
      <c r="J177" s="132">
        <v>-10.1</v>
      </c>
      <c r="K177" s="133" t="s">
        <v>732</v>
      </c>
      <c r="L177" s="134" t="str">
        <f t="shared" si="67"/>
        <v>Yes</v>
      </c>
    </row>
    <row r="178" spans="1:12" ht="25.5" x14ac:dyDescent="0.2">
      <c r="A178" s="2" t="s">
        <v>1287</v>
      </c>
      <c r="B178" s="136" t="s">
        <v>217</v>
      </c>
      <c r="C178" s="137">
        <v>90.252523862000004</v>
      </c>
      <c r="D178" s="138" t="str">
        <f t="shared" si="64"/>
        <v>N/A</v>
      </c>
      <c r="E178" s="137">
        <v>93.260229440000003</v>
      </c>
      <c r="F178" s="138" t="str">
        <f t="shared" si="65"/>
        <v>N/A</v>
      </c>
      <c r="G178" s="137">
        <v>84.720160565</v>
      </c>
      <c r="H178" s="138" t="str">
        <f t="shared" si="66"/>
        <v>N/A</v>
      </c>
      <c r="I178" s="132">
        <v>3.3330000000000002</v>
      </c>
      <c r="J178" s="132">
        <v>-9.16</v>
      </c>
      <c r="K178" s="133" t="s">
        <v>732</v>
      </c>
      <c r="L178" s="134" t="str">
        <f t="shared" si="67"/>
        <v>Yes</v>
      </c>
    </row>
    <row r="179" spans="1:12" ht="25.5" x14ac:dyDescent="0.2">
      <c r="A179" s="2" t="s">
        <v>514</v>
      </c>
      <c r="B179" s="136" t="s">
        <v>217</v>
      </c>
      <c r="C179" s="137">
        <v>390.33296469999999</v>
      </c>
      <c r="D179" s="138" t="str">
        <f t="shared" si="64"/>
        <v>N/A</v>
      </c>
      <c r="E179" s="137">
        <v>397.78498660999998</v>
      </c>
      <c r="F179" s="138" t="str">
        <f t="shared" si="65"/>
        <v>N/A</v>
      </c>
      <c r="G179" s="137">
        <v>380.34104822</v>
      </c>
      <c r="H179" s="138" t="str">
        <f t="shared" si="66"/>
        <v>N/A</v>
      </c>
      <c r="I179" s="132">
        <v>1.909</v>
      </c>
      <c r="J179" s="132">
        <v>-4.3899999999999997</v>
      </c>
      <c r="K179" s="133" t="s">
        <v>732</v>
      </c>
      <c r="L179" s="134" t="str">
        <f t="shared" si="67"/>
        <v>Yes</v>
      </c>
    </row>
    <row r="180" spans="1:12" ht="25.5" x14ac:dyDescent="0.2">
      <c r="A180" s="2" t="s">
        <v>515</v>
      </c>
      <c r="B180" s="135" t="s">
        <v>217</v>
      </c>
      <c r="C180" s="131">
        <v>945.57354085999998</v>
      </c>
      <c r="D180" s="130" t="str">
        <f t="shared" si="64"/>
        <v>N/A</v>
      </c>
      <c r="E180" s="131">
        <v>983.39753652000002</v>
      </c>
      <c r="F180" s="130" t="str">
        <f t="shared" si="65"/>
        <v>N/A</v>
      </c>
      <c r="G180" s="131">
        <v>952.46609619000003</v>
      </c>
      <c r="H180" s="130" t="str">
        <f t="shared" si="66"/>
        <v>N/A</v>
      </c>
      <c r="I180" s="139">
        <v>4</v>
      </c>
      <c r="J180" s="139">
        <v>-3.15</v>
      </c>
      <c r="K180" s="135" t="s">
        <v>732</v>
      </c>
      <c r="L180" s="134" t="str">
        <f t="shared" si="67"/>
        <v>Yes</v>
      </c>
    </row>
    <row r="181" spans="1:12" ht="25.5" x14ac:dyDescent="0.2">
      <c r="A181" s="2" t="s">
        <v>1685</v>
      </c>
      <c r="B181" s="135" t="s">
        <v>217</v>
      </c>
      <c r="C181" s="140">
        <v>83.879913047000002</v>
      </c>
      <c r="D181" s="130" t="str">
        <f t="shared" si="64"/>
        <v>N/A</v>
      </c>
      <c r="E181" s="140">
        <v>85.523595589999999</v>
      </c>
      <c r="F181" s="130" t="str">
        <f t="shared" si="65"/>
        <v>N/A</v>
      </c>
      <c r="G181" s="140">
        <v>84.813638679999997</v>
      </c>
      <c r="H181" s="130" t="str">
        <f t="shared" si="66"/>
        <v>N/A</v>
      </c>
      <c r="I181" s="139">
        <v>1.96</v>
      </c>
      <c r="J181" s="139">
        <v>-0.83</v>
      </c>
      <c r="K181" s="135" t="s">
        <v>732</v>
      </c>
      <c r="L181" s="134" t="str">
        <f t="shared" si="67"/>
        <v>Yes</v>
      </c>
    </row>
    <row r="182" spans="1:12" ht="25.5" x14ac:dyDescent="0.2">
      <c r="A182" s="2" t="s">
        <v>1686</v>
      </c>
      <c r="B182" s="141" t="s">
        <v>217</v>
      </c>
      <c r="C182" s="140" t="s">
        <v>217</v>
      </c>
      <c r="D182" s="134" t="str">
        <f t="shared" ref="D182:D185" si="68">IF($B182="N/A","N/A",IF(C182&lt;0,"No","Yes"))</f>
        <v>N/A</v>
      </c>
      <c r="E182" s="140">
        <v>77.653242637000005</v>
      </c>
      <c r="F182" s="134" t="str">
        <f t="shared" ref="F182:F185" si="69">IF($B182="N/A","N/A",IF(E182&lt;0,"No","Yes"))</f>
        <v>N/A</v>
      </c>
      <c r="G182" s="140">
        <v>78.443968593999998</v>
      </c>
      <c r="H182" s="134" t="str">
        <f t="shared" ref="H182:H185" si="70">IF($B182="N/A","N/A",IF(G182&lt;0,"No","Yes"))</f>
        <v>N/A</v>
      </c>
      <c r="I182" s="139" t="s">
        <v>217</v>
      </c>
      <c r="J182" s="139">
        <v>1.018</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85.363058113999998</v>
      </c>
      <c r="F183" s="134" t="str">
        <f t="shared" si="69"/>
        <v>N/A</v>
      </c>
      <c r="G183" s="140">
        <v>86.142292646000001</v>
      </c>
      <c r="H183" s="134" t="str">
        <f t="shared" si="70"/>
        <v>N/A</v>
      </c>
      <c r="I183" s="139" t="s">
        <v>217</v>
      </c>
      <c r="J183" s="139">
        <v>0.91279999999999994</v>
      </c>
      <c r="K183" s="141" t="s">
        <v>732</v>
      </c>
      <c r="L183" s="134" t="str">
        <f t="shared" si="71"/>
        <v>Yes</v>
      </c>
    </row>
    <row r="184" spans="1:12" ht="25.5" x14ac:dyDescent="0.2">
      <c r="A184" s="2" t="s">
        <v>1688</v>
      </c>
      <c r="B184" s="141" t="s">
        <v>217</v>
      </c>
      <c r="C184" s="140" t="s">
        <v>217</v>
      </c>
      <c r="D184" s="134" t="str">
        <f t="shared" si="68"/>
        <v>N/A</v>
      </c>
      <c r="E184" s="140">
        <v>87.15939779</v>
      </c>
      <c r="F184" s="134" t="str">
        <f t="shared" si="69"/>
        <v>N/A</v>
      </c>
      <c r="G184" s="140">
        <v>86.010496594000003</v>
      </c>
      <c r="H184" s="134" t="str">
        <f t="shared" si="70"/>
        <v>N/A</v>
      </c>
      <c r="I184" s="139" t="s">
        <v>217</v>
      </c>
      <c r="J184" s="139">
        <v>-1.32</v>
      </c>
      <c r="K184" s="141" t="s">
        <v>732</v>
      </c>
      <c r="L184" s="134" t="str">
        <f t="shared" si="71"/>
        <v>Yes</v>
      </c>
    </row>
    <row r="185" spans="1:12" ht="25.5" x14ac:dyDescent="0.2">
      <c r="A185" s="2" t="s">
        <v>1689</v>
      </c>
      <c r="B185" s="141" t="s">
        <v>217</v>
      </c>
      <c r="C185" s="140" t="s">
        <v>217</v>
      </c>
      <c r="D185" s="134" t="str">
        <f t="shared" si="68"/>
        <v>N/A</v>
      </c>
      <c r="E185" s="140">
        <v>81.738035836999998</v>
      </c>
      <c r="F185" s="134" t="str">
        <f t="shared" si="69"/>
        <v>N/A</v>
      </c>
      <c r="G185" s="140">
        <v>81.529074948000002</v>
      </c>
      <c r="H185" s="134" t="str">
        <f t="shared" si="70"/>
        <v>N/A</v>
      </c>
      <c r="I185" s="139" t="s">
        <v>217</v>
      </c>
      <c r="J185" s="139">
        <v>-0.25600000000000001</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5.2675206158999996</v>
      </c>
      <c r="F186" s="138" t="str">
        <f t="shared" ref="F186:F213" si="73">IF($B186="N/A","N/A",IF(E186&gt;10,"No",IF(E186&lt;-10,"No","Yes")))</f>
        <v>N/A</v>
      </c>
      <c r="G186" s="140">
        <v>5.0708512093999998</v>
      </c>
      <c r="H186" s="138" t="str">
        <f t="shared" ref="H186:H213" si="74">IF($B186="N/A","N/A",IF(G186&gt;10,"No",IF(G186&lt;-10,"No","Yes")))</f>
        <v>N/A</v>
      </c>
      <c r="I186" s="139" t="s">
        <v>217</v>
      </c>
      <c r="J186" s="139">
        <v>-3.73</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76.148928390999998</v>
      </c>
      <c r="F191" s="138" t="str">
        <f t="shared" si="73"/>
        <v>N/A</v>
      </c>
      <c r="G191" s="140">
        <v>74.853759611000001</v>
      </c>
      <c r="H191" s="138" t="str">
        <f t="shared" si="74"/>
        <v>N/A</v>
      </c>
      <c r="I191" s="139" t="s">
        <v>217</v>
      </c>
      <c r="J191" s="139">
        <v>-1.7</v>
      </c>
      <c r="K191" s="133" t="s">
        <v>732</v>
      </c>
      <c r="L191" s="134" t="str">
        <f t="shared" si="71"/>
        <v>Yes</v>
      </c>
    </row>
    <row r="192" spans="1:12" ht="25.5" x14ac:dyDescent="0.2">
      <c r="A192" s="2" t="s">
        <v>1696</v>
      </c>
      <c r="B192" s="136" t="s">
        <v>217</v>
      </c>
      <c r="C192" s="140" t="s">
        <v>217</v>
      </c>
      <c r="D192" s="138" t="str">
        <f t="shared" si="72"/>
        <v>N/A</v>
      </c>
      <c r="E192" s="140">
        <v>32.846303413999998</v>
      </c>
      <c r="F192" s="138" t="str">
        <f t="shared" si="73"/>
        <v>N/A</v>
      </c>
      <c r="G192" s="140">
        <v>33.658740616999999</v>
      </c>
      <c r="H192" s="138" t="str">
        <f t="shared" si="74"/>
        <v>N/A</v>
      </c>
      <c r="I192" s="139" t="s">
        <v>217</v>
      </c>
      <c r="J192" s="139">
        <v>2.4729999999999999</v>
      </c>
      <c r="K192" s="133" t="s">
        <v>732</v>
      </c>
      <c r="L192" s="134" t="str">
        <f t="shared" si="71"/>
        <v>Yes</v>
      </c>
    </row>
    <row r="193" spans="1:12" ht="25.5" x14ac:dyDescent="0.2">
      <c r="A193" s="2" t="s">
        <v>1697</v>
      </c>
      <c r="B193" s="136" t="s">
        <v>217</v>
      </c>
      <c r="C193" s="140" t="s">
        <v>217</v>
      </c>
      <c r="D193" s="138" t="str">
        <f t="shared" si="72"/>
        <v>N/A</v>
      </c>
      <c r="E193" s="140">
        <v>2.6268435169000002</v>
      </c>
      <c r="F193" s="138" t="str">
        <f t="shared" si="73"/>
        <v>N/A</v>
      </c>
      <c r="G193" s="140">
        <v>3.0102880950999999</v>
      </c>
      <c r="H193" s="138" t="str">
        <f t="shared" si="74"/>
        <v>N/A</v>
      </c>
      <c r="I193" s="139" t="s">
        <v>217</v>
      </c>
      <c r="J193" s="139">
        <v>14.6</v>
      </c>
      <c r="K193" s="133" t="s">
        <v>732</v>
      </c>
      <c r="L193" s="134" t="str">
        <f t="shared" si="71"/>
        <v>Yes</v>
      </c>
    </row>
    <row r="194" spans="1:12" ht="25.5" x14ac:dyDescent="0.2">
      <c r="A194" s="2" t="s">
        <v>1698</v>
      </c>
      <c r="B194" s="136" t="s">
        <v>217</v>
      </c>
      <c r="C194" s="140" t="s">
        <v>217</v>
      </c>
      <c r="D194" s="138" t="str">
        <f t="shared" si="72"/>
        <v>N/A</v>
      </c>
      <c r="E194" s="140">
        <v>36.982105273999998</v>
      </c>
      <c r="F194" s="138" t="str">
        <f t="shared" si="73"/>
        <v>N/A</v>
      </c>
      <c r="G194" s="140">
        <v>35.337078765999998</v>
      </c>
      <c r="H194" s="138" t="str">
        <f t="shared" si="74"/>
        <v>N/A</v>
      </c>
      <c r="I194" s="139" t="s">
        <v>217</v>
      </c>
      <c r="J194" s="139">
        <v>-4.45</v>
      </c>
      <c r="K194" s="133" t="s">
        <v>732</v>
      </c>
      <c r="L194" s="134" t="str">
        <f t="shared" si="71"/>
        <v>Yes</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0.35637942220000002</v>
      </c>
      <c r="F196" s="138" t="str">
        <f t="shared" si="73"/>
        <v>N/A</v>
      </c>
      <c r="G196" s="140">
        <v>0.35268247819999998</v>
      </c>
      <c r="H196" s="138" t="str">
        <f t="shared" si="74"/>
        <v>N/A</v>
      </c>
      <c r="I196" s="139" t="s">
        <v>217</v>
      </c>
      <c r="J196" s="139">
        <v>-1.04</v>
      </c>
      <c r="K196" s="133" t="s">
        <v>732</v>
      </c>
      <c r="L196" s="134" t="str">
        <f t="shared" si="71"/>
        <v>Yes</v>
      </c>
    </row>
    <row r="197" spans="1:12" ht="25.5" x14ac:dyDescent="0.2">
      <c r="A197" s="2" t="s">
        <v>1701</v>
      </c>
      <c r="B197" s="136" t="s">
        <v>217</v>
      </c>
      <c r="C197" s="140" t="s">
        <v>217</v>
      </c>
      <c r="D197" s="138" t="str">
        <f t="shared" si="72"/>
        <v>N/A</v>
      </c>
      <c r="E197" s="140">
        <v>57.243472140999998</v>
      </c>
      <c r="F197" s="138" t="str">
        <f t="shared" si="73"/>
        <v>N/A</v>
      </c>
      <c r="G197" s="140">
        <v>56.830101257000003</v>
      </c>
      <c r="H197" s="138" t="str">
        <f t="shared" si="74"/>
        <v>N/A</v>
      </c>
      <c r="I197" s="139" t="s">
        <v>217</v>
      </c>
      <c r="J197" s="139">
        <v>-0.72199999999999998</v>
      </c>
      <c r="K197" s="133" t="s">
        <v>732</v>
      </c>
      <c r="L197" s="134" t="str">
        <f t="shared" si="71"/>
        <v>Yes</v>
      </c>
    </row>
    <row r="198" spans="1:12" ht="25.5" x14ac:dyDescent="0.2">
      <c r="A198" s="2" t="s">
        <v>1702</v>
      </c>
      <c r="B198" s="136" t="s">
        <v>217</v>
      </c>
      <c r="C198" s="140" t="s">
        <v>217</v>
      </c>
      <c r="D198" s="138" t="str">
        <f t="shared" si="72"/>
        <v>N/A</v>
      </c>
      <c r="E198" s="140">
        <v>61.614664474999998</v>
      </c>
      <c r="F198" s="138" t="str">
        <f t="shared" si="73"/>
        <v>N/A</v>
      </c>
      <c r="G198" s="140">
        <v>60.542607169999997</v>
      </c>
      <c r="H198" s="138" t="str">
        <f t="shared" si="74"/>
        <v>N/A</v>
      </c>
      <c r="I198" s="139" t="s">
        <v>217</v>
      </c>
      <c r="J198" s="139">
        <v>-1.74</v>
      </c>
      <c r="K198" s="133" t="s">
        <v>732</v>
      </c>
      <c r="L198" s="134" t="str">
        <f t="shared" si="71"/>
        <v>Yes</v>
      </c>
    </row>
    <row r="199" spans="1:12" ht="25.5" x14ac:dyDescent="0.2">
      <c r="A199" s="2" t="s">
        <v>1703</v>
      </c>
      <c r="B199" s="136" t="s">
        <v>217</v>
      </c>
      <c r="C199" s="140" t="s">
        <v>217</v>
      </c>
      <c r="D199" s="138" t="str">
        <f t="shared" si="72"/>
        <v>N/A</v>
      </c>
      <c r="E199" s="140">
        <v>22.601767405</v>
      </c>
      <c r="F199" s="138" t="str">
        <f t="shared" si="73"/>
        <v>N/A</v>
      </c>
      <c r="G199" s="140">
        <v>24.343009597999998</v>
      </c>
      <c r="H199" s="138" t="str">
        <f t="shared" si="74"/>
        <v>N/A</v>
      </c>
      <c r="I199" s="139" t="s">
        <v>217</v>
      </c>
      <c r="J199" s="139">
        <v>7.7039999999999997</v>
      </c>
      <c r="K199" s="133" t="s">
        <v>732</v>
      </c>
      <c r="L199" s="134" t="str">
        <f t="shared" si="71"/>
        <v>Yes</v>
      </c>
    </row>
    <row r="200" spans="1:12" ht="25.5" x14ac:dyDescent="0.2">
      <c r="A200" s="2" t="s">
        <v>1704</v>
      </c>
      <c r="B200" s="136" t="s">
        <v>217</v>
      </c>
      <c r="C200" s="140" t="s">
        <v>217</v>
      </c>
      <c r="D200" s="138" t="str">
        <f t="shared" si="72"/>
        <v>N/A</v>
      </c>
      <c r="E200" s="140">
        <v>3.9785821017999998</v>
      </c>
      <c r="F200" s="138" t="str">
        <f t="shared" si="73"/>
        <v>N/A</v>
      </c>
      <c r="G200" s="140">
        <v>4.0484374968000001</v>
      </c>
      <c r="H200" s="138" t="str">
        <f t="shared" si="74"/>
        <v>N/A</v>
      </c>
      <c r="I200" s="139" t="s">
        <v>217</v>
      </c>
      <c r="J200" s="139">
        <v>1.756</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0.1189029311</v>
      </c>
      <c r="F204" s="138" t="str">
        <f t="shared" si="73"/>
        <v>N/A</v>
      </c>
      <c r="G204" s="140">
        <v>0.1360375707</v>
      </c>
      <c r="H204" s="138" t="str">
        <f t="shared" si="74"/>
        <v>N/A</v>
      </c>
      <c r="I204" s="139" t="s">
        <v>217</v>
      </c>
      <c r="J204" s="139">
        <v>14.41</v>
      </c>
      <c r="K204" s="133" t="s">
        <v>732</v>
      </c>
      <c r="L204" s="134" t="str">
        <f t="shared" si="71"/>
        <v>Yes</v>
      </c>
    </row>
    <row r="205" spans="1:12" ht="25.5" x14ac:dyDescent="0.2">
      <c r="A205" s="2" t="s">
        <v>1709</v>
      </c>
      <c r="B205" s="136" t="s">
        <v>217</v>
      </c>
      <c r="C205" s="140" t="s">
        <v>217</v>
      </c>
      <c r="D205" s="138" t="str">
        <f t="shared" si="72"/>
        <v>N/A</v>
      </c>
      <c r="E205" s="140">
        <v>2.1958067E-3</v>
      </c>
      <c r="F205" s="138" t="str">
        <f t="shared" si="73"/>
        <v>N/A</v>
      </c>
      <c r="G205" s="140">
        <v>5.0760289999999999E-4</v>
      </c>
      <c r="H205" s="138" t="str">
        <f t="shared" si="74"/>
        <v>N/A</v>
      </c>
      <c r="I205" s="139" t="s">
        <v>217</v>
      </c>
      <c r="J205" s="139">
        <v>-76.900000000000006</v>
      </c>
      <c r="K205" s="133" t="s">
        <v>732</v>
      </c>
      <c r="L205" s="134" t="str">
        <f t="shared" si="71"/>
        <v>No</v>
      </c>
    </row>
    <row r="206" spans="1:12" ht="25.5" x14ac:dyDescent="0.2">
      <c r="A206" s="2" t="s">
        <v>1710</v>
      </c>
      <c r="B206" s="136" t="s">
        <v>217</v>
      </c>
      <c r="C206" s="140" t="s">
        <v>217</v>
      </c>
      <c r="D206" s="138" t="str">
        <f t="shared" si="72"/>
        <v>N/A</v>
      </c>
      <c r="E206" s="140">
        <v>2.1312499520000001</v>
      </c>
      <c r="F206" s="138" t="str">
        <f t="shared" si="73"/>
        <v>N/A</v>
      </c>
      <c r="G206" s="140">
        <v>2.8944531188</v>
      </c>
      <c r="H206" s="138" t="str">
        <f t="shared" si="74"/>
        <v>N/A</v>
      </c>
      <c r="I206" s="139" t="s">
        <v>217</v>
      </c>
      <c r="J206" s="139">
        <v>35.81</v>
      </c>
      <c r="K206" s="133" t="s">
        <v>732</v>
      </c>
      <c r="L206" s="134" t="str">
        <f t="shared" si="71"/>
        <v>No</v>
      </c>
    </row>
    <row r="207" spans="1:12" ht="25.5" x14ac:dyDescent="0.2">
      <c r="A207" s="2" t="s">
        <v>1711</v>
      </c>
      <c r="B207" s="136" t="s">
        <v>217</v>
      </c>
      <c r="C207" s="140" t="s">
        <v>217</v>
      </c>
      <c r="D207" s="138" t="str">
        <f t="shared" si="72"/>
        <v>N/A</v>
      </c>
      <c r="E207" s="140">
        <v>3.2278358E-2</v>
      </c>
      <c r="F207" s="138" t="str">
        <f t="shared" si="73"/>
        <v>N/A</v>
      </c>
      <c r="G207" s="140">
        <v>3.1978981199999999E-2</v>
      </c>
      <c r="H207" s="138" t="str">
        <f t="shared" si="74"/>
        <v>N/A</v>
      </c>
      <c r="I207" s="139" t="s">
        <v>217</v>
      </c>
      <c r="J207" s="139">
        <v>-0.92700000000000005</v>
      </c>
      <c r="K207" s="133" t="s">
        <v>732</v>
      </c>
      <c r="L207" s="134" t="str">
        <f t="shared" si="71"/>
        <v>Yes</v>
      </c>
    </row>
    <row r="208" spans="1:12" ht="25.5" x14ac:dyDescent="0.2">
      <c r="A208" s="2" t="s">
        <v>1712</v>
      </c>
      <c r="B208" s="136" t="s">
        <v>217</v>
      </c>
      <c r="C208" s="140" t="s">
        <v>217</v>
      </c>
      <c r="D208" s="138" t="str">
        <f t="shared" si="72"/>
        <v>N/A</v>
      </c>
      <c r="E208" s="140">
        <v>25.225207421</v>
      </c>
      <c r="F208" s="138" t="str">
        <f t="shared" si="73"/>
        <v>N/A</v>
      </c>
      <c r="G208" s="140">
        <v>25.386235028000002</v>
      </c>
      <c r="H208" s="138" t="str">
        <f t="shared" si="74"/>
        <v>N/A</v>
      </c>
      <c r="I208" s="139" t="s">
        <v>217</v>
      </c>
      <c r="J208" s="139">
        <v>0.63839999999999997</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9.8878272163999998</v>
      </c>
      <c r="F210" s="138" t="str">
        <f t="shared" si="73"/>
        <v>N/A</v>
      </c>
      <c r="G210" s="140">
        <v>3.9801141496999999</v>
      </c>
      <c r="H210" s="138" t="str">
        <f t="shared" si="74"/>
        <v>N/A</v>
      </c>
      <c r="I210" s="139" t="s">
        <v>217</v>
      </c>
      <c r="J210" s="139">
        <v>-59.7</v>
      </c>
      <c r="K210" s="133" t="s">
        <v>732</v>
      </c>
      <c r="L210" s="134" t="str">
        <f t="shared" si="71"/>
        <v>No</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109903</v>
      </c>
      <c r="D6" s="11" t="str">
        <f t="shared" ref="D6:D39" si="0">IF($B6="N/A","N/A",IF(C6&gt;10,"No",IF(C6&lt;-10,"No","Yes")))</f>
        <v>N/A</v>
      </c>
      <c r="E6" s="1">
        <v>102932</v>
      </c>
      <c r="F6" s="11" t="str">
        <f t="shared" ref="F6:F39" si="1">IF($B6="N/A","N/A",IF(E6&gt;10,"No",IF(E6&lt;-10,"No","Yes")))</f>
        <v>N/A</v>
      </c>
      <c r="G6" s="1">
        <v>104065</v>
      </c>
      <c r="H6" s="11" t="str">
        <f t="shared" ref="H6:H39" si="2">IF($B6="N/A","N/A",IF(G6&gt;10,"No",IF(G6&lt;-10,"No","Yes")))</f>
        <v>N/A</v>
      </c>
      <c r="I6" s="56">
        <v>-6.34</v>
      </c>
      <c r="J6" s="56">
        <v>1.101</v>
      </c>
      <c r="K6" s="47" t="s">
        <v>732</v>
      </c>
      <c r="L6" s="9" t="str">
        <f t="shared" ref="L6:L39" si="3">IF(J6="Div by 0", "N/A", IF(K6="N/A","N/A", IF(J6&gt;VALUE(MID(K6,1,2)), "No", IF(J6&lt;-1*VALUE(MID(K6,1,2)), "No", "Yes"))))</f>
        <v>Yes</v>
      </c>
    </row>
    <row r="7" spans="1:12" x14ac:dyDescent="0.2">
      <c r="A7" s="16" t="s">
        <v>4</v>
      </c>
      <c r="B7" s="34" t="s">
        <v>217</v>
      </c>
      <c r="C7" s="35">
        <v>65117</v>
      </c>
      <c r="D7" s="43" t="str">
        <f t="shared" si="0"/>
        <v>N/A</v>
      </c>
      <c r="E7" s="35">
        <v>60776</v>
      </c>
      <c r="F7" s="43" t="str">
        <f t="shared" si="1"/>
        <v>N/A</v>
      </c>
      <c r="G7" s="35">
        <v>63115</v>
      </c>
      <c r="H7" s="43" t="str">
        <f t="shared" si="2"/>
        <v>N/A</v>
      </c>
      <c r="I7" s="12">
        <v>-6.67</v>
      </c>
      <c r="J7" s="12">
        <v>3.8490000000000002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60.649594004000001</v>
      </c>
      <c r="H8" s="43" t="str">
        <f t="shared" si="2"/>
        <v>N/A</v>
      </c>
      <c r="I8" s="12" t="s">
        <v>217</v>
      </c>
      <c r="J8" s="12" t="s">
        <v>217</v>
      </c>
      <c r="K8" s="44" t="s">
        <v>732</v>
      </c>
      <c r="L8" s="9" t="str">
        <f t="shared" si="3"/>
        <v>No</v>
      </c>
    </row>
    <row r="9" spans="1:12" x14ac:dyDescent="0.2">
      <c r="A9" s="16" t="s">
        <v>83</v>
      </c>
      <c r="B9" s="34" t="s">
        <v>217</v>
      </c>
      <c r="C9" s="35">
        <v>58296.97</v>
      </c>
      <c r="D9" s="43" t="str">
        <f t="shared" si="0"/>
        <v>N/A</v>
      </c>
      <c r="E9" s="35">
        <v>52359.76</v>
      </c>
      <c r="F9" s="43" t="str">
        <f t="shared" si="1"/>
        <v>N/A</v>
      </c>
      <c r="G9" s="35">
        <v>52566.62</v>
      </c>
      <c r="H9" s="43" t="str">
        <f t="shared" si="2"/>
        <v>N/A</v>
      </c>
      <c r="I9" s="12">
        <v>-10.199999999999999</v>
      </c>
      <c r="J9" s="12">
        <v>0.39510000000000001</v>
      </c>
      <c r="K9" s="44" t="s">
        <v>732</v>
      </c>
      <c r="L9" s="9" t="str">
        <f t="shared" si="3"/>
        <v>Yes</v>
      </c>
    </row>
    <row r="10" spans="1:12" x14ac:dyDescent="0.2">
      <c r="A10" s="16" t="s">
        <v>100</v>
      </c>
      <c r="B10" s="34" t="s">
        <v>217</v>
      </c>
      <c r="C10" s="35">
        <v>6432</v>
      </c>
      <c r="D10" s="43" t="str">
        <f t="shared" si="0"/>
        <v>N/A</v>
      </c>
      <c r="E10" s="35">
        <v>4494</v>
      </c>
      <c r="F10" s="43" t="str">
        <f t="shared" si="1"/>
        <v>N/A</v>
      </c>
      <c r="G10" s="35">
        <v>4588</v>
      </c>
      <c r="H10" s="43" t="str">
        <f t="shared" si="2"/>
        <v>N/A</v>
      </c>
      <c r="I10" s="12">
        <v>-30.1</v>
      </c>
      <c r="J10" s="12">
        <v>2.0920000000000001</v>
      </c>
      <c r="K10" s="44" t="s">
        <v>732</v>
      </c>
      <c r="L10" s="9" t="str">
        <f t="shared" si="3"/>
        <v>Yes</v>
      </c>
    </row>
    <row r="11" spans="1:12" x14ac:dyDescent="0.2">
      <c r="A11" s="16" t="s">
        <v>984</v>
      </c>
      <c r="B11" s="34" t="s">
        <v>217</v>
      </c>
      <c r="C11" s="35">
        <v>692</v>
      </c>
      <c r="D11" s="43" t="str">
        <f t="shared" si="0"/>
        <v>N/A</v>
      </c>
      <c r="E11" s="35">
        <v>485</v>
      </c>
      <c r="F11" s="43" t="str">
        <f t="shared" si="1"/>
        <v>N/A</v>
      </c>
      <c r="G11" s="35">
        <v>387</v>
      </c>
      <c r="H11" s="43" t="str">
        <f t="shared" si="2"/>
        <v>N/A</v>
      </c>
      <c r="I11" s="12">
        <v>-29.9</v>
      </c>
      <c r="J11" s="12">
        <v>-20.2</v>
      </c>
      <c r="K11" s="44" t="s">
        <v>732</v>
      </c>
      <c r="L11" s="9" t="str">
        <f t="shared" si="3"/>
        <v>Yes</v>
      </c>
    </row>
    <row r="12" spans="1:12" x14ac:dyDescent="0.2">
      <c r="A12" s="16" t="s">
        <v>985</v>
      </c>
      <c r="B12" s="34" t="s">
        <v>217</v>
      </c>
      <c r="C12" s="35">
        <v>216</v>
      </c>
      <c r="D12" s="43" t="str">
        <f t="shared" si="0"/>
        <v>N/A</v>
      </c>
      <c r="E12" s="35">
        <v>223</v>
      </c>
      <c r="F12" s="43" t="str">
        <f t="shared" si="1"/>
        <v>N/A</v>
      </c>
      <c r="G12" s="35">
        <v>203</v>
      </c>
      <c r="H12" s="43" t="str">
        <f t="shared" si="2"/>
        <v>N/A</v>
      </c>
      <c r="I12" s="12">
        <v>3.2410000000000001</v>
      </c>
      <c r="J12" s="12">
        <v>-8.9700000000000006</v>
      </c>
      <c r="K12" s="44" t="s">
        <v>732</v>
      </c>
      <c r="L12" s="9" t="str">
        <f t="shared" si="3"/>
        <v>Yes</v>
      </c>
    </row>
    <row r="13" spans="1:12" x14ac:dyDescent="0.2">
      <c r="A13" s="16" t="s">
        <v>986</v>
      </c>
      <c r="B13" s="34" t="s">
        <v>217</v>
      </c>
      <c r="C13" s="35">
        <v>2655</v>
      </c>
      <c r="D13" s="43" t="str">
        <f t="shared" si="0"/>
        <v>N/A</v>
      </c>
      <c r="E13" s="35">
        <v>1492</v>
      </c>
      <c r="F13" s="43" t="str">
        <f t="shared" si="1"/>
        <v>N/A</v>
      </c>
      <c r="G13" s="35">
        <v>1598</v>
      </c>
      <c r="H13" s="43" t="str">
        <f t="shared" si="2"/>
        <v>N/A</v>
      </c>
      <c r="I13" s="12">
        <v>-43.8</v>
      </c>
      <c r="J13" s="12">
        <v>7.1050000000000004</v>
      </c>
      <c r="K13" s="44" t="s">
        <v>732</v>
      </c>
      <c r="L13" s="9" t="str">
        <f t="shared" si="3"/>
        <v>Yes</v>
      </c>
    </row>
    <row r="14" spans="1:12" x14ac:dyDescent="0.2">
      <c r="A14" s="16" t="s">
        <v>987</v>
      </c>
      <c r="B14" s="34" t="s">
        <v>217</v>
      </c>
      <c r="C14" s="35">
        <v>2869</v>
      </c>
      <c r="D14" s="43" t="str">
        <f t="shared" si="0"/>
        <v>N/A</v>
      </c>
      <c r="E14" s="35">
        <v>2294</v>
      </c>
      <c r="F14" s="43" t="str">
        <f t="shared" si="1"/>
        <v>N/A</v>
      </c>
      <c r="G14" s="35">
        <v>2400</v>
      </c>
      <c r="H14" s="43" t="str">
        <f t="shared" si="2"/>
        <v>N/A</v>
      </c>
      <c r="I14" s="12">
        <v>-20</v>
      </c>
      <c r="J14" s="12">
        <v>4.6210000000000004</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34992</v>
      </c>
      <c r="D16" s="43" t="str">
        <f t="shared" si="0"/>
        <v>N/A</v>
      </c>
      <c r="E16" s="35">
        <v>30704</v>
      </c>
      <c r="F16" s="43" t="str">
        <f t="shared" si="1"/>
        <v>N/A</v>
      </c>
      <c r="G16" s="35">
        <v>32393</v>
      </c>
      <c r="H16" s="43" t="str">
        <f t="shared" si="2"/>
        <v>N/A</v>
      </c>
      <c r="I16" s="12">
        <v>-12.3</v>
      </c>
      <c r="J16" s="12">
        <v>5.5010000000000003</v>
      </c>
      <c r="K16" s="44" t="s">
        <v>732</v>
      </c>
      <c r="L16" s="9" t="str">
        <f t="shared" si="3"/>
        <v>Yes</v>
      </c>
    </row>
    <row r="17" spans="1:12" x14ac:dyDescent="0.2">
      <c r="A17" s="4" t="s">
        <v>989</v>
      </c>
      <c r="B17" s="34" t="s">
        <v>217</v>
      </c>
      <c r="C17" s="35">
        <v>27641</v>
      </c>
      <c r="D17" s="43" t="str">
        <f t="shared" si="0"/>
        <v>N/A</v>
      </c>
      <c r="E17" s="35">
        <v>23599</v>
      </c>
      <c r="F17" s="43" t="str">
        <f t="shared" si="1"/>
        <v>N/A</v>
      </c>
      <c r="G17" s="35">
        <v>24971</v>
      </c>
      <c r="H17" s="43" t="str">
        <f t="shared" si="2"/>
        <v>N/A</v>
      </c>
      <c r="I17" s="12">
        <v>-14.6</v>
      </c>
      <c r="J17" s="12">
        <v>5.8140000000000001</v>
      </c>
      <c r="K17" s="44" t="s">
        <v>732</v>
      </c>
      <c r="L17" s="9" t="str">
        <f t="shared" si="3"/>
        <v>Yes</v>
      </c>
    </row>
    <row r="18" spans="1:12" x14ac:dyDescent="0.2">
      <c r="A18" s="4" t="s">
        <v>990</v>
      </c>
      <c r="B18" s="34" t="s">
        <v>217</v>
      </c>
      <c r="C18" s="35">
        <v>292</v>
      </c>
      <c r="D18" s="43" t="str">
        <f t="shared" si="0"/>
        <v>N/A</v>
      </c>
      <c r="E18" s="35">
        <v>337</v>
      </c>
      <c r="F18" s="43" t="str">
        <f t="shared" si="1"/>
        <v>N/A</v>
      </c>
      <c r="G18" s="35">
        <v>372</v>
      </c>
      <c r="H18" s="43" t="str">
        <f t="shared" si="2"/>
        <v>N/A</v>
      </c>
      <c r="I18" s="12">
        <v>15.41</v>
      </c>
      <c r="J18" s="12">
        <v>10.39</v>
      </c>
      <c r="K18" s="44" t="s">
        <v>732</v>
      </c>
      <c r="L18" s="9" t="str">
        <f t="shared" si="3"/>
        <v>Yes</v>
      </c>
    </row>
    <row r="19" spans="1:12" x14ac:dyDescent="0.2">
      <c r="A19" s="4" t="s">
        <v>991</v>
      </c>
      <c r="B19" s="34" t="s">
        <v>217</v>
      </c>
      <c r="C19" s="35">
        <v>2741</v>
      </c>
      <c r="D19" s="43" t="str">
        <f t="shared" si="0"/>
        <v>N/A</v>
      </c>
      <c r="E19" s="35">
        <v>2132</v>
      </c>
      <c r="F19" s="43" t="str">
        <f t="shared" si="1"/>
        <v>N/A</v>
      </c>
      <c r="G19" s="35">
        <v>2238</v>
      </c>
      <c r="H19" s="43" t="str">
        <f t="shared" si="2"/>
        <v>N/A</v>
      </c>
      <c r="I19" s="12">
        <v>-22.2</v>
      </c>
      <c r="J19" s="12">
        <v>4.9720000000000004</v>
      </c>
      <c r="K19" s="44" t="s">
        <v>732</v>
      </c>
      <c r="L19" s="9" t="str">
        <f t="shared" si="3"/>
        <v>Yes</v>
      </c>
    </row>
    <row r="20" spans="1:12" x14ac:dyDescent="0.2">
      <c r="A20" s="4" t="s">
        <v>992</v>
      </c>
      <c r="B20" s="34" t="s">
        <v>217</v>
      </c>
      <c r="C20" s="35">
        <v>4318</v>
      </c>
      <c r="D20" s="43" t="str">
        <f t="shared" si="0"/>
        <v>N/A</v>
      </c>
      <c r="E20" s="35">
        <v>4636</v>
      </c>
      <c r="F20" s="43" t="str">
        <f t="shared" si="1"/>
        <v>N/A</v>
      </c>
      <c r="G20" s="35">
        <v>4812</v>
      </c>
      <c r="H20" s="43" t="str">
        <f t="shared" si="2"/>
        <v>N/A</v>
      </c>
      <c r="I20" s="12">
        <v>7.3650000000000002</v>
      </c>
      <c r="J20" s="12">
        <v>3.7959999999999998</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47528</v>
      </c>
      <c r="D22" s="43" t="str">
        <f t="shared" si="0"/>
        <v>N/A</v>
      </c>
      <c r="E22" s="35">
        <v>47211</v>
      </c>
      <c r="F22" s="43" t="str">
        <f t="shared" si="1"/>
        <v>N/A</v>
      </c>
      <c r="G22" s="35">
        <v>45273</v>
      </c>
      <c r="H22" s="43" t="str">
        <f t="shared" si="2"/>
        <v>N/A</v>
      </c>
      <c r="I22" s="12">
        <v>-0.66700000000000004</v>
      </c>
      <c r="J22" s="12">
        <v>-4.0999999999999996</v>
      </c>
      <c r="K22" s="44" t="s">
        <v>732</v>
      </c>
      <c r="L22" s="9" t="str">
        <f t="shared" si="3"/>
        <v>Yes</v>
      </c>
    </row>
    <row r="23" spans="1:12" x14ac:dyDescent="0.2">
      <c r="A23" s="4" t="s">
        <v>994</v>
      </c>
      <c r="B23" s="34" t="s">
        <v>217</v>
      </c>
      <c r="C23" s="35">
        <v>6987</v>
      </c>
      <c r="D23" s="43" t="str">
        <f t="shared" si="0"/>
        <v>N/A</v>
      </c>
      <c r="E23" s="35">
        <v>6453</v>
      </c>
      <c r="F23" s="43" t="str">
        <f t="shared" si="1"/>
        <v>N/A</v>
      </c>
      <c r="G23" s="35">
        <v>5886</v>
      </c>
      <c r="H23" s="43" t="str">
        <f t="shared" si="2"/>
        <v>N/A</v>
      </c>
      <c r="I23" s="12">
        <v>-7.64</v>
      </c>
      <c r="J23" s="12">
        <v>-8.7899999999999991</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22</v>
      </c>
      <c r="D25" s="43" t="str">
        <f t="shared" si="0"/>
        <v>N/A</v>
      </c>
      <c r="E25" s="35">
        <v>24</v>
      </c>
      <c r="F25" s="43" t="str">
        <f t="shared" si="1"/>
        <v>N/A</v>
      </c>
      <c r="G25" s="35">
        <v>23</v>
      </c>
      <c r="H25" s="43" t="str">
        <f t="shared" si="2"/>
        <v>N/A</v>
      </c>
      <c r="I25" s="12">
        <v>9.0909999999999993</v>
      </c>
      <c r="J25" s="12">
        <v>-4.17</v>
      </c>
      <c r="K25" s="44" t="s">
        <v>732</v>
      </c>
      <c r="L25" s="9" t="str">
        <f t="shared" si="3"/>
        <v>Yes</v>
      </c>
    </row>
    <row r="26" spans="1:12" x14ac:dyDescent="0.2">
      <c r="A26" s="4" t="s">
        <v>997</v>
      </c>
      <c r="B26" s="34" t="s">
        <v>217</v>
      </c>
      <c r="C26" s="35">
        <v>29553</v>
      </c>
      <c r="D26" s="43" t="str">
        <f t="shared" si="0"/>
        <v>N/A</v>
      </c>
      <c r="E26" s="35">
        <v>30292</v>
      </c>
      <c r="F26" s="43" t="str">
        <f t="shared" si="1"/>
        <v>N/A</v>
      </c>
      <c r="G26" s="35">
        <v>30049</v>
      </c>
      <c r="H26" s="43" t="str">
        <f t="shared" si="2"/>
        <v>N/A</v>
      </c>
      <c r="I26" s="12">
        <v>2.5009999999999999</v>
      </c>
      <c r="J26" s="12">
        <v>-0.80200000000000005</v>
      </c>
      <c r="K26" s="44" t="s">
        <v>732</v>
      </c>
      <c r="L26" s="9" t="str">
        <f t="shared" si="3"/>
        <v>Yes</v>
      </c>
    </row>
    <row r="27" spans="1:12" x14ac:dyDescent="0.2">
      <c r="A27" s="4" t="s">
        <v>998</v>
      </c>
      <c r="B27" s="34" t="s">
        <v>217</v>
      </c>
      <c r="C27" s="35">
        <v>682</v>
      </c>
      <c r="D27" s="43" t="str">
        <f t="shared" si="0"/>
        <v>N/A</v>
      </c>
      <c r="E27" s="35">
        <v>641</v>
      </c>
      <c r="F27" s="43" t="str">
        <f t="shared" si="1"/>
        <v>N/A</v>
      </c>
      <c r="G27" s="35">
        <v>548</v>
      </c>
      <c r="H27" s="43" t="str">
        <f t="shared" si="2"/>
        <v>N/A</v>
      </c>
      <c r="I27" s="12">
        <v>-6.01</v>
      </c>
      <c r="J27" s="12">
        <v>-14.5</v>
      </c>
      <c r="K27" s="44" t="s">
        <v>732</v>
      </c>
      <c r="L27" s="9" t="str">
        <f t="shared" si="3"/>
        <v>Yes</v>
      </c>
    </row>
    <row r="28" spans="1:12" x14ac:dyDescent="0.2">
      <c r="A28" s="57" t="s">
        <v>999</v>
      </c>
      <c r="B28" s="34" t="s">
        <v>217</v>
      </c>
      <c r="C28" s="35">
        <v>10231</v>
      </c>
      <c r="D28" s="43" t="str">
        <f t="shared" si="0"/>
        <v>N/A</v>
      </c>
      <c r="E28" s="35">
        <v>9754</v>
      </c>
      <c r="F28" s="43" t="str">
        <f t="shared" si="1"/>
        <v>N/A</v>
      </c>
      <c r="G28" s="35">
        <v>8736</v>
      </c>
      <c r="H28" s="43" t="str">
        <f t="shared" si="2"/>
        <v>N/A</v>
      </c>
      <c r="I28" s="12">
        <v>-4.66</v>
      </c>
      <c r="J28" s="12">
        <v>-10.4</v>
      </c>
      <c r="K28" s="44" t="s">
        <v>732</v>
      </c>
      <c r="L28" s="9" t="str">
        <f t="shared" si="3"/>
        <v>Yes</v>
      </c>
    </row>
    <row r="29" spans="1:12" x14ac:dyDescent="0.2">
      <c r="A29" s="57" t="s">
        <v>1000</v>
      </c>
      <c r="B29" s="34" t="s">
        <v>217</v>
      </c>
      <c r="C29" s="35">
        <v>53</v>
      </c>
      <c r="D29" s="43" t="str">
        <f t="shared" si="0"/>
        <v>N/A</v>
      </c>
      <c r="E29" s="35">
        <v>47</v>
      </c>
      <c r="F29" s="43" t="str">
        <f t="shared" si="1"/>
        <v>N/A</v>
      </c>
      <c r="G29" s="35">
        <v>31</v>
      </c>
      <c r="H29" s="43" t="str">
        <f t="shared" si="2"/>
        <v>N/A</v>
      </c>
      <c r="I29" s="12">
        <v>-11.3</v>
      </c>
      <c r="J29" s="12">
        <v>-34</v>
      </c>
      <c r="K29" s="44" t="s">
        <v>732</v>
      </c>
      <c r="L29" s="9" t="str">
        <f t="shared" si="3"/>
        <v>No</v>
      </c>
    </row>
    <row r="30" spans="1:12" x14ac:dyDescent="0.2">
      <c r="A30" s="57" t="s">
        <v>106</v>
      </c>
      <c r="B30" s="34" t="s">
        <v>217</v>
      </c>
      <c r="C30" s="35">
        <v>20951</v>
      </c>
      <c r="D30" s="43" t="str">
        <f t="shared" si="0"/>
        <v>N/A</v>
      </c>
      <c r="E30" s="35">
        <v>20523</v>
      </c>
      <c r="F30" s="43" t="str">
        <f t="shared" si="1"/>
        <v>N/A</v>
      </c>
      <c r="G30" s="35">
        <v>21811</v>
      </c>
      <c r="H30" s="43" t="str">
        <f t="shared" si="2"/>
        <v>N/A</v>
      </c>
      <c r="I30" s="12">
        <v>-2.04</v>
      </c>
      <c r="J30" s="12">
        <v>6.2759999999999998</v>
      </c>
      <c r="K30" s="44" t="s">
        <v>732</v>
      </c>
      <c r="L30" s="9" t="str">
        <f t="shared" si="3"/>
        <v>Yes</v>
      </c>
    </row>
    <row r="31" spans="1:12" x14ac:dyDescent="0.2">
      <c r="A31" s="45" t="s">
        <v>1001</v>
      </c>
      <c r="B31" s="34" t="s">
        <v>217</v>
      </c>
      <c r="C31" s="35">
        <v>6306</v>
      </c>
      <c r="D31" s="43" t="str">
        <f t="shared" si="0"/>
        <v>N/A</v>
      </c>
      <c r="E31" s="35">
        <v>5962</v>
      </c>
      <c r="F31" s="43" t="str">
        <f t="shared" si="1"/>
        <v>N/A</v>
      </c>
      <c r="G31" s="35">
        <v>6063</v>
      </c>
      <c r="H31" s="43" t="str">
        <f t="shared" si="2"/>
        <v>N/A</v>
      </c>
      <c r="I31" s="12">
        <v>-5.46</v>
      </c>
      <c r="J31" s="12">
        <v>1.694</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5372</v>
      </c>
      <c r="D34" s="43" t="str">
        <f t="shared" si="0"/>
        <v>N/A</v>
      </c>
      <c r="E34" s="35">
        <v>4974</v>
      </c>
      <c r="F34" s="43" t="str">
        <f t="shared" si="1"/>
        <v>N/A</v>
      </c>
      <c r="G34" s="35">
        <v>6113</v>
      </c>
      <c r="H34" s="43" t="str">
        <f t="shared" si="2"/>
        <v>N/A</v>
      </c>
      <c r="I34" s="12">
        <v>-7.41</v>
      </c>
      <c r="J34" s="12">
        <v>22.9</v>
      </c>
      <c r="K34" s="44" t="s">
        <v>732</v>
      </c>
      <c r="L34" s="9" t="str">
        <f t="shared" si="3"/>
        <v>Yes</v>
      </c>
    </row>
    <row r="35" spans="1:12" x14ac:dyDescent="0.2">
      <c r="A35" s="45" t="s">
        <v>1005</v>
      </c>
      <c r="B35" s="34" t="s">
        <v>217</v>
      </c>
      <c r="C35" s="35">
        <v>3429</v>
      </c>
      <c r="D35" s="43" t="str">
        <f t="shared" si="0"/>
        <v>N/A</v>
      </c>
      <c r="E35" s="35">
        <v>3582</v>
      </c>
      <c r="F35" s="43" t="str">
        <f t="shared" si="1"/>
        <v>N/A</v>
      </c>
      <c r="G35" s="35">
        <v>4297</v>
      </c>
      <c r="H35" s="43" t="str">
        <f t="shared" si="2"/>
        <v>N/A</v>
      </c>
      <c r="I35" s="12">
        <v>4.4619999999999997</v>
      </c>
      <c r="J35" s="12">
        <v>19.96</v>
      </c>
      <c r="K35" s="44" t="s">
        <v>732</v>
      </c>
      <c r="L35" s="9" t="str">
        <f t="shared" si="3"/>
        <v>Yes</v>
      </c>
    </row>
    <row r="36" spans="1:12" x14ac:dyDescent="0.2">
      <c r="A36" s="45" t="s">
        <v>1006</v>
      </c>
      <c r="B36" s="34" t="s">
        <v>217</v>
      </c>
      <c r="C36" s="35">
        <v>5844</v>
      </c>
      <c r="D36" s="43" t="str">
        <f t="shared" si="0"/>
        <v>N/A</v>
      </c>
      <c r="E36" s="35">
        <v>6005</v>
      </c>
      <c r="F36" s="43" t="str">
        <f t="shared" si="1"/>
        <v>N/A</v>
      </c>
      <c r="G36" s="35">
        <v>5338</v>
      </c>
      <c r="H36" s="43" t="str">
        <f t="shared" si="2"/>
        <v>N/A</v>
      </c>
      <c r="I36" s="12">
        <v>2.7549999999999999</v>
      </c>
      <c r="J36" s="12">
        <v>-11.1</v>
      </c>
      <c r="K36" s="44" t="s">
        <v>732</v>
      </c>
      <c r="L36" s="9" t="str">
        <f t="shared" si="3"/>
        <v>Yes</v>
      </c>
    </row>
    <row r="37" spans="1:12" x14ac:dyDescent="0.2">
      <c r="A37" s="45" t="s">
        <v>122</v>
      </c>
      <c r="B37" s="34" t="s">
        <v>217</v>
      </c>
      <c r="C37" s="35">
        <v>7295</v>
      </c>
      <c r="D37" s="43" t="str">
        <f t="shared" si="0"/>
        <v>N/A</v>
      </c>
      <c r="E37" s="35">
        <v>5384</v>
      </c>
      <c r="F37" s="43" t="str">
        <f t="shared" si="1"/>
        <v>N/A</v>
      </c>
      <c r="G37" s="35">
        <v>5148</v>
      </c>
      <c r="H37" s="43" t="str">
        <f t="shared" si="2"/>
        <v>N/A</v>
      </c>
      <c r="I37" s="12">
        <v>-26.2</v>
      </c>
      <c r="J37" s="12">
        <v>-4.38</v>
      </c>
      <c r="K37" s="44" t="s">
        <v>732</v>
      </c>
      <c r="L37" s="9" t="str">
        <f t="shared" si="3"/>
        <v>Yes</v>
      </c>
    </row>
    <row r="38" spans="1:12" x14ac:dyDescent="0.2">
      <c r="A38" s="45" t="s">
        <v>84</v>
      </c>
      <c r="B38" s="34" t="s">
        <v>217</v>
      </c>
      <c r="C38" s="46">
        <v>1224568360</v>
      </c>
      <c r="D38" s="43" t="str">
        <f t="shared" si="0"/>
        <v>N/A</v>
      </c>
      <c r="E38" s="46">
        <v>1179526527</v>
      </c>
      <c r="F38" s="43" t="str">
        <f t="shared" si="1"/>
        <v>N/A</v>
      </c>
      <c r="G38" s="46">
        <v>1195681075</v>
      </c>
      <c r="H38" s="43" t="str">
        <f t="shared" si="2"/>
        <v>N/A</v>
      </c>
      <c r="I38" s="12">
        <v>-3.68</v>
      </c>
      <c r="J38" s="12">
        <v>1.37</v>
      </c>
      <c r="K38" s="44" t="s">
        <v>732</v>
      </c>
      <c r="L38" s="9" t="str">
        <f t="shared" si="3"/>
        <v>Yes</v>
      </c>
    </row>
    <row r="39" spans="1:12" x14ac:dyDescent="0.2">
      <c r="A39" s="45" t="s">
        <v>1288</v>
      </c>
      <c r="B39" s="34" t="s">
        <v>217</v>
      </c>
      <c r="C39" s="46">
        <v>11142.265088</v>
      </c>
      <c r="D39" s="43" t="str">
        <f t="shared" si="0"/>
        <v>N/A</v>
      </c>
      <c r="E39" s="46">
        <v>11459.279204</v>
      </c>
      <c r="F39" s="43" t="str">
        <f t="shared" si="1"/>
        <v>N/A</v>
      </c>
      <c r="G39" s="46">
        <v>11489.752318000001</v>
      </c>
      <c r="H39" s="43" t="str">
        <f t="shared" si="2"/>
        <v>N/A</v>
      </c>
      <c r="I39" s="12">
        <v>2.8450000000000002</v>
      </c>
      <c r="J39" s="12">
        <v>0.26590000000000003</v>
      </c>
      <c r="K39" s="44" t="s">
        <v>732</v>
      </c>
      <c r="L39" s="9" t="str">
        <f t="shared" si="3"/>
        <v>Yes</v>
      </c>
    </row>
    <row r="40" spans="1:12" x14ac:dyDescent="0.2">
      <c r="A40" s="45" t="s">
        <v>1289</v>
      </c>
      <c r="B40" s="34" t="s">
        <v>217</v>
      </c>
      <c r="C40" s="46">
        <v>18805.663036999998</v>
      </c>
      <c r="D40" s="43" t="str">
        <f>IF($B40="N/A","N/A",IF(C40&gt;10,"No",IF(C40&lt;-10,"No","Yes")))</f>
        <v>N/A</v>
      </c>
      <c r="E40" s="46">
        <v>19407.768313</v>
      </c>
      <c r="F40" s="43" t="str">
        <f>IF($B40="N/A","N/A",IF(E40&gt;10,"No",IF(E40&lt;-10,"No","Yes")))</f>
        <v>N/A</v>
      </c>
      <c r="G40" s="46">
        <v>18944.483483</v>
      </c>
      <c r="H40" s="43" t="str">
        <f>IF($B40="N/A","N/A",IF(G40&gt;10,"No",IF(G40&lt;-10,"No","Yes")))</f>
        <v>N/A</v>
      </c>
      <c r="I40" s="12">
        <v>3.202</v>
      </c>
      <c r="J40" s="12">
        <v>-2.39</v>
      </c>
      <c r="K40" s="44" t="s">
        <v>732</v>
      </c>
      <c r="L40" s="9" t="str">
        <f>IF(J40="Div by 0", "N/A", IF(K40="N/A","N/A", IF(J40&gt;VALUE(MID(K40,1,2)), "No", IF(J40&lt;-1*VALUE(MID(K40,1,2)), "No", "Yes"))))</f>
        <v>Yes</v>
      </c>
    </row>
    <row r="41" spans="1:12" x14ac:dyDescent="0.2">
      <c r="A41" s="45" t="s">
        <v>107</v>
      </c>
      <c r="B41" s="34" t="s">
        <v>217</v>
      </c>
      <c r="C41" s="46">
        <v>727983</v>
      </c>
      <c r="D41" s="43" t="str">
        <f t="shared" ref="D41:D44" si="4">IF($B41="N/A","N/A",IF(C41&gt;10,"No",IF(C41&lt;-10,"No","Yes")))</f>
        <v>N/A</v>
      </c>
      <c r="E41" s="46">
        <v>5941479</v>
      </c>
      <c r="F41" s="43" t="str">
        <f t="shared" ref="F41:F44" si="5">IF($B41="N/A","N/A",IF(E41&gt;10,"No",IF(E41&lt;-10,"No","Yes")))</f>
        <v>N/A</v>
      </c>
      <c r="G41" s="46">
        <v>11360452</v>
      </c>
      <c r="H41" s="43" t="str">
        <f t="shared" ref="H41:H44" si="6">IF($B41="N/A","N/A",IF(G41&gt;10,"No",IF(G41&lt;-10,"No","Yes")))</f>
        <v>N/A</v>
      </c>
      <c r="I41" s="12">
        <v>716.2</v>
      </c>
      <c r="J41" s="12">
        <v>91.21</v>
      </c>
      <c r="K41" s="44" t="s">
        <v>732</v>
      </c>
      <c r="L41" s="9" t="str">
        <f t="shared" ref="L41:L43" si="7">IF(J41="Div by 0", "N/A", IF(K41="N/A","N/A", IF(J41&gt;VALUE(MID(K41,1,2)), "No", IF(J41&lt;-1*VALUE(MID(K41,1,2)), "No", "Yes"))))</f>
        <v>No</v>
      </c>
    </row>
    <row r="42" spans="1:12" x14ac:dyDescent="0.2">
      <c r="A42" s="45" t="s">
        <v>162</v>
      </c>
      <c r="B42" s="47" t="s">
        <v>221</v>
      </c>
      <c r="C42" s="1">
        <v>499</v>
      </c>
      <c r="D42" s="43" t="str">
        <f>IF($B42="N/A","N/A",IF(C42&gt;0,"No",IF(C42&lt;0,"No","Yes")))</f>
        <v>No</v>
      </c>
      <c r="E42" s="1">
        <v>445</v>
      </c>
      <c r="F42" s="43" t="str">
        <f>IF($B42="N/A","N/A",IF(E42&gt;0,"No",IF(E42&lt;0,"No","Yes")))</f>
        <v>No</v>
      </c>
      <c r="G42" s="1">
        <v>485</v>
      </c>
      <c r="H42" s="43" t="str">
        <f>IF($B42="N/A","N/A",IF(G42&gt;0,"No",IF(G42&lt;0,"No","Yes")))</f>
        <v>No</v>
      </c>
      <c r="I42" s="12">
        <v>-10.8</v>
      </c>
      <c r="J42" s="12">
        <v>8.9890000000000008</v>
      </c>
      <c r="K42" s="44" t="s">
        <v>732</v>
      </c>
      <c r="L42" s="9" t="str">
        <f t="shared" si="7"/>
        <v>Yes</v>
      </c>
    </row>
    <row r="43" spans="1:12" x14ac:dyDescent="0.2">
      <c r="A43" s="45" t="s">
        <v>160</v>
      </c>
      <c r="B43" s="34" t="s">
        <v>217</v>
      </c>
      <c r="C43" s="46">
        <v>727983</v>
      </c>
      <c r="D43" s="43" t="str">
        <f t="shared" si="4"/>
        <v>N/A</v>
      </c>
      <c r="E43" s="46">
        <v>665101</v>
      </c>
      <c r="F43" s="43" t="str">
        <f t="shared" si="5"/>
        <v>N/A</v>
      </c>
      <c r="G43" s="46">
        <v>978585</v>
      </c>
      <c r="H43" s="43" t="str">
        <f t="shared" si="6"/>
        <v>N/A</v>
      </c>
      <c r="I43" s="12">
        <v>-8.64</v>
      </c>
      <c r="J43" s="12">
        <v>47.13</v>
      </c>
      <c r="K43" s="44" t="s">
        <v>732</v>
      </c>
      <c r="L43" s="9" t="str">
        <f t="shared" si="7"/>
        <v>No</v>
      </c>
    </row>
    <row r="44" spans="1:12" x14ac:dyDescent="0.2">
      <c r="A44" s="45" t="s">
        <v>1290</v>
      </c>
      <c r="B44" s="34" t="s">
        <v>217</v>
      </c>
      <c r="C44" s="46">
        <v>1458.8837675</v>
      </c>
      <c r="D44" s="43" t="str">
        <f t="shared" si="4"/>
        <v>N/A</v>
      </c>
      <c r="E44" s="46">
        <v>1494.6089887999999</v>
      </c>
      <c r="F44" s="43" t="str">
        <f t="shared" si="5"/>
        <v>N/A</v>
      </c>
      <c r="G44" s="46">
        <v>2017.7010309</v>
      </c>
      <c r="H44" s="43" t="str">
        <f t="shared" si="6"/>
        <v>N/A</v>
      </c>
      <c r="I44" s="12">
        <v>2.4489999999999998</v>
      </c>
      <c r="J44" s="12">
        <v>35</v>
      </c>
      <c r="K44" s="44" t="s">
        <v>732</v>
      </c>
      <c r="L44" s="9" t="str">
        <f>IF(J44="Div by 0", "N/A", IF(OR(J44="N/A",K44="N/A"),"N/A", IF(J44&gt;VALUE(MID(K44,1,2)), "No", IF(J44&lt;-1*VALUE(MID(K44,1,2)), "No", "Yes"))))</f>
        <v>No</v>
      </c>
    </row>
    <row r="45" spans="1:12" x14ac:dyDescent="0.2">
      <c r="A45" s="45" t="s">
        <v>1291</v>
      </c>
      <c r="B45" s="34" t="s">
        <v>217</v>
      </c>
      <c r="C45" s="46">
        <v>15157.693563000001</v>
      </c>
      <c r="D45" s="43" t="str">
        <f t="shared" ref="D45:D71" si="8">IF($B45="N/A","N/A",IF(C45&gt;10,"No",IF(C45&lt;-10,"No","Yes")))</f>
        <v>N/A</v>
      </c>
      <c r="E45" s="46">
        <v>20060.120827999999</v>
      </c>
      <c r="F45" s="43" t="str">
        <f t="shared" ref="F45:F71" si="9">IF($B45="N/A","N/A",IF(E45&gt;10,"No",IF(E45&lt;-10,"No","Yes")))</f>
        <v>N/A</v>
      </c>
      <c r="G45" s="46">
        <v>18850.765475</v>
      </c>
      <c r="H45" s="43" t="str">
        <f t="shared" ref="H45:H71" si="10">IF($B45="N/A","N/A",IF(G45&gt;10,"No",IF(G45&lt;-10,"No","Yes")))</f>
        <v>N/A</v>
      </c>
      <c r="I45" s="12">
        <v>32.340000000000003</v>
      </c>
      <c r="J45" s="12">
        <v>-6.03</v>
      </c>
      <c r="K45" s="44" t="s">
        <v>732</v>
      </c>
      <c r="L45" s="9" t="str">
        <f t="shared" ref="L45:L71" si="11">IF(J45="Div by 0", "N/A", IF(K45="N/A","N/A", IF(J45&gt;VALUE(MID(K45,1,2)), "No", IF(J45&lt;-1*VALUE(MID(K45,1,2)), "No", "Yes"))))</f>
        <v>Yes</v>
      </c>
    </row>
    <row r="46" spans="1:12" x14ac:dyDescent="0.2">
      <c r="A46" s="45" t="s">
        <v>1292</v>
      </c>
      <c r="B46" s="34" t="s">
        <v>217</v>
      </c>
      <c r="C46" s="46">
        <v>15838.010115999999</v>
      </c>
      <c r="D46" s="43" t="str">
        <f t="shared" si="8"/>
        <v>N/A</v>
      </c>
      <c r="E46" s="46">
        <v>17235.791753000001</v>
      </c>
      <c r="F46" s="43" t="str">
        <f t="shared" si="9"/>
        <v>N/A</v>
      </c>
      <c r="G46" s="46">
        <v>15828.015504000001</v>
      </c>
      <c r="H46" s="43" t="str">
        <f t="shared" si="10"/>
        <v>N/A</v>
      </c>
      <c r="I46" s="12">
        <v>8.8249999999999993</v>
      </c>
      <c r="J46" s="12">
        <v>-8.17</v>
      </c>
      <c r="K46" s="44" t="s">
        <v>732</v>
      </c>
      <c r="L46" s="9" t="str">
        <f t="shared" si="11"/>
        <v>Yes</v>
      </c>
    </row>
    <row r="47" spans="1:12" x14ac:dyDescent="0.2">
      <c r="A47" s="45" t="s">
        <v>1293</v>
      </c>
      <c r="B47" s="34" t="s">
        <v>217</v>
      </c>
      <c r="C47" s="46">
        <v>22568.893519000001</v>
      </c>
      <c r="D47" s="43" t="str">
        <f t="shared" si="8"/>
        <v>N/A</v>
      </c>
      <c r="E47" s="46">
        <v>21671.44843</v>
      </c>
      <c r="F47" s="43" t="str">
        <f t="shared" si="9"/>
        <v>N/A</v>
      </c>
      <c r="G47" s="46">
        <v>20776.334975000002</v>
      </c>
      <c r="H47" s="43" t="str">
        <f t="shared" si="10"/>
        <v>N/A</v>
      </c>
      <c r="I47" s="12">
        <v>-3.98</v>
      </c>
      <c r="J47" s="12">
        <v>-4.13</v>
      </c>
      <c r="K47" s="44" t="s">
        <v>732</v>
      </c>
      <c r="L47" s="9" t="str">
        <f t="shared" si="11"/>
        <v>Yes</v>
      </c>
    </row>
    <row r="48" spans="1:12" x14ac:dyDescent="0.2">
      <c r="A48" s="45" t="s">
        <v>1294</v>
      </c>
      <c r="B48" s="34" t="s">
        <v>217</v>
      </c>
      <c r="C48" s="46">
        <v>4538.3220339</v>
      </c>
      <c r="D48" s="43" t="str">
        <f t="shared" si="8"/>
        <v>N/A</v>
      </c>
      <c r="E48" s="46">
        <v>8171.6420912000003</v>
      </c>
      <c r="F48" s="43" t="str">
        <f t="shared" si="9"/>
        <v>N/A</v>
      </c>
      <c r="G48" s="46">
        <v>7471.8216521000004</v>
      </c>
      <c r="H48" s="43" t="str">
        <f t="shared" si="10"/>
        <v>N/A</v>
      </c>
      <c r="I48" s="12">
        <v>80.06</v>
      </c>
      <c r="J48" s="12">
        <v>-8.56</v>
      </c>
      <c r="K48" s="44" t="s">
        <v>732</v>
      </c>
      <c r="L48" s="9" t="str">
        <f t="shared" si="11"/>
        <v>Yes</v>
      </c>
    </row>
    <row r="49" spans="1:12" x14ac:dyDescent="0.2">
      <c r="A49" s="45" t="s">
        <v>1295</v>
      </c>
      <c r="B49" s="34" t="s">
        <v>217</v>
      </c>
      <c r="C49" s="46">
        <v>24262.898571000002</v>
      </c>
      <c r="D49" s="43" t="str">
        <f t="shared" si="8"/>
        <v>N/A</v>
      </c>
      <c r="E49" s="46">
        <v>28232.781604</v>
      </c>
      <c r="F49" s="43" t="str">
        <f t="shared" si="9"/>
        <v>N/A</v>
      </c>
      <c r="G49" s="46">
        <v>26751.792916999999</v>
      </c>
      <c r="H49" s="43" t="str">
        <f t="shared" si="10"/>
        <v>N/A</v>
      </c>
      <c r="I49" s="12">
        <v>16.36</v>
      </c>
      <c r="J49" s="12">
        <v>-5.25</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27151.532063999999</v>
      </c>
      <c r="D51" s="43" t="str">
        <f t="shared" si="8"/>
        <v>N/A</v>
      </c>
      <c r="E51" s="46">
        <v>30205.310187999999</v>
      </c>
      <c r="F51" s="43" t="str">
        <f t="shared" si="9"/>
        <v>N/A</v>
      </c>
      <c r="G51" s="46">
        <v>29759.191676999999</v>
      </c>
      <c r="H51" s="43" t="str">
        <f t="shared" si="10"/>
        <v>N/A</v>
      </c>
      <c r="I51" s="12">
        <v>11.25</v>
      </c>
      <c r="J51" s="12">
        <v>-1.48</v>
      </c>
      <c r="K51" s="44" t="s">
        <v>732</v>
      </c>
      <c r="L51" s="9" t="str">
        <f t="shared" si="11"/>
        <v>Yes</v>
      </c>
    </row>
    <row r="52" spans="1:12" x14ac:dyDescent="0.2">
      <c r="A52" s="45" t="s">
        <v>1298</v>
      </c>
      <c r="B52" s="34" t="s">
        <v>217</v>
      </c>
      <c r="C52" s="46">
        <v>24782.924857999998</v>
      </c>
      <c r="D52" s="43" t="str">
        <f t="shared" si="8"/>
        <v>N/A</v>
      </c>
      <c r="E52" s="46">
        <v>27313.491546000001</v>
      </c>
      <c r="F52" s="43" t="str">
        <f t="shared" si="9"/>
        <v>N/A</v>
      </c>
      <c r="G52" s="46">
        <v>26848.482079000001</v>
      </c>
      <c r="H52" s="43" t="str">
        <f t="shared" si="10"/>
        <v>N/A</v>
      </c>
      <c r="I52" s="12">
        <v>10.210000000000001</v>
      </c>
      <c r="J52" s="12">
        <v>-1.7</v>
      </c>
      <c r="K52" s="44" t="s">
        <v>732</v>
      </c>
      <c r="L52" s="9" t="str">
        <f t="shared" si="11"/>
        <v>Yes</v>
      </c>
    </row>
    <row r="53" spans="1:12" x14ac:dyDescent="0.2">
      <c r="A53" s="45" t="s">
        <v>1299</v>
      </c>
      <c r="B53" s="34" t="s">
        <v>217</v>
      </c>
      <c r="C53" s="46">
        <v>14925.236301000001</v>
      </c>
      <c r="D53" s="43" t="str">
        <f t="shared" si="8"/>
        <v>N/A</v>
      </c>
      <c r="E53" s="46">
        <v>12693.522255</v>
      </c>
      <c r="F53" s="43" t="str">
        <f t="shared" si="9"/>
        <v>N/A</v>
      </c>
      <c r="G53" s="46">
        <v>13241.169355</v>
      </c>
      <c r="H53" s="43" t="str">
        <f t="shared" si="10"/>
        <v>N/A</v>
      </c>
      <c r="I53" s="12">
        <v>-15</v>
      </c>
      <c r="J53" s="12">
        <v>4.3140000000000001</v>
      </c>
      <c r="K53" s="44" t="s">
        <v>732</v>
      </c>
      <c r="L53" s="9" t="str">
        <f t="shared" si="11"/>
        <v>Yes</v>
      </c>
    </row>
    <row r="54" spans="1:12" x14ac:dyDescent="0.2">
      <c r="A54" s="45" t="s">
        <v>1300</v>
      </c>
      <c r="B54" s="34" t="s">
        <v>217</v>
      </c>
      <c r="C54" s="46">
        <v>15050.410069</v>
      </c>
      <c r="D54" s="43" t="str">
        <f t="shared" si="8"/>
        <v>N/A</v>
      </c>
      <c r="E54" s="46">
        <v>18783.994371000001</v>
      </c>
      <c r="F54" s="43" t="str">
        <f t="shared" si="9"/>
        <v>N/A</v>
      </c>
      <c r="G54" s="46">
        <v>19590.760053999998</v>
      </c>
      <c r="H54" s="43" t="str">
        <f t="shared" si="10"/>
        <v>N/A</v>
      </c>
      <c r="I54" s="12">
        <v>24.81</v>
      </c>
      <c r="J54" s="12">
        <v>4.2949999999999999</v>
      </c>
      <c r="K54" s="44" t="s">
        <v>732</v>
      </c>
      <c r="L54" s="9" t="str">
        <f t="shared" si="11"/>
        <v>Yes</v>
      </c>
    </row>
    <row r="55" spans="1:12" x14ac:dyDescent="0.2">
      <c r="A55" s="45" t="s">
        <v>1301</v>
      </c>
      <c r="B55" s="34" t="s">
        <v>217</v>
      </c>
      <c r="C55" s="46">
        <v>50822.195692000001</v>
      </c>
      <c r="D55" s="43" t="str">
        <f t="shared" si="8"/>
        <v>N/A</v>
      </c>
      <c r="E55" s="46">
        <v>51451.157032000003</v>
      </c>
      <c r="F55" s="43" t="str">
        <f t="shared" si="9"/>
        <v>N/A</v>
      </c>
      <c r="G55" s="46">
        <v>50869.953033999998</v>
      </c>
      <c r="H55" s="43" t="str">
        <f t="shared" si="10"/>
        <v>N/A</v>
      </c>
      <c r="I55" s="12">
        <v>1.238</v>
      </c>
      <c r="J55" s="12">
        <v>-1.1299999999999999</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3227.2040901999999</v>
      </c>
      <c r="D57" s="43" t="str">
        <f t="shared" si="8"/>
        <v>N/A</v>
      </c>
      <c r="E57" s="46">
        <v>2941.3871979</v>
      </c>
      <c r="F57" s="43" t="str">
        <f t="shared" si="9"/>
        <v>N/A</v>
      </c>
      <c r="G57" s="46">
        <v>2627.6386588</v>
      </c>
      <c r="H57" s="43" t="str">
        <f t="shared" si="10"/>
        <v>N/A</v>
      </c>
      <c r="I57" s="12">
        <v>-8.86</v>
      </c>
      <c r="J57" s="12">
        <v>-10.7</v>
      </c>
      <c r="K57" s="44" t="s">
        <v>732</v>
      </c>
      <c r="L57" s="9" t="str">
        <f t="shared" si="11"/>
        <v>Yes</v>
      </c>
    </row>
    <row r="58" spans="1:12" x14ac:dyDescent="0.2">
      <c r="A58" s="45" t="s">
        <v>1304</v>
      </c>
      <c r="B58" s="34" t="s">
        <v>217</v>
      </c>
      <c r="C58" s="46">
        <v>1112.9786747000001</v>
      </c>
      <c r="D58" s="43" t="str">
        <f t="shared" si="8"/>
        <v>N/A</v>
      </c>
      <c r="E58" s="46">
        <v>786.14954284999999</v>
      </c>
      <c r="F58" s="43" t="str">
        <f t="shared" si="9"/>
        <v>N/A</v>
      </c>
      <c r="G58" s="46">
        <v>1062.8160041000001</v>
      </c>
      <c r="H58" s="43" t="str">
        <f t="shared" si="10"/>
        <v>N/A</v>
      </c>
      <c r="I58" s="12">
        <v>-29.4</v>
      </c>
      <c r="J58" s="12">
        <v>35.19</v>
      </c>
      <c r="K58" s="44" t="s">
        <v>732</v>
      </c>
      <c r="L58" s="9" t="str">
        <f t="shared" si="11"/>
        <v>No</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v>1102</v>
      </c>
      <c r="D60" s="43" t="str">
        <f t="shared" si="8"/>
        <v>N/A</v>
      </c>
      <c r="E60" s="46">
        <v>1222.625</v>
      </c>
      <c r="F60" s="43" t="str">
        <f t="shared" si="9"/>
        <v>N/A</v>
      </c>
      <c r="G60" s="46">
        <v>891.82608696</v>
      </c>
      <c r="H60" s="43" t="str">
        <f t="shared" si="10"/>
        <v>N/A</v>
      </c>
      <c r="I60" s="12">
        <v>10.95</v>
      </c>
      <c r="J60" s="12">
        <v>-27.1</v>
      </c>
      <c r="K60" s="44" t="s">
        <v>732</v>
      </c>
      <c r="L60" s="9" t="str">
        <f t="shared" si="11"/>
        <v>Yes</v>
      </c>
    </row>
    <row r="61" spans="1:12" x14ac:dyDescent="0.2">
      <c r="A61" s="3" t="s">
        <v>1307</v>
      </c>
      <c r="B61" s="34" t="s">
        <v>217</v>
      </c>
      <c r="C61" s="46">
        <v>928.26711332000002</v>
      </c>
      <c r="D61" s="43" t="str">
        <f t="shared" si="8"/>
        <v>N/A</v>
      </c>
      <c r="E61" s="46">
        <v>973.28931731</v>
      </c>
      <c r="F61" s="43" t="str">
        <f t="shared" si="9"/>
        <v>N/A</v>
      </c>
      <c r="G61" s="46">
        <v>984.63126893000003</v>
      </c>
      <c r="H61" s="43" t="str">
        <f t="shared" si="10"/>
        <v>N/A</v>
      </c>
      <c r="I61" s="12">
        <v>4.8499999999999996</v>
      </c>
      <c r="J61" s="12">
        <v>1.165</v>
      </c>
      <c r="K61" s="44" t="s">
        <v>732</v>
      </c>
      <c r="L61" s="9" t="str">
        <f t="shared" si="11"/>
        <v>Yes</v>
      </c>
    </row>
    <row r="62" spans="1:12" x14ac:dyDescent="0.2">
      <c r="A62" s="3" t="s">
        <v>1308</v>
      </c>
      <c r="B62" s="34" t="s">
        <v>217</v>
      </c>
      <c r="C62" s="46">
        <v>5605.9002933000002</v>
      </c>
      <c r="D62" s="43" t="str">
        <f t="shared" si="8"/>
        <v>N/A</v>
      </c>
      <c r="E62" s="46">
        <v>7350.7925117000004</v>
      </c>
      <c r="F62" s="43" t="str">
        <f t="shared" si="9"/>
        <v>N/A</v>
      </c>
      <c r="G62" s="46">
        <v>10722.808394</v>
      </c>
      <c r="H62" s="43" t="str">
        <f t="shared" si="10"/>
        <v>N/A</v>
      </c>
      <c r="I62" s="12">
        <v>31.13</v>
      </c>
      <c r="J62" s="12">
        <v>45.87</v>
      </c>
      <c r="K62" s="44" t="s">
        <v>732</v>
      </c>
      <c r="L62" s="9" t="str">
        <f t="shared" si="11"/>
        <v>No</v>
      </c>
    </row>
    <row r="63" spans="1:12" x14ac:dyDescent="0.2">
      <c r="A63" s="3" t="s">
        <v>1309</v>
      </c>
      <c r="B63" s="34" t="s">
        <v>217</v>
      </c>
      <c r="C63" s="46">
        <v>11171.619000999999</v>
      </c>
      <c r="D63" s="43" t="str">
        <f t="shared" si="8"/>
        <v>N/A</v>
      </c>
      <c r="E63" s="46">
        <v>10202.495899</v>
      </c>
      <c r="F63" s="43" t="str">
        <f t="shared" si="9"/>
        <v>N/A</v>
      </c>
      <c r="G63" s="46">
        <v>8837.7010073000001</v>
      </c>
      <c r="H63" s="43" t="str">
        <f t="shared" si="10"/>
        <v>N/A</v>
      </c>
      <c r="I63" s="12">
        <v>-8.67</v>
      </c>
      <c r="J63" s="12">
        <v>-13.4</v>
      </c>
      <c r="K63" s="44" t="s">
        <v>732</v>
      </c>
      <c r="L63" s="9" t="str">
        <f t="shared" si="11"/>
        <v>Yes</v>
      </c>
    </row>
    <row r="64" spans="1:12" x14ac:dyDescent="0.2">
      <c r="A64" s="3" t="s">
        <v>1310</v>
      </c>
      <c r="B64" s="34" t="s">
        <v>217</v>
      </c>
      <c r="C64" s="46">
        <v>543.28301886999998</v>
      </c>
      <c r="D64" s="43" t="str">
        <f t="shared" si="8"/>
        <v>N/A</v>
      </c>
      <c r="E64" s="46">
        <v>1140.0425531999999</v>
      </c>
      <c r="F64" s="43" t="str">
        <f t="shared" si="9"/>
        <v>N/A</v>
      </c>
      <c r="G64" s="46">
        <v>496.70967741999999</v>
      </c>
      <c r="H64" s="43" t="str">
        <f t="shared" si="10"/>
        <v>N/A</v>
      </c>
      <c r="I64" s="12">
        <v>109.8</v>
      </c>
      <c r="J64" s="12">
        <v>-56.4</v>
      </c>
      <c r="K64" s="44" t="s">
        <v>732</v>
      </c>
      <c r="L64" s="9" t="str">
        <f t="shared" si="11"/>
        <v>No</v>
      </c>
    </row>
    <row r="65" spans="1:12" x14ac:dyDescent="0.2">
      <c r="A65" s="3" t="s">
        <v>1311</v>
      </c>
      <c r="B65" s="34" t="s">
        <v>217</v>
      </c>
      <c r="C65" s="46">
        <v>1126.6817335999999</v>
      </c>
      <c r="D65" s="43" t="str">
        <f t="shared" si="8"/>
        <v>N/A</v>
      </c>
      <c r="E65" s="46">
        <v>1124.9168738000001</v>
      </c>
      <c r="F65" s="43" t="str">
        <f t="shared" si="9"/>
        <v>N/A</v>
      </c>
      <c r="G65" s="46">
        <v>1203.2085645</v>
      </c>
      <c r="H65" s="43" t="str">
        <f t="shared" si="10"/>
        <v>N/A</v>
      </c>
      <c r="I65" s="12">
        <v>-0.157</v>
      </c>
      <c r="J65" s="12">
        <v>6.96</v>
      </c>
      <c r="K65" s="44" t="s">
        <v>732</v>
      </c>
      <c r="L65" s="9" t="str">
        <f t="shared" si="11"/>
        <v>Yes</v>
      </c>
    </row>
    <row r="66" spans="1:12" x14ac:dyDescent="0.2">
      <c r="A66" s="3" t="s">
        <v>1312</v>
      </c>
      <c r="B66" s="34" t="s">
        <v>217</v>
      </c>
      <c r="C66" s="46">
        <v>653.19695528</v>
      </c>
      <c r="D66" s="43" t="str">
        <f t="shared" si="8"/>
        <v>N/A</v>
      </c>
      <c r="E66" s="46">
        <v>662.20311976000005</v>
      </c>
      <c r="F66" s="43" t="str">
        <f t="shared" si="9"/>
        <v>N/A</v>
      </c>
      <c r="G66" s="46">
        <v>567.60696025000004</v>
      </c>
      <c r="H66" s="43" t="str">
        <f t="shared" si="10"/>
        <v>N/A</v>
      </c>
      <c r="I66" s="12">
        <v>1.379</v>
      </c>
      <c r="J66" s="12">
        <v>-14.3</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2242.2989576</v>
      </c>
      <c r="D69" s="43" t="str">
        <f t="shared" si="8"/>
        <v>N/A</v>
      </c>
      <c r="E69" s="46">
        <v>2232.9338561</v>
      </c>
      <c r="F69" s="43" t="str">
        <f t="shared" si="9"/>
        <v>N/A</v>
      </c>
      <c r="G69" s="46">
        <v>2095.5285457</v>
      </c>
      <c r="H69" s="43" t="str">
        <f t="shared" si="10"/>
        <v>N/A</v>
      </c>
      <c r="I69" s="12">
        <v>-0.41799999999999998</v>
      </c>
      <c r="J69" s="12">
        <v>-6.15</v>
      </c>
      <c r="K69" s="44" t="s">
        <v>732</v>
      </c>
      <c r="L69" s="9" t="str">
        <f t="shared" si="11"/>
        <v>Yes</v>
      </c>
    </row>
    <row r="70" spans="1:12" x14ac:dyDescent="0.2">
      <c r="A70" s="45" t="s">
        <v>1316</v>
      </c>
      <c r="B70" s="34" t="s">
        <v>217</v>
      </c>
      <c r="C70" s="46">
        <v>1582.3537474</v>
      </c>
      <c r="D70" s="43" t="str">
        <f t="shared" si="8"/>
        <v>N/A</v>
      </c>
      <c r="E70" s="46">
        <v>1466.9522612999999</v>
      </c>
      <c r="F70" s="43" t="str">
        <f t="shared" si="9"/>
        <v>N/A</v>
      </c>
      <c r="G70" s="46">
        <v>1653.8280195</v>
      </c>
      <c r="H70" s="43" t="str">
        <f t="shared" si="10"/>
        <v>N/A</v>
      </c>
      <c r="I70" s="12">
        <v>-7.29</v>
      </c>
      <c r="J70" s="12">
        <v>12.74</v>
      </c>
      <c r="K70" s="44" t="s">
        <v>732</v>
      </c>
      <c r="L70" s="9" t="str">
        <f t="shared" si="11"/>
        <v>Yes</v>
      </c>
    </row>
    <row r="71" spans="1:12" x14ac:dyDescent="0.2">
      <c r="A71" s="45" t="s">
        <v>1317</v>
      </c>
      <c r="B71" s="34" t="s">
        <v>217</v>
      </c>
      <c r="C71" s="46">
        <v>344.71731691000002</v>
      </c>
      <c r="D71" s="43" t="str">
        <f t="shared" si="8"/>
        <v>N/A</v>
      </c>
      <c r="E71" s="46">
        <v>462.51090757999998</v>
      </c>
      <c r="F71" s="43" t="str">
        <f t="shared" si="9"/>
        <v>N/A</v>
      </c>
      <c r="G71" s="46">
        <v>540.52379168000004</v>
      </c>
      <c r="H71" s="43" t="str">
        <f t="shared" si="10"/>
        <v>N/A</v>
      </c>
      <c r="I71" s="12">
        <v>34.17</v>
      </c>
      <c r="J71" s="12">
        <v>16.87</v>
      </c>
      <c r="K71" s="44" t="s">
        <v>732</v>
      </c>
      <c r="L71" s="9" t="str">
        <f t="shared" si="11"/>
        <v>Yes</v>
      </c>
    </row>
    <row r="72" spans="1:12" x14ac:dyDescent="0.2">
      <c r="A72" s="45" t="s">
        <v>1625</v>
      </c>
      <c r="B72" s="34" t="s">
        <v>217</v>
      </c>
      <c r="C72" s="46">
        <v>226610066</v>
      </c>
      <c r="D72" s="43" t="str">
        <f t="shared" ref="D72:D135" si="12">IF($B72="N/A","N/A",IF(C72&gt;10,"No",IF(C72&lt;-10,"No","Yes")))</f>
        <v>N/A</v>
      </c>
      <c r="E72" s="46">
        <v>211223320</v>
      </c>
      <c r="F72" s="43" t="str">
        <f t="shared" ref="F72:F135" si="13">IF($B72="N/A","N/A",IF(E72&gt;10,"No",IF(E72&lt;-10,"No","Yes")))</f>
        <v>N/A</v>
      </c>
      <c r="G72" s="46">
        <v>223152164</v>
      </c>
      <c r="H72" s="43" t="str">
        <f t="shared" ref="H72:H135" si="14">IF($B72="N/A","N/A",IF(G72&gt;10,"No",IF(G72&lt;-10,"No","Yes")))</f>
        <v>N/A</v>
      </c>
      <c r="I72" s="12">
        <v>-6.79</v>
      </c>
      <c r="J72" s="12">
        <v>5.6479999999999997</v>
      </c>
      <c r="K72" s="44" t="s">
        <v>732</v>
      </c>
      <c r="L72" s="9" t="str">
        <f t="shared" ref="L72:L132" si="15">IF(J72="Div by 0", "N/A", IF(K72="N/A","N/A", IF(J72&gt;VALUE(MID(K72,1,2)), "No", IF(J72&lt;-1*VALUE(MID(K72,1,2)), "No", "Yes"))))</f>
        <v>Yes</v>
      </c>
    </row>
    <row r="73" spans="1:12" x14ac:dyDescent="0.2">
      <c r="A73" s="45" t="s">
        <v>1626</v>
      </c>
      <c r="B73" s="34" t="s">
        <v>217</v>
      </c>
      <c r="C73" s="35">
        <v>15711</v>
      </c>
      <c r="D73" s="43" t="str">
        <f t="shared" si="12"/>
        <v>N/A</v>
      </c>
      <c r="E73" s="35">
        <v>14432</v>
      </c>
      <c r="F73" s="43" t="str">
        <f t="shared" si="13"/>
        <v>N/A</v>
      </c>
      <c r="G73" s="35">
        <v>14751</v>
      </c>
      <c r="H73" s="43" t="str">
        <f t="shared" si="14"/>
        <v>N/A</v>
      </c>
      <c r="I73" s="12">
        <v>-8.14</v>
      </c>
      <c r="J73" s="12">
        <v>2.21</v>
      </c>
      <c r="K73" s="44" t="s">
        <v>732</v>
      </c>
      <c r="L73" s="9" t="str">
        <f t="shared" si="15"/>
        <v>Yes</v>
      </c>
    </row>
    <row r="74" spans="1:12" x14ac:dyDescent="0.2">
      <c r="A74" s="45" t="s">
        <v>1318</v>
      </c>
      <c r="B74" s="34" t="s">
        <v>217</v>
      </c>
      <c r="C74" s="46">
        <v>14423.656419000001</v>
      </c>
      <c r="D74" s="43" t="str">
        <f t="shared" si="12"/>
        <v>N/A</v>
      </c>
      <c r="E74" s="46">
        <v>14635.762194999999</v>
      </c>
      <c r="F74" s="43" t="str">
        <f t="shared" si="13"/>
        <v>N/A</v>
      </c>
      <c r="G74" s="46">
        <v>15127.934648</v>
      </c>
      <c r="H74" s="43" t="str">
        <f t="shared" si="14"/>
        <v>N/A</v>
      </c>
      <c r="I74" s="12">
        <v>1.4710000000000001</v>
      </c>
      <c r="J74" s="12">
        <v>3.363</v>
      </c>
      <c r="K74" s="44" t="s">
        <v>732</v>
      </c>
      <c r="L74" s="9" t="str">
        <f t="shared" si="15"/>
        <v>Yes</v>
      </c>
    </row>
    <row r="75" spans="1:12" ht="25.5" x14ac:dyDescent="0.2">
      <c r="A75" s="45" t="s">
        <v>1319</v>
      </c>
      <c r="B75" s="34" t="s">
        <v>217</v>
      </c>
      <c r="C75" s="35">
        <v>13.386735408</v>
      </c>
      <c r="D75" s="43" t="str">
        <f t="shared" si="12"/>
        <v>N/A</v>
      </c>
      <c r="E75" s="35">
        <v>12.75588969</v>
      </c>
      <c r="F75" s="43" t="str">
        <f t="shared" si="13"/>
        <v>N/A</v>
      </c>
      <c r="G75" s="35">
        <v>12.41570063</v>
      </c>
      <c r="H75" s="43" t="str">
        <f t="shared" si="14"/>
        <v>N/A</v>
      </c>
      <c r="I75" s="12">
        <v>-4.71</v>
      </c>
      <c r="J75" s="12">
        <v>-2.67</v>
      </c>
      <c r="K75" s="44" t="s">
        <v>732</v>
      </c>
      <c r="L75" s="9" t="str">
        <f t="shared" si="15"/>
        <v>Yes</v>
      </c>
    </row>
    <row r="76" spans="1:12" ht="25.5" x14ac:dyDescent="0.2">
      <c r="A76" s="45" t="s">
        <v>548</v>
      </c>
      <c r="B76" s="34" t="s">
        <v>217</v>
      </c>
      <c r="C76" s="46">
        <v>2936294</v>
      </c>
      <c r="D76" s="43" t="str">
        <f t="shared" si="12"/>
        <v>N/A</v>
      </c>
      <c r="E76" s="46">
        <v>3334808</v>
      </c>
      <c r="F76" s="43" t="str">
        <f t="shared" si="13"/>
        <v>N/A</v>
      </c>
      <c r="G76" s="46">
        <v>2331779</v>
      </c>
      <c r="H76" s="43" t="str">
        <f t="shared" si="14"/>
        <v>N/A</v>
      </c>
      <c r="I76" s="12">
        <v>13.57</v>
      </c>
      <c r="J76" s="12">
        <v>-30.1</v>
      </c>
      <c r="K76" s="44" t="s">
        <v>732</v>
      </c>
      <c r="L76" s="9" t="str">
        <f t="shared" si="15"/>
        <v>No</v>
      </c>
    </row>
    <row r="77" spans="1:12" x14ac:dyDescent="0.2">
      <c r="A77" s="45" t="s">
        <v>549</v>
      </c>
      <c r="B77" s="34" t="s">
        <v>217</v>
      </c>
      <c r="C77" s="35">
        <v>31</v>
      </c>
      <c r="D77" s="43" t="str">
        <f t="shared" si="12"/>
        <v>N/A</v>
      </c>
      <c r="E77" s="35">
        <v>29</v>
      </c>
      <c r="F77" s="43" t="str">
        <f t="shared" si="13"/>
        <v>N/A</v>
      </c>
      <c r="G77" s="35">
        <v>19</v>
      </c>
      <c r="H77" s="43" t="str">
        <f t="shared" si="14"/>
        <v>N/A</v>
      </c>
      <c r="I77" s="12">
        <v>-6.45</v>
      </c>
      <c r="J77" s="12">
        <v>-34.5</v>
      </c>
      <c r="K77" s="44" t="s">
        <v>732</v>
      </c>
      <c r="L77" s="9" t="str">
        <f t="shared" si="15"/>
        <v>No</v>
      </c>
    </row>
    <row r="78" spans="1:12" x14ac:dyDescent="0.2">
      <c r="A78" s="45" t="s">
        <v>1320</v>
      </c>
      <c r="B78" s="34" t="s">
        <v>217</v>
      </c>
      <c r="C78" s="46">
        <v>94719.161290000004</v>
      </c>
      <c r="D78" s="43" t="str">
        <f t="shared" si="12"/>
        <v>N/A</v>
      </c>
      <c r="E78" s="46">
        <v>114993.37931</v>
      </c>
      <c r="F78" s="43" t="str">
        <f t="shared" si="13"/>
        <v>N/A</v>
      </c>
      <c r="G78" s="46">
        <v>122725.21053</v>
      </c>
      <c r="H78" s="43" t="str">
        <f t="shared" si="14"/>
        <v>N/A</v>
      </c>
      <c r="I78" s="12">
        <v>21.4</v>
      </c>
      <c r="J78" s="12">
        <v>6.7240000000000002</v>
      </c>
      <c r="K78" s="44" t="s">
        <v>732</v>
      </c>
      <c r="L78" s="9" t="str">
        <f t="shared" si="15"/>
        <v>Yes</v>
      </c>
    </row>
    <row r="79" spans="1:12" ht="25.5" x14ac:dyDescent="0.2">
      <c r="A79" s="45" t="s">
        <v>550</v>
      </c>
      <c r="B79" s="34" t="s">
        <v>217</v>
      </c>
      <c r="C79" s="46">
        <v>58066533</v>
      </c>
      <c r="D79" s="43" t="str">
        <f t="shared" si="12"/>
        <v>N/A</v>
      </c>
      <c r="E79" s="46">
        <v>46330026</v>
      </c>
      <c r="F79" s="43" t="str">
        <f t="shared" si="13"/>
        <v>N/A</v>
      </c>
      <c r="G79" s="46">
        <v>37581632</v>
      </c>
      <c r="H79" s="43" t="str">
        <f t="shared" si="14"/>
        <v>N/A</v>
      </c>
      <c r="I79" s="12">
        <v>-20.2</v>
      </c>
      <c r="J79" s="12">
        <v>-18.899999999999999</v>
      </c>
      <c r="K79" s="44" t="s">
        <v>732</v>
      </c>
      <c r="L79" s="9" t="str">
        <f t="shared" si="15"/>
        <v>Yes</v>
      </c>
    </row>
    <row r="80" spans="1:12" x14ac:dyDescent="0.2">
      <c r="A80" s="45" t="s">
        <v>551</v>
      </c>
      <c r="B80" s="34" t="s">
        <v>217</v>
      </c>
      <c r="C80" s="35">
        <v>669</v>
      </c>
      <c r="D80" s="43" t="str">
        <f t="shared" si="12"/>
        <v>N/A</v>
      </c>
      <c r="E80" s="35">
        <v>571</v>
      </c>
      <c r="F80" s="43" t="str">
        <f t="shared" si="13"/>
        <v>N/A</v>
      </c>
      <c r="G80" s="35">
        <v>504</v>
      </c>
      <c r="H80" s="43" t="str">
        <f t="shared" si="14"/>
        <v>N/A</v>
      </c>
      <c r="I80" s="12">
        <v>-14.6</v>
      </c>
      <c r="J80" s="12">
        <v>-11.7</v>
      </c>
      <c r="K80" s="44" t="s">
        <v>732</v>
      </c>
      <c r="L80" s="9" t="str">
        <f t="shared" si="15"/>
        <v>Yes</v>
      </c>
    </row>
    <row r="81" spans="1:12" ht="25.5" x14ac:dyDescent="0.2">
      <c r="A81" s="45" t="s">
        <v>1321</v>
      </c>
      <c r="B81" s="34" t="s">
        <v>217</v>
      </c>
      <c r="C81" s="46">
        <v>86796.013453000007</v>
      </c>
      <c r="D81" s="43" t="str">
        <f t="shared" si="12"/>
        <v>N/A</v>
      </c>
      <c r="E81" s="46">
        <v>81138.399298999997</v>
      </c>
      <c r="F81" s="43" t="str">
        <f t="shared" si="13"/>
        <v>N/A</v>
      </c>
      <c r="G81" s="46">
        <v>74566.730158999999</v>
      </c>
      <c r="H81" s="43" t="str">
        <f t="shared" si="14"/>
        <v>N/A</v>
      </c>
      <c r="I81" s="12">
        <v>-6.52</v>
      </c>
      <c r="J81" s="12">
        <v>-8.1</v>
      </c>
      <c r="K81" s="44" t="s">
        <v>732</v>
      </c>
      <c r="L81" s="9" t="str">
        <f t="shared" si="15"/>
        <v>Yes</v>
      </c>
    </row>
    <row r="82" spans="1:12" ht="25.5" x14ac:dyDescent="0.2">
      <c r="A82" s="45" t="s">
        <v>552</v>
      </c>
      <c r="B82" s="34" t="s">
        <v>217</v>
      </c>
      <c r="C82" s="46">
        <v>124910377</v>
      </c>
      <c r="D82" s="43" t="str">
        <f t="shared" si="12"/>
        <v>N/A</v>
      </c>
      <c r="E82" s="46">
        <v>122074199</v>
      </c>
      <c r="F82" s="43" t="str">
        <f t="shared" si="13"/>
        <v>N/A</v>
      </c>
      <c r="G82" s="46">
        <v>117498707</v>
      </c>
      <c r="H82" s="43" t="str">
        <f t="shared" si="14"/>
        <v>N/A</v>
      </c>
      <c r="I82" s="12">
        <v>-2.27</v>
      </c>
      <c r="J82" s="12">
        <v>-3.75</v>
      </c>
      <c r="K82" s="44" t="s">
        <v>732</v>
      </c>
      <c r="L82" s="9" t="str">
        <f t="shared" si="15"/>
        <v>Yes</v>
      </c>
    </row>
    <row r="83" spans="1:12" x14ac:dyDescent="0.2">
      <c r="A83" s="45" t="s">
        <v>553</v>
      </c>
      <c r="B83" s="34" t="s">
        <v>217</v>
      </c>
      <c r="C83" s="35">
        <v>562</v>
      </c>
      <c r="D83" s="43" t="str">
        <f t="shared" si="12"/>
        <v>N/A</v>
      </c>
      <c r="E83" s="35">
        <v>526</v>
      </c>
      <c r="F83" s="43" t="str">
        <f t="shared" si="13"/>
        <v>N/A</v>
      </c>
      <c r="G83" s="35">
        <v>498</v>
      </c>
      <c r="H83" s="43" t="str">
        <f t="shared" si="14"/>
        <v>N/A</v>
      </c>
      <c r="I83" s="12">
        <v>-6.41</v>
      </c>
      <c r="J83" s="12">
        <v>-5.32</v>
      </c>
      <c r="K83" s="44" t="s">
        <v>732</v>
      </c>
      <c r="L83" s="9" t="str">
        <f t="shared" si="15"/>
        <v>Yes</v>
      </c>
    </row>
    <row r="84" spans="1:12" x14ac:dyDescent="0.2">
      <c r="A84" s="45" t="s">
        <v>1322</v>
      </c>
      <c r="B84" s="34" t="s">
        <v>217</v>
      </c>
      <c r="C84" s="46">
        <v>222260.45730000001</v>
      </c>
      <c r="D84" s="43" t="str">
        <f t="shared" si="12"/>
        <v>N/A</v>
      </c>
      <c r="E84" s="46">
        <v>232080.22623999999</v>
      </c>
      <c r="F84" s="43" t="str">
        <f t="shared" si="13"/>
        <v>N/A</v>
      </c>
      <c r="G84" s="46">
        <v>235941.17871000001</v>
      </c>
      <c r="H84" s="43" t="str">
        <f t="shared" si="14"/>
        <v>N/A</v>
      </c>
      <c r="I84" s="12">
        <v>4.4180000000000001</v>
      </c>
      <c r="J84" s="12">
        <v>1.6639999999999999</v>
      </c>
      <c r="K84" s="44" t="s">
        <v>732</v>
      </c>
      <c r="L84" s="9" t="str">
        <f t="shared" si="15"/>
        <v>Yes</v>
      </c>
    </row>
    <row r="85" spans="1:12" x14ac:dyDescent="0.2">
      <c r="A85" s="45" t="s">
        <v>554</v>
      </c>
      <c r="B85" s="34" t="s">
        <v>217</v>
      </c>
      <c r="C85" s="46">
        <v>249968877</v>
      </c>
      <c r="D85" s="43" t="str">
        <f t="shared" si="12"/>
        <v>N/A</v>
      </c>
      <c r="E85" s="46">
        <v>257459556</v>
      </c>
      <c r="F85" s="43" t="str">
        <f t="shared" si="13"/>
        <v>N/A</v>
      </c>
      <c r="G85" s="46">
        <v>250115807</v>
      </c>
      <c r="H85" s="43" t="str">
        <f t="shared" si="14"/>
        <v>N/A</v>
      </c>
      <c r="I85" s="12">
        <v>2.9969999999999999</v>
      </c>
      <c r="J85" s="12">
        <v>-2.85</v>
      </c>
      <c r="K85" s="44" t="s">
        <v>732</v>
      </c>
      <c r="L85" s="9" t="str">
        <f t="shared" si="15"/>
        <v>Yes</v>
      </c>
    </row>
    <row r="86" spans="1:12" x14ac:dyDescent="0.2">
      <c r="A86" s="45" t="s">
        <v>555</v>
      </c>
      <c r="B86" s="34" t="s">
        <v>217</v>
      </c>
      <c r="C86" s="35">
        <v>4330</v>
      </c>
      <c r="D86" s="43" t="str">
        <f t="shared" si="12"/>
        <v>N/A</v>
      </c>
      <c r="E86" s="35">
        <v>4268</v>
      </c>
      <c r="F86" s="43" t="str">
        <f t="shared" si="13"/>
        <v>N/A</v>
      </c>
      <c r="G86" s="35">
        <v>4188</v>
      </c>
      <c r="H86" s="43" t="str">
        <f t="shared" si="14"/>
        <v>N/A</v>
      </c>
      <c r="I86" s="12">
        <v>-1.43</v>
      </c>
      <c r="J86" s="12">
        <v>-1.87</v>
      </c>
      <c r="K86" s="44" t="s">
        <v>732</v>
      </c>
      <c r="L86" s="9" t="str">
        <f t="shared" si="15"/>
        <v>Yes</v>
      </c>
    </row>
    <row r="87" spans="1:12" x14ac:dyDescent="0.2">
      <c r="A87" s="45" t="s">
        <v>1323</v>
      </c>
      <c r="B87" s="34" t="s">
        <v>217</v>
      </c>
      <c r="C87" s="46">
        <v>57729.532793999999</v>
      </c>
      <c r="D87" s="43" t="str">
        <f t="shared" si="12"/>
        <v>N/A</v>
      </c>
      <c r="E87" s="46">
        <v>60323.232427000003</v>
      </c>
      <c r="F87" s="43" t="str">
        <f t="shared" si="13"/>
        <v>N/A</v>
      </c>
      <c r="G87" s="46">
        <v>59722.016952999998</v>
      </c>
      <c r="H87" s="43" t="str">
        <f t="shared" si="14"/>
        <v>N/A</v>
      </c>
      <c r="I87" s="12">
        <v>4.4930000000000003</v>
      </c>
      <c r="J87" s="12">
        <v>-0.997</v>
      </c>
      <c r="K87" s="44" t="s">
        <v>732</v>
      </c>
      <c r="L87" s="9" t="str">
        <f t="shared" si="15"/>
        <v>Yes</v>
      </c>
    </row>
    <row r="88" spans="1:12" ht="25.5" x14ac:dyDescent="0.2">
      <c r="A88" s="45" t="s">
        <v>556</v>
      </c>
      <c r="B88" s="34" t="s">
        <v>217</v>
      </c>
      <c r="C88" s="46">
        <v>30308474</v>
      </c>
      <c r="D88" s="43" t="str">
        <f t="shared" si="12"/>
        <v>N/A</v>
      </c>
      <c r="E88" s="46">
        <v>29063326</v>
      </c>
      <c r="F88" s="43" t="str">
        <f t="shared" si="13"/>
        <v>N/A</v>
      </c>
      <c r="G88" s="46">
        <v>27989874</v>
      </c>
      <c r="H88" s="43" t="str">
        <f t="shared" si="14"/>
        <v>N/A</v>
      </c>
      <c r="I88" s="12">
        <v>-4.1100000000000003</v>
      </c>
      <c r="J88" s="12">
        <v>-3.69</v>
      </c>
      <c r="K88" s="44" t="s">
        <v>732</v>
      </c>
      <c r="L88" s="9" t="str">
        <f t="shared" si="15"/>
        <v>Yes</v>
      </c>
    </row>
    <row r="89" spans="1:12" x14ac:dyDescent="0.2">
      <c r="A89" s="45" t="s">
        <v>557</v>
      </c>
      <c r="B89" s="34" t="s">
        <v>217</v>
      </c>
      <c r="C89" s="35">
        <v>38147</v>
      </c>
      <c r="D89" s="43" t="str">
        <f t="shared" si="12"/>
        <v>N/A</v>
      </c>
      <c r="E89" s="35">
        <v>35854</v>
      </c>
      <c r="F89" s="43" t="str">
        <f t="shared" si="13"/>
        <v>N/A</v>
      </c>
      <c r="G89" s="35">
        <v>37277</v>
      </c>
      <c r="H89" s="43" t="str">
        <f t="shared" si="14"/>
        <v>N/A</v>
      </c>
      <c r="I89" s="12">
        <v>-6.01</v>
      </c>
      <c r="J89" s="12">
        <v>3.9689999999999999</v>
      </c>
      <c r="K89" s="44" t="s">
        <v>732</v>
      </c>
      <c r="L89" s="9" t="str">
        <f t="shared" si="15"/>
        <v>Yes</v>
      </c>
    </row>
    <row r="90" spans="1:12" x14ac:dyDescent="0.2">
      <c r="A90" s="45" t="s">
        <v>1324</v>
      </c>
      <c r="B90" s="34" t="s">
        <v>217</v>
      </c>
      <c r="C90" s="46">
        <v>794.51789131999999</v>
      </c>
      <c r="D90" s="43" t="str">
        <f t="shared" si="12"/>
        <v>N/A</v>
      </c>
      <c r="E90" s="46">
        <v>810.60205277</v>
      </c>
      <c r="F90" s="43" t="str">
        <f t="shared" si="13"/>
        <v>N/A</v>
      </c>
      <c r="G90" s="46">
        <v>750.86176463000004</v>
      </c>
      <c r="H90" s="43" t="str">
        <f t="shared" si="14"/>
        <v>N/A</v>
      </c>
      <c r="I90" s="12">
        <v>2.024</v>
      </c>
      <c r="J90" s="12">
        <v>-7.37</v>
      </c>
      <c r="K90" s="44" t="s">
        <v>732</v>
      </c>
      <c r="L90" s="9" t="str">
        <f t="shared" si="15"/>
        <v>Yes</v>
      </c>
    </row>
    <row r="91" spans="1:12" x14ac:dyDescent="0.2">
      <c r="A91" s="45" t="s">
        <v>558</v>
      </c>
      <c r="B91" s="34" t="s">
        <v>217</v>
      </c>
      <c r="C91" s="46">
        <v>5998769</v>
      </c>
      <c r="D91" s="43" t="str">
        <f t="shared" si="12"/>
        <v>N/A</v>
      </c>
      <c r="E91" s="46">
        <v>5618622</v>
      </c>
      <c r="F91" s="43" t="str">
        <f t="shared" si="13"/>
        <v>N/A</v>
      </c>
      <c r="G91" s="46">
        <v>5343991</v>
      </c>
      <c r="H91" s="43" t="str">
        <f t="shared" si="14"/>
        <v>N/A</v>
      </c>
      <c r="I91" s="12">
        <v>-6.34</v>
      </c>
      <c r="J91" s="12">
        <v>-4.8899999999999997</v>
      </c>
      <c r="K91" s="44" t="s">
        <v>732</v>
      </c>
      <c r="L91" s="9" t="str">
        <f t="shared" si="15"/>
        <v>Yes</v>
      </c>
    </row>
    <row r="92" spans="1:12" x14ac:dyDescent="0.2">
      <c r="A92" s="45" t="s">
        <v>559</v>
      </c>
      <c r="B92" s="34" t="s">
        <v>217</v>
      </c>
      <c r="C92" s="35">
        <v>11632</v>
      </c>
      <c r="D92" s="43" t="str">
        <f t="shared" si="12"/>
        <v>N/A</v>
      </c>
      <c r="E92" s="35">
        <v>10663</v>
      </c>
      <c r="F92" s="43" t="str">
        <f t="shared" si="13"/>
        <v>N/A</v>
      </c>
      <c r="G92" s="35">
        <v>10609</v>
      </c>
      <c r="H92" s="43" t="str">
        <f t="shared" si="14"/>
        <v>N/A</v>
      </c>
      <c r="I92" s="12">
        <v>-8.33</v>
      </c>
      <c r="J92" s="12">
        <v>-0.50600000000000001</v>
      </c>
      <c r="K92" s="44" t="s">
        <v>732</v>
      </c>
      <c r="L92" s="9" t="str">
        <f t="shared" si="15"/>
        <v>Yes</v>
      </c>
    </row>
    <row r="93" spans="1:12" x14ac:dyDescent="0.2">
      <c r="A93" s="45" t="s">
        <v>1325</v>
      </c>
      <c r="B93" s="34" t="s">
        <v>217</v>
      </c>
      <c r="C93" s="46">
        <v>515.71260315999996</v>
      </c>
      <c r="D93" s="43" t="str">
        <f t="shared" si="12"/>
        <v>N/A</v>
      </c>
      <c r="E93" s="46">
        <v>526.92694363999999</v>
      </c>
      <c r="F93" s="43" t="str">
        <f t="shared" si="13"/>
        <v>N/A</v>
      </c>
      <c r="G93" s="46">
        <v>503.72240549999998</v>
      </c>
      <c r="H93" s="43" t="str">
        <f t="shared" si="14"/>
        <v>N/A</v>
      </c>
      <c r="I93" s="12">
        <v>2.1749999999999998</v>
      </c>
      <c r="J93" s="12">
        <v>-4.4000000000000004</v>
      </c>
      <c r="K93" s="44" t="s">
        <v>732</v>
      </c>
      <c r="L93" s="9" t="str">
        <f t="shared" si="15"/>
        <v>Yes</v>
      </c>
    </row>
    <row r="94" spans="1:12" ht="25.5" x14ac:dyDescent="0.2">
      <c r="A94" s="45" t="s">
        <v>560</v>
      </c>
      <c r="B94" s="34" t="s">
        <v>217</v>
      </c>
      <c r="C94" s="46">
        <v>1043649</v>
      </c>
      <c r="D94" s="43" t="str">
        <f t="shared" si="12"/>
        <v>N/A</v>
      </c>
      <c r="E94" s="46">
        <v>1023957</v>
      </c>
      <c r="F94" s="43" t="str">
        <f t="shared" si="13"/>
        <v>N/A</v>
      </c>
      <c r="G94" s="46">
        <v>1044683</v>
      </c>
      <c r="H94" s="43" t="str">
        <f t="shared" si="14"/>
        <v>N/A</v>
      </c>
      <c r="I94" s="12">
        <v>-1.89</v>
      </c>
      <c r="J94" s="12">
        <v>2.024</v>
      </c>
      <c r="K94" s="44" t="s">
        <v>732</v>
      </c>
      <c r="L94" s="9" t="str">
        <f t="shared" si="15"/>
        <v>Yes</v>
      </c>
    </row>
    <row r="95" spans="1:12" x14ac:dyDescent="0.2">
      <c r="A95" s="45" t="s">
        <v>561</v>
      </c>
      <c r="B95" s="34" t="s">
        <v>217</v>
      </c>
      <c r="C95" s="35">
        <v>9607</v>
      </c>
      <c r="D95" s="43" t="str">
        <f t="shared" si="12"/>
        <v>N/A</v>
      </c>
      <c r="E95" s="35">
        <v>8630</v>
      </c>
      <c r="F95" s="43" t="str">
        <f t="shared" si="13"/>
        <v>N/A</v>
      </c>
      <c r="G95" s="35">
        <v>9030</v>
      </c>
      <c r="H95" s="43" t="str">
        <f t="shared" si="14"/>
        <v>N/A</v>
      </c>
      <c r="I95" s="12">
        <v>-10.199999999999999</v>
      </c>
      <c r="J95" s="12">
        <v>4.6349999999999998</v>
      </c>
      <c r="K95" s="44" t="s">
        <v>732</v>
      </c>
      <c r="L95" s="9" t="str">
        <f t="shared" si="15"/>
        <v>Yes</v>
      </c>
    </row>
    <row r="96" spans="1:12" ht="25.5" x14ac:dyDescent="0.2">
      <c r="A96" s="45" t="s">
        <v>1326</v>
      </c>
      <c r="B96" s="34" t="s">
        <v>217</v>
      </c>
      <c r="C96" s="46">
        <v>108.63422504</v>
      </c>
      <c r="D96" s="43" t="str">
        <f t="shared" si="12"/>
        <v>N/A</v>
      </c>
      <c r="E96" s="46">
        <v>118.65086906000001</v>
      </c>
      <c r="F96" s="43" t="str">
        <f t="shared" si="13"/>
        <v>N/A</v>
      </c>
      <c r="G96" s="46">
        <v>115.69025471</v>
      </c>
      <c r="H96" s="43" t="str">
        <f t="shared" si="14"/>
        <v>N/A</v>
      </c>
      <c r="I96" s="12">
        <v>9.2210000000000001</v>
      </c>
      <c r="J96" s="12">
        <v>-2.5</v>
      </c>
      <c r="K96" s="44" t="s">
        <v>732</v>
      </c>
      <c r="L96" s="9" t="str">
        <f t="shared" si="15"/>
        <v>Yes</v>
      </c>
    </row>
    <row r="97" spans="1:12" ht="25.5" x14ac:dyDescent="0.2">
      <c r="A97" s="45" t="s">
        <v>562</v>
      </c>
      <c r="B97" s="34" t="s">
        <v>217</v>
      </c>
      <c r="C97" s="46">
        <v>61687304</v>
      </c>
      <c r="D97" s="43" t="str">
        <f t="shared" si="12"/>
        <v>N/A</v>
      </c>
      <c r="E97" s="46">
        <v>56001938</v>
      </c>
      <c r="F97" s="43" t="str">
        <f t="shared" si="13"/>
        <v>N/A</v>
      </c>
      <c r="G97" s="46">
        <v>58000858</v>
      </c>
      <c r="H97" s="43" t="str">
        <f t="shared" si="14"/>
        <v>N/A</v>
      </c>
      <c r="I97" s="12">
        <v>-9.2200000000000006</v>
      </c>
      <c r="J97" s="12">
        <v>3.569</v>
      </c>
      <c r="K97" s="44" t="s">
        <v>732</v>
      </c>
      <c r="L97" s="9" t="str">
        <f t="shared" si="15"/>
        <v>Yes</v>
      </c>
    </row>
    <row r="98" spans="1:12" x14ac:dyDescent="0.2">
      <c r="A98" s="45" t="s">
        <v>563</v>
      </c>
      <c r="B98" s="34" t="s">
        <v>217</v>
      </c>
      <c r="C98" s="35">
        <v>31034</v>
      </c>
      <c r="D98" s="43" t="str">
        <f t="shared" si="12"/>
        <v>N/A</v>
      </c>
      <c r="E98" s="35">
        <v>28435</v>
      </c>
      <c r="F98" s="43" t="str">
        <f t="shared" si="13"/>
        <v>N/A</v>
      </c>
      <c r="G98" s="35">
        <v>29671</v>
      </c>
      <c r="H98" s="43" t="str">
        <f t="shared" si="14"/>
        <v>N/A</v>
      </c>
      <c r="I98" s="12">
        <v>-8.3699999999999992</v>
      </c>
      <c r="J98" s="12">
        <v>4.3470000000000004</v>
      </c>
      <c r="K98" s="44" t="s">
        <v>732</v>
      </c>
      <c r="L98" s="9" t="str">
        <f t="shared" si="15"/>
        <v>Yes</v>
      </c>
    </row>
    <row r="99" spans="1:12" x14ac:dyDescent="0.2">
      <c r="A99" s="45" t="s">
        <v>1327</v>
      </c>
      <c r="B99" s="34" t="s">
        <v>217</v>
      </c>
      <c r="C99" s="46">
        <v>1987.7329381</v>
      </c>
      <c r="D99" s="43" t="str">
        <f t="shared" si="12"/>
        <v>N/A</v>
      </c>
      <c r="E99" s="46">
        <v>1969.4720591</v>
      </c>
      <c r="F99" s="43" t="str">
        <f t="shared" si="13"/>
        <v>N/A</v>
      </c>
      <c r="G99" s="46">
        <v>1954.7995685999999</v>
      </c>
      <c r="H99" s="43" t="str">
        <f t="shared" si="14"/>
        <v>N/A</v>
      </c>
      <c r="I99" s="12">
        <v>-0.91900000000000004</v>
      </c>
      <c r="J99" s="12">
        <v>-0.745</v>
      </c>
      <c r="K99" s="44" t="s">
        <v>732</v>
      </c>
      <c r="L99" s="9" t="str">
        <f t="shared" si="15"/>
        <v>Yes</v>
      </c>
    </row>
    <row r="100" spans="1:12" x14ac:dyDescent="0.2">
      <c r="A100" s="45" t="s">
        <v>564</v>
      </c>
      <c r="B100" s="34" t="s">
        <v>217</v>
      </c>
      <c r="C100" s="46">
        <v>7948131</v>
      </c>
      <c r="D100" s="43" t="str">
        <f t="shared" si="12"/>
        <v>N/A</v>
      </c>
      <c r="E100" s="46">
        <v>8593547</v>
      </c>
      <c r="F100" s="43" t="str">
        <f t="shared" si="13"/>
        <v>N/A</v>
      </c>
      <c r="G100" s="46">
        <v>9212289</v>
      </c>
      <c r="H100" s="43" t="str">
        <f t="shared" si="14"/>
        <v>N/A</v>
      </c>
      <c r="I100" s="12">
        <v>8.1199999999999992</v>
      </c>
      <c r="J100" s="12">
        <v>7.2</v>
      </c>
      <c r="K100" s="44" t="s">
        <v>732</v>
      </c>
      <c r="L100" s="9" t="str">
        <f t="shared" si="15"/>
        <v>Yes</v>
      </c>
    </row>
    <row r="101" spans="1:12" x14ac:dyDescent="0.2">
      <c r="A101" s="45" t="s">
        <v>565</v>
      </c>
      <c r="B101" s="34" t="s">
        <v>217</v>
      </c>
      <c r="C101" s="35">
        <v>16533</v>
      </c>
      <c r="D101" s="43" t="str">
        <f t="shared" si="12"/>
        <v>N/A</v>
      </c>
      <c r="E101" s="35">
        <v>17647</v>
      </c>
      <c r="F101" s="43" t="str">
        <f t="shared" si="13"/>
        <v>N/A</v>
      </c>
      <c r="G101" s="35">
        <v>18412</v>
      </c>
      <c r="H101" s="43" t="str">
        <f t="shared" si="14"/>
        <v>N/A</v>
      </c>
      <c r="I101" s="12">
        <v>6.7380000000000004</v>
      </c>
      <c r="J101" s="12">
        <v>4.335</v>
      </c>
      <c r="K101" s="44" t="s">
        <v>732</v>
      </c>
      <c r="L101" s="9" t="str">
        <f t="shared" si="15"/>
        <v>Yes</v>
      </c>
    </row>
    <row r="102" spans="1:12" x14ac:dyDescent="0.2">
      <c r="A102" s="45" t="s">
        <v>1328</v>
      </c>
      <c r="B102" s="34" t="s">
        <v>217</v>
      </c>
      <c r="C102" s="46">
        <v>480.74342224999998</v>
      </c>
      <c r="D102" s="43" t="str">
        <f t="shared" si="12"/>
        <v>N/A</v>
      </c>
      <c r="E102" s="46">
        <v>486.96928656</v>
      </c>
      <c r="F102" s="43" t="str">
        <f t="shared" si="13"/>
        <v>N/A</v>
      </c>
      <c r="G102" s="46">
        <v>500.34157070999998</v>
      </c>
      <c r="H102" s="43" t="str">
        <f t="shared" si="14"/>
        <v>N/A</v>
      </c>
      <c r="I102" s="12">
        <v>1.2949999999999999</v>
      </c>
      <c r="J102" s="12">
        <v>2.746</v>
      </c>
      <c r="K102" s="44" t="s">
        <v>732</v>
      </c>
      <c r="L102" s="9" t="str">
        <f t="shared" si="15"/>
        <v>Yes</v>
      </c>
    </row>
    <row r="103" spans="1:12" ht="25.5" x14ac:dyDescent="0.2">
      <c r="A103" s="45" t="s">
        <v>566</v>
      </c>
      <c r="B103" s="34" t="s">
        <v>217</v>
      </c>
      <c r="C103" s="46">
        <v>8955390</v>
      </c>
      <c r="D103" s="43" t="str">
        <f t="shared" si="12"/>
        <v>N/A</v>
      </c>
      <c r="E103" s="46">
        <v>12046462</v>
      </c>
      <c r="F103" s="43" t="str">
        <f t="shared" si="13"/>
        <v>N/A</v>
      </c>
      <c r="G103" s="46">
        <v>12180698</v>
      </c>
      <c r="H103" s="43" t="str">
        <f t="shared" si="14"/>
        <v>N/A</v>
      </c>
      <c r="I103" s="12">
        <v>34.520000000000003</v>
      </c>
      <c r="J103" s="12">
        <v>1.1140000000000001</v>
      </c>
      <c r="K103" s="44" t="s">
        <v>732</v>
      </c>
      <c r="L103" s="9" t="str">
        <f t="shared" si="15"/>
        <v>Yes</v>
      </c>
    </row>
    <row r="104" spans="1:12" x14ac:dyDescent="0.2">
      <c r="A104" s="45" t="s">
        <v>567</v>
      </c>
      <c r="B104" s="34" t="s">
        <v>217</v>
      </c>
      <c r="C104" s="35">
        <v>2039</v>
      </c>
      <c r="D104" s="43" t="str">
        <f t="shared" si="12"/>
        <v>N/A</v>
      </c>
      <c r="E104" s="35">
        <v>2128</v>
      </c>
      <c r="F104" s="43" t="str">
        <f t="shared" si="13"/>
        <v>N/A</v>
      </c>
      <c r="G104" s="35">
        <v>2220</v>
      </c>
      <c r="H104" s="43" t="str">
        <f t="shared" si="14"/>
        <v>N/A</v>
      </c>
      <c r="I104" s="12">
        <v>4.3650000000000002</v>
      </c>
      <c r="J104" s="12">
        <v>4.3230000000000004</v>
      </c>
      <c r="K104" s="44" t="s">
        <v>732</v>
      </c>
      <c r="L104" s="9" t="str">
        <f t="shared" si="15"/>
        <v>Yes</v>
      </c>
    </row>
    <row r="105" spans="1:12" ht="25.5" x14ac:dyDescent="0.2">
      <c r="A105" s="45" t="s">
        <v>1329</v>
      </c>
      <c r="B105" s="34" t="s">
        <v>217</v>
      </c>
      <c r="C105" s="46">
        <v>4392.0500245000003</v>
      </c>
      <c r="D105" s="43" t="str">
        <f t="shared" si="12"/>
        <v>N/A</v>
      </c>
      <c r="E105" s="46">
        <v>5660.9313910000001</v>
      </c>
      <c r="F105" s="43" t="str">
        <f t="shared" si="13"/>
        <v>N/A</v>
      </c>
      <c r="G105" s="46">
        <v>5486.8009008999998</v>
      </c>
      <c r="H105" s="43" t="str">
        <f t="shared" si="14"/>
        <v>N/A</v>
      </c>
      <c r="I105" s="12">
        <v>28.89</v>
      </c>
      <c r="J105" s="12">
        <v>-3.08</v>
      </c>
      <c r="K105" s="44" t="s">
        <v>732</v>
      </c>
      <c r="L105" s="9" t="str">
        <f t="shared" si="15"/>
        <v>Yes</v>
      </c>
    </row>
    <row r="106" spans="1:12" ht="25.5" x14ac:dyDescent="0.2">
      <c r="A106" s="45" t="s">
        <v>568</v>
      </c>
      <c r="B106" s="34" t="s">
        <v>217</v>
      </c>
      <c r="C106" s="46">
        <v>36182373</v>
      </c>
      <c r="D106" s="43" t="str">
        <f t="shared" si="12"/>
        <v>N/A</v>
      </c>
      <c r="E106" s="46">
        <v>32785046</v>
      </c>
      <c r="F106" s="43" t="str">
        <f t="shared" si="13"/>
        <v>N/A</v>
      </c>
      <c r="G106" s="46">
        <v>34674765</v>
      </c>
      <c r="H106" s="43" t="str">
        <f t="shared" si="14"/>
        <v>N/A</v>
      </c>
      <c r="I106" s="12">
        <v>-9.39</v>
      </c>
      <c r="J106" s="12">
        <v>5.7640000000000002</v>
      </c>
      <c r="K106" s="44" t="s">
        <v>732</v>
      </c>
      <c r="L106" s="9" t="str">
        <f t="shared" si="15"/>
        <v>Yes</v>
      </c>
    </row>
    <row r="107" spans="1:12" x14ac:dyDescent="0.2">
      <c r="A107" s="45" t="s">
        <v>569</v>
      </c>
      <c r="B107" s="34" t="s">
        <v>217</v>
      </c>
      <c r="C107" s="35">
        <v>36589</v>
      </c>
      <c r="D107" s="43" t="str">
        <f t="shared" si="12"/>
        <v>N/A</v>
      </c>
      <c r="E107" s="35">
        <v>33490</v>
      </c>
      <c r="F107" s="43" t="str">
        <f t="shared" si="13"/>
        <v>N/A</v>
      </c>
      <c r="G107" s="35">
        <v>35225</v>
      </c>
      <c r="H107" s="43" t="str">
        <f t="shared" si="14"/>
        <v>N/A</v>
      </c>
      <c r="I107" s="12">
        <v>-8.4700000000000006</v>
      </c>
      <c r="J107" s="12">
        <v>5.181</v>
      </c>
      <c r="K107" s="44" t="s">
        <v>732</v>
      </c>
      <c r="L107" s="9" t="str">
        <f t="shared" si="15"/>
        <v>Yes</v>
      </c>
    </row>
    <row r="108" spans="1:12" x14ac:dyDescent="0.2">
      <c r="A108" s="45" t="s">
        <v>1330</v>
      </c>
      <c r="B108" s="34" t="s">
        <v>217</v>
      </c>
      <c r="C108" s="46">
        <v>988.88663258999998</v>
      </c>
      <c r="D108" s="43" t="str">
        <f t="shared" si="12"/>
        <v>N/A</v>
      </c>
      <c r="E108" s="46">
        <v>978.95031353000002</v>
      </c>
      <c r="F108" s="43" t="str">
        <f t="shared" si="13"/>
        <v>N/A</v>
      </c>
      <c r="G108" s="46">
        <v>984.37941803000001</v>
      </c>
      <c r="H108" s="43" t="str">
        <f t="shared" si="14"/>
        <v>N/A</v>
      </c>
      <c r="I108" s="12">
        <v>-1</v>
      </c>
      <c r="J108" s="12">
        <v>0.55459999999999998</v>
      </c>
      <c r="K108" s="44" t="s">
        <v>732</v>
      </c>
      <c r="L108" s="9" t="str">
        <f t="shared" si="15"/>
        <v>Yes</v>
      </c>
    </row>
    <row r="109" spans="1:12" x14ac:dyDescent="0.2">
      <c r="A109" s="45" t="s">
        <v>570</v>
      </c>
      <c r="B109" s="34" t="s">
        <v>217</v>
      </c>
      <c r="C109" s="46">
        <v>181032304</v>
      </c>
      <c r="D109" s="43" t="str">
        <f t="shared" si="12"/>
        <v>N/A</v>
      </c>
      <c r="E109" s="46">
        <v>165563291</v>
      </c>
      <c r="F109" s="43" t="str">
        <f t="shared" si="13"/>
        <v>N/A</v>
      </c>
      <c r="G109" s="46">
        <v>172694152</v>
      </c>
      <c r="H109" s="43" t="str">
        <f t="shared" si="14"/>
        <v>N/A</v>
      </c>
      <c r="I109" s="12">
        <v>-8.5399999999999991</v>
      </c>
      <c r="J109" s="12">
        <v>4.3070000000000004</v>
      </c>
      <c r="K109" s="44" t="s">
        <v>732</v>
      </c>
      <c r="L109" s="9" t="str">
        <f t="shared" si="15"/>
        <v>Yes</v>
      </c>
    </row>
    <row r="110" spans="1:12" x14ac:dyDescent="0.2">
      <c r="A110" s="45" t="s">
        <v>571</v>
      </c>
      <c r="B110" s="34" t="s">
        <v>217</v>
      </c>
      <c r="C110" s="35">
        <v>39419</v>
      </c>
      <c r="D110" s="43" t="str">
        <f t="shared" si="12"/>
        <v>N/A</v>
      </c>
      <c r="E110" s="35">
        <v>35158</v>
      </c>
      <c r="F110" s="43" t="str">
        <f t="shared" si="13"/>
        <v>N/A</v>
      </c>
      <c r="G110" s="35">
        <v>35535</v>
      </c>
      <c r="H110" s="43" t="str">
        <f t="shared" si="14"/>
        <v>N/A</v>
      </c>
      <c r="I110" s="12">
        <v>-10.8</v>
      </c>
      <c r="J110" s="12">
        <v>1.0720000000000001</v>
      </c>
      <c r="K110" s="44" t="s">
        <v>732</v>
      </c>
      <c r="L110" s="9" t="str">
        <f t="shared" si="15"/>
        <v>Yes</v>
      </c>
    </row>
    <row r="111" spans="1:12" x14ac:dyDescent="0.2">
      <c r="A111" s="45" t="s">
        <v>1331</v>
      </c>
      <c r="B111" s="34" t="s">
        <v>217</v>
      </c>
      <c r="C111" s="46">
        <v>4592.5138638999997</v>
      </c>
      <c r="D111" s="43" t="str">
        <f t="shared" si="12"/>
        <v>N/A</v>
      </c>
      <c r="E111" s="46">
        <v>4709.1214233000001</v>
      </c>
      <c r="F111" s="43" t="str">
        <f t="shared" si="13"/>
        <v>N/A</v>
      </c>
      <c r="G111" s="46">
        <v>4859.8326157000001</v>
      </c>
      <c r="H111" s="43" t="str">
        <f t="shared" si="14"/>
        <v>N/A</v>
      </c>
      <c r="I111" s="12">
        <v>2.5390000000000001</v>
      </c>
      <c r="J111" s="12">
        <v>3.2</v>
      </c>
      <c r="K111" s="44" t="s">
        <v>732</v>
      </c>
      <c r="L111" s="9" t="str">
        <f t="shared" si="15"/>
        <v>Yes</v>
      </c>
    </row>
    <row r="112" spans="1:12" ht="25.5" x14ac:dyDescent="0.2">
      <c r="A112" s="45" t="s">
        <v>572</v>
      </c>
      <c r="B112" s="34" t="s">
        <v>217</v>
      </c>
      <c r="C112" s="46">
        <v>32479102</v>
      </c>
      <c r="D112" s="43" t="str">
        <f t="shared" si="12"/>
        <v>N/A</v>
      </c>
      <c r="E112" s="46">
        <v>29909008</v>
      </c>
      <c r="F112" s="43" t="str">
        <f t="shared" si="13"/>
        <v>N/A</v>
      </c>
      <c r="G112" s="46">
        <v>32742173</v>
      </c>
      <c r="H112" s="43" t="str">
        <f t="shared" si="14"/>
        <v>N/A</v>
      </c>
      <c r="I112" s="12">
        <v>-7.91</v>
      </c>
      <c r="J112" s="12">
        <v>9.4730000000000008</v>
      </c>
      <c r="K112" s="44" t="s">
        <v>732</v>
      </c>
      <c r="L112" s="9" t="str">
        <f t="shared" si="15"/>
        <v>Yes</v>
      </c>
    </row>
    <row r="113" spans="1:12" x14ac:dyDescent="0.2">
      <c r="A113" s="45" t="s">
        <v>573</v>
      </c>
      <c r="B113" s="34" t="s">
        <v>217</v>
      </c>
      <c r="C113" s="35">
        <v>4911</v>
      </c>
      <c r="D113" s="43" t="str">
        <f t="shared" si="12"/>
        <v>N/A</v>
      </c>
      <c r="E113" s="35">
        <v>4422</v>
      </c>
      <c r="F113" s="43" t="str">
        <f t="shared" si="13"/>
        <v>N/A</v>
      </c>
      <c r="G113" s="35">
        <v>4619</v>
      </c>
      <c r="H113" s="43" t="str">
        <f t="shared" si="14"/>
        <v>N/A</v>
      </c>
      <c r="I113" s="12">
        <v>-9.9600000000000009</v>
      </c>
      <c r="J113" s="12">
        <v>4.4550000000000001</v>
      </c>
      <c r="K113" s="44" t="s">
        <v>732</v>
      </c>
      <c r="L113" s="9" t="str">
        <f t="shared" si="15"/>
        <v>Yes</v>
      </c>
    </row>
    <row r="114" spans="1:12" ht="25.5" x14ac:dyDescent="0.2">
      <c r="A114" s="45" t="s">
        <v>1332</v>
      </c>
      <c r="B114" s="34" t="s">
        <v>217</v>
      </c>
      <c r="C114" s="46">
        <v>6613.5414375999999</v>
      </c>
      <c r="D114" s="43" t="str">
        <f t="shared" si="12"/>
        <v>N/A</v>
      </c>
      <c r="E114" s="46">
        <v>6763.6834011999999</v>
      </c>
      <c r="F114" s="43" t="str">
        <f t="shared" si="13"/>
        <v>N/A</v>
      </c>
      <c r="G114" s="46">
        <v>7088.5847586</v>
      </c>
      <c r="H114" s="43" t="str">
        <f t="shared" si="14"/>
        <v>N/A</v>
      </c>
      <c r="I114" s="12">
        <v>2.27</v>
      </c>
      <c r="J114" s="12">
        <v>4.8040000000000003</v>
      </c>
      <c r="K114" s="44" t="s">
        <v>732</v>
      </c>
      <c r="L114" s="9" t="str">
        <f t="shared" si="15"/>
        <v>Yes</v>
      </c>
    </row>
    <row r="115" spans="1:12" ht="25.5" x14ac:dyDescent="0.2">
      <c r="A115" s="45" t="s">
        <v>574</v>
      </c>
      <c r="B115" s="34" t="s">
        <v>217</v>
      </c>
      <c r="C115" s="46">
        <v>12628237</v>
      </c>
      <c r="D115" s="43" t="str">
        <f t="shared" si="12"/>
        <v>N/A</v>
      </c>
      <c r="E115" s="46">
        <v>6919940</v>
      </c>
      <c r="F115" s="43" t="str">
        <f t="shared" si="13"/>
        <v>N/A</v>
      </c>
      <c r="G115" s="46">
        <v>2213939</v>
      </c>
      <c r="H115" s="43" t="str">
        <f t="shared" si="14"/>
        <v>N/A</v>
      </c>
      <c r="I115" s="12">
        <v>-45.2</v>
      </c>
      <c r="J115" s="12">
        <v>-68</v>
      </c>
      <c r="K115" s="44" t="s">
        <v>732</v>
      </c>
      <c r="L115" s="9" t="str">
        <f t="shared" si="15"/>
        <v>No</v>
      </c>
    </row>
    <row r="116" spans="1:12" x14ac:dyDescent="0.2">
      <c r="A116" s="3" t="s">
        <v>575</v>
      </c>
      <c r="B116" s="34" t="s">
        <v>217</v>
      </c>
      <c r="C116" s="35">
        <v>9820</v>
      </c>
      <c r="D116" s="43" t="str">
        <f t="shared" si="12"/>
        <v>N/A</v>
      </c>
      <c r="E116" s="35">
        <v>8082</v>
      </c>
      <c r="F116" s="43" t="str">
        <f t="shared" si="13"/>
        <v>N/A</v>
      </c>
      <c r="G116" s="35">
        <v>5903</v>
      </c>
      <c r="H116" s="43" t="str">
        <f t="shared" si="14"/>
        <v>N/A</v>
      </c>
      <c r="I116" s="12">
        <v>-17.7</v>
      </c>
      <c r="J116" s="12">
        <v>-27</v>
      </c>
      <c r="K116" s="44" t="s">
        <v>732</v>
      </c>
      <c r="L116" s="9" t="str">
        <f t="shared" si="15"/>
        <v>Yes</v>
      </c>
    </row>
    <row r="117" spans="1:12" ht="25.5" x14ac:dyDescent="0.2">
      <c r="A117" s="3" t="s">
        <v>1333</v>
      </c>
      <c r="B117" s="34" t="s">
        <v>217</v>
      </c>
      <c r="C117" s="46">
        <v>1285.9711812999999</v>
      </c>
      <c r="D117" s="43" t="str">
        <f t="shared" si="12"/>
        <v>N/A</v>
      </c>
      <c r="E117" s="46">
        <v>856.21628310000006</v>
      </c>
      <c r="F117" s="43" t="str">
        <f t="shared" si="13"/>
        <v>N/A</v>
      </c>
      <c r="G117" s="46">
        <v>375.05319329000002</v>
      </c>
      <c r="H117" s="43" t="str">
        <f t="shared" si="14"/>
        <v>N/A</v>
      </c>
      <c r="I117" s="12">
        <v>-33.4</v>
      </c>
      <c r="J117" s="12">
        <v>-56.2</v>
      </c>
      <c r="K117" s="44" t="s">
        <v>732</v>
      </c>
      <c r="L117" s="9" t="str">
        <f t="shared" si="15"/>
        <v>No</v>
      </c>
    </row>
    <row r="118" spans="1:12" ht="25.5" x14ac:dyDescent="0.2">
      <c r="A118" s="4" t="s">
        <v>576</v>
      </c>
      <c r="B118" s="34" t="s">
        <v>217</v>
      </c>
      <c r="C118" s="46">
        <v>22756267</v>
      </c>
      <c r="D118" s="43" t="str">
        <f t="shared" si="12"/>
        <v>N/A</v>
      </c>
      <c r="E118" s="46">
        <v>22132427</v>
      </c>
      <c r="F118" s="43" t="str">
        <f t="shared" si="13"/>
        <v>N/A</v>
      </c>
      <c r="G118" s="46">
        <v>24402991</v>
      </c>
      <c r="H118" s="43" t="str">
        <f t="shared" si="14"/>
        <v>N/A</v>
      </c>
      <c r="I118" s="12">
        <v>-2.74</v>
      </c>
      <c r="J118" s="12">
        <v>10.26</v>
      </c>
      <c r="K118" s="44" t="s">
        <v>732</v>
      </c>
      <c r="L118" s="9" t="str">
        <f t="shared" si="15"/>
        <v>Yes</v>
      </c>
    </row>
    <row r="119" spans="1:12" x14ac:dyDescent="0.2">
      <c r="A119" s="4" t="s">
        <v>577</v>
      </c>
      <c r="B119" s="34" t="s">
        <v>217</v>
      </c>
      <c r="C119" s="35">
        <v>2515</v>
      </c>
      <c r="D119" s="43" t="str">
        <f t="shared" si="12"/>
        <v>N/A</v>
      </c>
      <c r="E119" s="35">
        <v>2324</v>
      </c>
      <c r="F119" s="43" t="str">
        <f t="shared" si="13"/>
        <v>N/A</v>
      </c>
      <c r="G119" s="35">
        <v>2465</v>
      </c>
      <c r="H119" s="43" t="str">
        <f t="shared" si="14"/>
        <v>N/A</v>
      </c>
      <c r="I119" s="12">
        <v>-7.59</v>
      </c>
      <c r="J119" s="12">
        <v>6.0670000000000002</v>
      </c>
      <c r="K119" s="44" t="s">
        <v>732</v>
      </c>
      <c r="L119" s="9" t="str">
        <f t="shared" si="15"/>
        <v>Yes</v>
      </c>
    </row>
    <row r="120" spans="1:12" ht="25.5" x14ac:dyDescent="0.2">
      <c r="A120" s="4" t="s">
        <v>1334</v>
      </c>
      <c r="B120" s="34" t="s">
        <v>217</v>
      </c>
      <c r="C120" s="46">
        <v>9048.2174950000008</v>
      </c>
      <c r="D120" s="43" t="str">
        <f t="shared" si="12"/>
        <v>N/A</v>
      </c>
      <c r="E120" s="46">
        <v>9523.4195352999996</v>
      </c>
      <c r="F120" s="43" t="str">
        <f t="shared" si="13"/>
        <v>N/A</v>
      </c>
      <c r="G120" s="46">
        <v>9899.7935090999999</v>
      </c>
      <c r="H120" s="43" t="str">
        <f t="shared" si="14"/>
        <v>N/A</v>
      </c>
      <c r="I120" s="12">
        <v>5.2519999999999998</v>
      </c>
      <c r="J120" s="12">
        <v>3.952</v>
      </c>
      <c r="K120" s="44" t="s">
        <v>732</v>
      </c>
      <c r="L120" s="9" t="str">
        <f t="shared" si="15"/>
        <v>Yes</v>
      </c>
    </row>
    <row r="121" spans="1:12" ht="25.5" x14ac:dyDescent="0.2">
      <c r="A121" s="4" t="s">
        <v>578</v>
      </c>
      <c r="B121" s="34" t="s">
        <v>217</v>
      </c>
      <c r="C121" s="46">
        <v>1066423</v>
      </c>
      <c r="D121" s="43" t="str">
        <f t="shared" si="12"/>
        <v>N/A</v>
      </c>
      <c r="E121" s="46">
        <v>1004132</v>
      </c>
      <c r="F121" s="43" t="str">
        <f t="shared" si="13"/>
        <v>N/A</v>
      </c>
      <c r="G121" s="46">
        <v>1138353</v>
      </c>
      <c r="H121" s="43" t="str">
        <f t="shared" si="14"/>
        <v>N/A</v>
      </c>
      <c r="I121" s="12">
        <v>-5.84</v>
      </c>
      <c r="J121" s="12">
        <v>13.37</v>
      </c>
      <c r="K121" s="44" t="s">
        <v>732</v>
      </c>
      <c r="L121" s="9" t="str">
        <f t="shared" si="15"/>
        <v>Yes</v>
      </c>
    </row>
    <row r="122" spans="1:12" ht="25.5" x14ac:dyDescent="0.2">
      <c r="A122" s="4" t="s">
        <v>579</v>
      </c>
      <c r="B122" s="34" t="s">
        <v>217</v>
      </c>
      <c r="C122" s="35">
        <v>945</v>
      </c>
      <c r="D122" s="43" t="str">
        <f t="shared" si="12"/>
        <v>N/A</v>
      </c>
      <c r="E122" s="35">
        <v>798</v>
      </c>
      <c r="F122" s="43" t="str">
        <f t="shared" si="13"/>
        <v>N/A</v>
      </c>
      <c r="G122" s="35">
        <v>802</v>
      </c>
      <c r="H122" s="43" t="str">
        <f t="shared" si="14"/>
        <v>N/A</v>
      </c>
      <c r="I122" s="12">
        <v>-15.6</v>
      </c>
      <c r="J122" s="12">
        <v>0.50129999999999997</v>
      </c>
      <c r="K122" s="44" t="s">
        <v>732</v>
      </c>
      <c r="L122" s="9" t="str">
        <f t="shared" si="15"/>
        <v>Yes</v>
      </c>
    </row>
    <row r="123" spans="1:12" ht="25.5" x14ac:dyDescent="0.2">
      <c r="A123" s="4" t="s">
        <v>1335</v>
      </c>
      <c r="B123" s="34" t="s">
        <v>217</v>
      </c>
      <c r="C123" s="46">
        <v>1128.4899471000001</v>
      </c>
      <c r="D123" s="43" t="str">
        <f t="shared" si="12"/>
        <v>N/A</v>
      </c>
      <c r="E123" s="46">
        <v>1258.3107769000001</v>
      </c>
      <c r="F123" s="43" t="str">
        <f t="shared" si="13"/>
        <v>N/A</v>
      </c>
      <c r="G123" s="46">
        <v>1419.3927681</v>
      </c>
      <c r="H123" s="43" t="str">
        <f t="shared" si="14"/>
        <v>N/A</v>
      </c>
      <c r="I123" s="12">
        <v>11.5</v>
      </c>
      <c r="J123" s="12">
        <v>12.8</v>
      </c>
      <c r="K123" s="44" t="s">
        <v>732</v>
      </c>
      <c r="L123" s="9" t="str">
        <f t="shared" si="15"/>
        <v>Yes</v>
      </c>
    </row>
    <row r="124" spans="1:12" ht="25.5" x14ac:dyDescent="0.2">
      <c r="A124" s="4" t="s">
        <v>580</v>
      </c>
      <c r="B124" s="34" t="s">
        <v>217</v>
      </c>
      <c r="C124" s="46">
        <v>17277082</v>
      </c>
      <c r="D124" s="43" t="str">
        <f t="shared" si="12"/>
        <v>N/A</v>
      </c>
      <c r="E124" s="46">
        <v>21326065</v>
      </c>
      <c r="F124" s="43" t="str">
        <f t="shared" si="13"/>
        <v>N/A</v>
      </c>
      <c r="G124" s="46">
        <v>23076042</v>
      </c>
      <c r="H124" s="43" t="str">
        <f t="shared" si="14"/>
        <v>N/A</v>
      </c>
      <c r="I124" s="12">
        <v>23.44</v>
      </c>
      <c r="J124" s="12">
        <v>8.2059999999999995</v>
      </c>
      <c r="K124" s="44" t="s">
        <v>732</v>
      </c>
      <c r="L124" s="9" t="str">
        <f t="shared" si="15"/>
        <v>Yes</v>
      </c>
    </row>
    <row r="125" spans="1:12" x14ac:dyDescent="0.2">
      <c r="A125" s="2" t="s">
        <v>581</v>
      </c>
      <c r="B125" s="34" t="s">
        <v>217</v>
      </c>
      <c r="C125" s="35">
        <v>4140</v>
      </c>
      <c r="D125" s="43" t="str">
        <f t="shared" si="12"/>
        <v>N/A</v>
      </c>
      <c r="E125" s="35">
        <v>4851</v>
      </c>
      <c r="F125" s="43" t="str">
        <f t="shared" si="13"/>
        <v>N/A</v>
      </c>
      <c r="G125" s="35">
        <v>5010</v>
      </c>
      <c r="H125" s="43" t="str">
        <f t="shared" si="14"/>
        <v>N/A</v>
      </c>
      <c r="I125" s="12">
        <v>17.170000000000002</v>
      </c>
      <c r="J125" s="12">
        <v>3.278</v>
      </c>
      <c r="K125" s="44" t="s">
        <v>732</v>
      </c>
      <c r="L125" s="9" t="str">
        <f t="shared" si="15"/>
        <v>Yes</v>
      </c>
    </row>
    <row r="126" spans="1:12" ht="25.5" x14ac:dyDescent="0.2">
      <c r="A126" s="2" t="s">
        <v>1336</v>
      </c>
      <c r="B126" s="34" t="s">
        <v>217</v>
      </c>
      <c r="C126" s="46">
        <v>4173.2082125999996</v>
      </c>
      <c r="D126" s="43" t="str">
        <f t="shared" si="12"/>
        <v>N/A</v>
      </c>
      <c r="E126" s="46">
        <v>4396.2203669</v>
      </c>
      <c r="F126" s="43" t="str">
        <f t="shared" si="13"/>
        <v>N/A</v>
      </c>
      <c r="G126" s="46">
        <v>4605.9964072000002</v>
      </c>
      <c r="H126" s="43" t="str">
        <f t="shared" si="14"/>
        <v>N/A</v>
      </c>
      <c r="I126" s="12">
        <v>5.3440000000000003</v>
      </c>
      <c r="J126" s="12">
        <v>4.7720000000000002</v>
      </c>
      <c r="K126" s="44" t="s">
        <v>732</v>
      </c>
      <c r="L126" s="9" t="str">
        <f t="shared" si="15"/>
        <v>Yes</v>
      </c>
    </row>
    <row r="127" spans="1:12" ht="25.5" x14ac:dyDescent="0.2">
      <c r="A127" s="2" t="s">
        <v>582</v>
      </c>
      <c r="B127" s="34" t="s">
        <v>217</v>
      </c>
      <c r="C127" s="46">
        <v>0</v>
      </c>
      <c r="D127" s="43" t="str">
        <f t="shared" si="12"/>
        <v>N/A</v>
      </c>
      <c r="E127" s="46">
        <v>0</v>
      </c>
      <c r="F127" s="43" t="str">
        <f t="shared" si="13"/>
        <v>N/A</v>
      </c>
      <c r="G127" s="46">
        <v>0</v>
      </c>
      <c r="H127" s="43" t="str">
        <f t="shared" si="14"/>
        <v>N/A</v>
      </c>
      <c r="I127" s="12" t="s">
        <v>1743</v>
      </c>
      <c r="J127" s="12" t="s">
        <v>1743</v>
      </c>
      <c r="K127" s="44" t="s">
        <v>732</v>
      </c>
      <c r="L127" s="9" t="str">
        <f t="shared" si="15"/>
        <v>N/A</v>
      </c>
    </row>
    <row r="128" spans="1:12" x14ac:dyDescent="0.2">
      <c r="A128" s="2" t="s">
        <v>583</v>
      </c>
      <c r="B128" s="34" t="s">
        <v>217</v>
      </c>
      <c r="C128" s="35">
        <v>0</v>
      </c>
      <c r="D128" s="43" t="str">
        <f t="shared" si="12"/>
        <v>N/A</v>
      </c>
      <c r="E128" s="35">
        <v>0</v>
      </c>
      <c r="F128" s="43" t="str">
        <f t="shared" si="13"/>
        <v>N/A</v>
      </c>
      <c r="G128" s="35">
        <v>0</v>
      </c>
      <c r="H128" s="43" t="str">
        <f t="shared" si="14"/>
        <v>N/A</v>
      </c>
      <c r="I128" s="12" t="s">
        <v>1743</v>
      </c>
      <c r="J128" s="12" t="s">
        <v>1743</v>
      </c>
      <c r="K128" s="44" t="s">
        <v>732</v>
      </c>
      <c r="L128" s="9" t="str">
        <f t="shared" si="15"/>
        <v>N/A</v>
      </c>
    </row>
    <row r="129" spans="1:12" ht="25.5" x14ac:dyDescent="0.2">
      <c r="A129" s="2" t="s">
        <v>1337</v>
      </c>
      <c r="B129" s="34" t="s">
        <v>217</v>
      </c>
      <c r="C129" s="46" t="s">
        <v>1743</v>
      </c>
      <c r="D129" s="43" t="str">
        <f t="shared" si="12"/>
        <v>N/A</v>
      </c>
      <c r="E129" s="46" t="s">
        <v>1743</v>
      </c>
      <c r="F129" s="43" t="str">
        <f t="shared" si="13"/>
        <v>N/A</v>
      </c>
      <c r="G129" s="46" t="s">
        <v>1743</v>
      </c>
      <c r="H129" s="43" t="str">
        <f t="shared" si="14"/>
        <v>N/A</v>
      </c>
      <c r="I129" s="12" t="s">
        <v>1743</v>
      </c>
      <c r="J129" s="12" t="s">
        <v>1743</v>
      </c>
      <c r="K129" s="44" t="s">
        <v>732</v>
      </c>
      <c r="L129" s="9" t="str">
        <f t="shared" si="15"/>
        <v>N/A</v>
      </c>
    </row>
    <row r="130" spans="1:12" ht="25.5" x14ac:dyDescent="0.2">
      <c r="A130" s="2" t="s">
        <v>584</v>
      </c>
      <c r="B130" s="34" t="s">
        <v>217</v>
      </c>
      <c r="C130" s="46">
        <v>7306892</v>
      </c>
      <c r="D130" s="43" t="str">
        <f t="shared" si="12"/>
        <v>N/A</v>
      </c>
      <c r="E130" s="46">
        <v>8074071</v>
      </c>
      <c r="F130" s="43" t="str">
        <f t="shared" si="13"/>
        <v>N/A</v>
      </c>
      <c r="G130" s="46">
        <v>7939300</v>
      </c>
      <c r="H130" s="43" t="str">
        <f t="shared" si="14"/>
        <v>N/A</v>
      </c>
      <c r="I130" s="12">
        <v>10.5</v>
      </c>
      <c r="J130" s="12">
        <v>-1.67</v>
      </c>
      <c r="K130" s="44" t="s">
        <v>732</v>
      </c>
      <c r="L130" s="9" t="str">
        <f t="shared" si="15"/>
        <v>Yes</v>
      </c>
    </row>
    <row r="131" spans="1:12" x14ac:dyDescent="0.2">
      <c r="A131" s="2" t="s">
        <v>585</v>
      </c>
      <c r="B131" s="34" t="s">
        <v>217</v>
      </c>
      <c r="C131" s="35">
        <v>512</v>
      </c>
      <c r="D131" s="43" t="str">
        <f t="shared" si="12"/>
        <v>N/A</v>
      </c>
      <c r="E131" s="35">
        <v>500</v>
      </c>
      <c r="F131" s="43" t="str">
        <f t="shared" si="13"/>
        <v>N/A</v>
      </c>
      <c r="G131" s="35">
        <v>532</v>
      </c>
      <c r="H131" s="43" t="str">
        <f t="shared" si="14"/>
        <v>N/A</v>
      </c>
      <c r="I131" s="12">
        <v>-2.34</v>
      </c>
      <c r="J131" s="12">
        <v>6.4</v>
      </c>
      <c r="K131" s="44" t="s">
        <v>732</v>
      </c>
      <c r="L131" s="9" t="str">
        <f t="shared" si="15"/>
        <v>Yes</v>
      </c>
    </row>
    <row r="132" spans="1:12" x14ac:dyDescent="0.2">
      <c r="A132" s="2" t="s">
        <v>1338</v>
      </c>
      <c r="B132" s="34" t="s">
        <v>217</v>
      </c>
      <c r="C132" s="46">
        <v>14271.273438</v>
      </c>
      <c r="D132" s="43" t="str">
        <f t="shared" si="12"/>
        <v>N/A</v>
      </c>
      <c r="E132" s="46">
        <v>16148.142</v>
      </c>
      <c r="F132" s="43" t="str">
        <f t="shared" si="13"/>
        <v>N/A</v>
      </c>
      <c r="G132" s="46">
        <v>14923.496241000001</v>
      </c>
      <c r="H132" s="43" t="str">
        <f t="shared" si="14"/>
        <v>N/A</v>
      </c>
      <c r="I132" s="12">
        <v>13.15</v>
      </c>
      <c r="J132" s="12">
        <v>-7.58</v>
      </c>
      <c r="K132" s="44" t="s">
        <v>732</v>
      </c>
      <c r="L132" s="9" t="str">
        <f t="shared" si="15"/>
        <v>Yes</v>
      </c>
    </row>
    <row r="133" spans="1:12" ht="25.5" x14ac:dyDescent="0.2">
      <c r="A133" s="2" t="s">
        <v>586</v>
      </c>
      <c r="B133" s="34" t="s">
        <v>217</v>
      </c>
      <c r="C133" s="46">
        <v>124386</v>
      </c>
      <c r="D133" s="43" t="str">
        <f t="shared" si="12"/>
        <v>N/A</v>
      </c>
      <c r="E133" s="46">
        <v>134209</v>
      </c>
      <c r="F133" s="43" t="str">
        <f t="shared" si="13"/>
        <v>N/A</v>
      </c>
      <c r="G133" s="46">
        <v>181838</v>
      </c>
      <c r="H133" s="43" t="str">
        <f t="shared" si="14"/>
        <v>N/A</v>
      </c>
      <c r="I133" s="12">
        <v>7.8970000000000002</v>
      </c>
      <c r="J133" s="12">
        <v>35.49</v>
      </c>
      <c r="K133" s="44" t="s">
        <v>732</v>
      </c>
      <c r="L133" s="9" t="str">
        <f>IF(J133="Div by 0", "N/A", IF(OR(J133="N/A",K133="N/A"),"N/A", IF(J133&gt;VALUE(MID(K133,1,2)), "No", IF(J133&lt;-1*VALUE(MID(K133,1,2)), "No", "Yes"))))</f>
        <v>No</v>
      </c>
    </row>
    <row r="134" spans="1:12" x14ac:dyDescent="0.2">
      <c r="A134" s="2" t="s">
        <v>587</v>
      </c>
      <c r="B134" s="34" t="s">
        <v>217</v>
      </c>
      <c r="C134" s="35">
        <v>1312</v>
      </c>
      <c r="D134" s="43" t="str">
        <f t="shared" si="12"/>
        <v>N/A</v>
      </c>
      <c r="E134" s="35">
        <v>1538</v>
      </c>
      <c r="F134" s="43" t="str">
        <f t="shared" si="13"/>
        <v>N/A</v>
      </c>
      <c r="G134" s="35">
        <v>1778</v>
      </c>
      <c r="H134" s="43" t="str">
        <f t="shared" si="14"/>
        <v>N/A</v>
      </c>
      <c r="I134" s="12">
        <v>17.23</v>
      </c>
      <c r="J134" s="12">
        <v>15.6</v>
      </c>
      <c r="K134" s="44" t="s">
        <v>732</v>
      </c>
      <c r="L134" s="9" t="str">
        <f t="shared" ref="L134:L138" si="16">IF(J134="Div by 0", "N/A", IF(OR(J134="N/A",K134="N/A"),"N/A", IF(J134&gt;VALUE(MID(K134,1,2)), "No", IF(J134&lt;-1*VALUE(MID(K134,1,2)), "No", "Yes"))))</f>
        <v>Yes</v>
      </c>
    </row>
    <row r="135" spans="1:12" ht="25.5" x14ac:dyDescent="0.2">
      <c r="A135" s="2" t="s">
        <v>1339</v>
      </c>
      <c r="B135" s="34" t="s">
        <v>217</v>
      </c>
      <c r="C135" s="46">
        <v>94.806402438999996</v>
      </c>
      <c r="D135" s="43" t="str">
        <f t="shared" si="12"/>
        <v>N/A</v>
      </c>
      <c r="E135" s="46">
        <v>87.262028608999998</v>
      </c>
      <c r="F135" s="43" t="str">
        <f t="shared" si="13"/>
        <v>N/A</v>
      </c>
      <c r="G135" s="46">
        <v>102.27109111</v>
      </c>
      <c r="H135" s="43" t="str">
        <f t="shared" si="14"/>
        <v>N/A</v>
      </c>
      <c r="I135" s="12">
        <v>-7.96</v>
      </c>
      <c r="J135" s="12">
        <v>17.2</v>
      </c>
      <c r="K135" s="44" t="s">
        <v>732</v>
      </c>
      <c r="L135" s="9" t="str">
        <f t="shared" si="16"/>
        <v>Yes</v>
      </c>
    </row>
    <row r="136" spans="1:12" ht="25.5" x14ac:dyDescent="0.2">
      <c r="A136" s="2" t="s">
        <v>588</v>
      </c>
      <c r="B136" s="34" t="s">
        <v>217</v>
      </c>
      <c r="C136" s="46">
        <v>20002391</v>
      </c>
      <c r="D136" s="43" t="str">
        <f t="shared" ref="D136:D150" si="17">IF($B136="N/A","N/A",IF(C136&gt;10,"No",IF(C136&lt;-10,"No","Yes")))</f>
        <v>N/A</v>
      </c>
      <c r="E136" s="46">
        <v>30011427</v>
      </c>
      <c r="F136" s="43" t="str">
        <f t="shared" ref="F136:F150" si="18">IF($B136="N/A","N/A",IF(E136&gt;10,"No",IF(E136&lt;-10,"No","Yes")))</f>
        <v>N/A</v>
      </c>
      <c r="G136" s="46">
        <v>39731002</v>
      </c>
      <c r="H136" s="43" t="str">
        <f t="shared" ref="H136:H150" si="19">IF($B136="N/A","N/A",IF(G136&gt;10,"No",IF(G136&lt;-10,"No","Yes")))</f>
        <v>N/A</v>
      </c>
      <c r="I136" s="12">
        <v>50.04</v>
      </c>
      <c r="J136" s="12">
        <v>32.39</v>
      </c>
      <c r="K136" s="44" t="s">
        <v>732</v>
      </c>
      <c r="L136" s="9" t="str">
        <f t="shared" si="16"/>
        <v>No</v>
      </c>
    </row>
    <row r="137" spans="1:12" x14ac:dyDescent="0.2">
      <c r="A137" s="2" t="s">
        <v>589</v>
      </c>
      <c r="B137" s="34" t="s">
        <v>217</v>
      </c>
      <c r="C137" s="35">
        <v>231</v>
      </c>
      <c r="D137" s="43" t="str">
        <f t="shared" si="17"/>
        <v>N/A</v>
      </c>
      <c r="E137" s="35">
        <v>288</v>
      </c>
      <c r="F137" s="43" t="str">
        <f t="shared" si="18"/>
        <v>N/A</v>
      </c>
      <c r="G137" s="35">
        <v>341</v>
      </c>
      <c r="H137" s="43" t="str">
        <f t="shared" si="19"/>
        <v>N/A</v>
      </c>
      <c r="I137" s="12">
        <v>24.68</v>
      </c>
      <c r="J137" s="12">
        <v>18.399999999999999</v>
      </c>
      <c r="K137" s="44" t="s">
        <v>732</v>
      </c>
      <c r="L137" s="9" t="str">
        <f t="shared" si="16"/>
        <v>Yes</v>
      </c>
    </row>
    <row r="138" spans="1:12" ht="25.5" x14ac:dyDescent="0.2">
      <c r="A138" s="2" t="s">
        <v>1340</v>
      </c>
      <c r="B138" s="34" t="s">
        <v>217</v>
      </c>
      <c r="C138" s="46">
        <v>86590.437229000003</v>
      </c>
      <c r="D138" s="43" t="str">
        <f t="shared" si="17"/>
        <v>N/A</v>
      </c>
      <c r="E138" s="46">
        <v>104206.34375</v>
      </c>
      <c r="F138" s="43" t="str">
        <f t="shared" si="18"/>
        <v>N/A</v>
      </c>
      <c r="G138" s="46">
        <v>116513.20235000001</v>
      </c>
      <c r="H138" s="43" t="str">
        <f t="shared" si="19"/>
        <v>N/A</v>
      </c>
      <c r="I138" s="12">
        <v>20.34</v>
      </c>
      <c r="J138" s="12">
        <v>11.81</v>
      </c>
      <c r="K138" s="44" t="s">
        <v>732</v>
      </c>
      <c r="L138" s="9" t="str">
        <f t="shared" si="16"/>
        <v>Yes</v>
      </c>
    </row>
    <row r="139" spans="1:12" ht="25.5" x14ac:dyDescent="0.2">
      <c r="A139" s="2" t="s">
        <v>590</v>
      </c>
      <c r="B139" s="34" t="s">
        <v>217</v>
      </c>
      <c r="C139" s="46">
        <v>18944709</v>
      </c>
      <c r="D139" s="43" t="str">
        <f t="shared" si="17"/>
        <v>N/A</v>
      </c>
      <c r="E139" s="46">
        <v>18855323</v>
      </c>
      <c r="F139" s="43" t="str">
        <f t="shared" si="18"/>
        <v>N/A</v>
      </c>
      <c r="G139" s="46">
        <v>19575526</v>
      </c>
      <c r="H139" s="43" t="str">
        <f t="shared" si="19"/>
        <v>N/A</v>
      </c>
      <c r="I139" s="12">
        <v>-0.47199999999999998</v>
      </c>
      <c r="J139" s="12">
        <v>3.82</v>
      </c>
      <c r="K139" s="44" t="s">
        <v>732</v>
      </c>
      <c r="L139" s="9" t="str">
        <f t="shared" ref="L139:L150" si="20">IF(J139="Div by 0", "N/A", IF(K139="N/A","N/A", IF(J139&gt;VALUE(MID(K139,1,2)), "No", IF(J139&lt;-1*VALUE(MID(K139,1,2)), "No", "Yes"))))</f>
        <v>Yes</v>
      </c>
    </row>
    <row r="140" spans="1:12" ht="25.5" x14ac:dyDescent="0.2">
      <c r="A140" s="2" t="s">
        <v>591</v>
      </c>
      <c r="B140" s="34" t="s">
        <v>217</v>
      </c>
      <c r="C140" s="35">
        <v>17873</v>
      </c>
      <c r="D140" s="43" t="str">
        <f t="shared" si="17"/>
        <v>N/A</v>
      </c>
      <c r="E140" s="35">
        <v>15984</v>
      </c>
      <c r="F140" s="43" t="str">
        <f t="shared" si="18"/>
        <v>N/A</v>
      </c>
      <c r="G140" s="35">
        <v>16443</v>
      </c>
      <c r="H140" s="43" t="str">
        <f t="shared" si="19"/>
        <v>N/A</v>
      </c>
      <c r="I140" s="12">
        <v>-10.6</v>
      </c>
      <c r="J140" s="12">
        <v>2.8719999999999999</v>
      </c>
      <c r="K140" s="44" t="s">
        <v>732</v>
      </c>
      <c r="L140" s="9" t="str">
        <f t="shared" si="20"/>
        <v>Yes</v>
      </c>
    </row>
    <row r="141" spans="1:12" ht="25.5" x14ac:dyDescent="0.2">
      <c r="A141" s="2" t="s">
        <v>1341</v>
      </c>
      <c r="B141" s="34" t="s">
        <v>217</v>
      </c>
      <c r="C141" s="46">
        <v>1059.9624573000001</v>
      </c>
      <c r="D141" s="43" t="str">
        <f t="shared" si="17"/>
        <v>N/A</v>
      </c>
      <c r="E141" s="46">
        <v>1179.6373248</v>
      </c>
      <c r="F141" s="43" t="str">
        <f t="shared" si="18"/>
        <v>N/A</v>
      </c>
      <c r="G141" s="46">
        <v>1190.5081798000001</v>
      </c>
      <c r="H141" s="43" t="str">
        <f t="shared" si="19"/>
        <v>N/A</v>
      </c>
      <c r="I141" s="12">
        <v>11.29</v>
      </c>
      <c r="J141" s="12">
        <v>0.92149999999999999</v>
      </c>
      <c r="K141" s="44" t="s">
        <v>732</v>
      </c>
      <c r="L141" s="9" t="str">
        <f t="shared" si="20"/>
        <v>Yes</v>
      </c>
    </row>
    <row r="142" spans="1:12" ht="25.5" x14ac:dyDescent="0.2">
      <c r="A142" s="2" t="s">
        <v>592</v>
      </c>
      <c r="B142" s="34" t="s">
        <v>217</v>
      </c>
      <c r="C142" s="46">
        <v>27532307</v>
      </c>
      <c r="D142" s="43" t="str">
        <f t="shared" si="17"/>
        <v>N/A</v>
      </c>
      <c r="E142" s="46">
        <v>27509011</v>
      </c>
      <c r="F142" s="43" t="str">
        <f t="shared" si="18"/>
        <v>N/A</v>
      </c>
      <c r="G142" s="46">
        <v>32617706</v>
      </c>
      <c r="H142" s="43" t="str">
        <f t="shared" si="19"/>
        <v>N/A</v>
      </c>
      <c r="I142" s="12">
        <v>-8.5000000000000006E-2</v>
      </c>
      <c r="J142" s="12">
        <v>18.57</v>
      </c>
      <c r="K142" s="44" t="s">
        <v>732</v>
      </c>
      <c r="L142" s="9" t="str">
        <f t="shared" si="20"/>
        <v>Yes</v>
      </c>
    </row>
    <row r="143" spans="1:12" x14ac:dyDescent="0.2">
      <c r="A143" s="3" t="s">
        <v>593</v>
      </c>
      <c r="B143" s="34" t="s">
        <v>217</v>
      </c>
      <c r="C143" s="35">
        <v>598</v>
      </c>
      <c r="D143" s="43" t="str">
        <f t="shared" si="17"/>
        <v>N/A</v>
      </c>
      <c r="E143" s="35">
        <v>565</v>
      </c>
      <c r="F143" s="43" t="str">
        <f t="shared" si="18"/>
        <v>N/A</v>
      </c>
      <c r="G143" s="35">
        <v>671</v>
      </c>
      <c r="H143" s="43" t="str">
        <f t="shared" si="19"/>
        <v>N/A</v>
      </c>
      <c r="I143" s="12">
        <v>-5.52</v>
      </c>
      <c r="J143" s="12">
        <v>18.760000000000002</v>
      </c>
      <c r="K143" s="44" t="s">
        <v>732</v>
      </c>
      <c r="L143" s="9" t="str">
        <f t="shared" si="20"/>
        <v>Yes</v>
      </c>
    </row>
    <row r="144" spans="1:12" ht="25.5" x14ac:dyDescent="0.2">
      <c r="A144" s="3" t="s">
        <v>1342</v>
      </c>
      <c r="B144" s="34" t="s">
        <v>217</v>
      </c>
      <c r="C144" s="46">
        <v>46040.647156999999</v>
      </c>
      <c r="D144" s="43" t="str">
        <f t="shared" si="17"/>
        <v>N/A</v>
      </c>
      <c r="E144" s="46">
        <v>48688.515044</v>
      </c>
      <c r="F144" s="43" t="str">
        <f t="shared" si="18"/>
        <v>N/A</v>
      </c>
      <c r="G144" s="46">
        <v>48610.590164000001</v>
      </c>
      <c r="H144" s="43" t="str">
        <f t="shared" si="19"/>
        <v>N/A</v>
      </c>
      <c r="I144" s="12">
        <v>5.7510000000000003</v>
      </c>
      <c r="J144" s="12">
        <v>-0.16</v>
      </c>
      <c r="K144" s="44" t="s">
        <v>732</v>
      </c>
      <c r="L144" s="9" t="str">
        <f t="shared" si="20"/>
        <v>Yes</v>
      </c>
    </row>
    <row r="145" spans="1:12" ht="25.5" x14ac:dyDescent="0.2">
      <c r="A145" s="2" t="s">
        <v>594</v>
      </c>
      <c r="B145" s="34" t="s">
        <v>217</v>
      </c>
      <c r="C145" s="46">
        <v>58559522</v>
      </c>
      <c r="D145" s="43" t="str">
        <f t="shared" si="17"/>
        <v>N/A</v>
      </c>
      <c r="E145" s="46">
        <v>53655081</v>
      </c>
      <c r="F145" s="43" t="str">
        <f t="shared" si="18"/>
        <v>N/A</v>
      </c>
      <c r="G145" s="46">
        <v>51198942</v>
      </c>
      <c r="H145" s="43" t="str">
        <f t="shared" si="19"/>
        <v>N/A</v>
      </c>
      <c r="I145" s="12">
        <v>-8.3800000000000008</v>
      </c>
      <c r="J145" s="12">
        <v>-4.58</v>
      </c>
      <c r="K145" s="44" t="s">
        <v>732</v>
      </c>
      <c r="L145" s="9" t="str">
        <f t="shared" si="20"/>
        <v>Yes</v>
      </c>
    </row>
    <row r="146" spans="1:12" x14ac:dyDescent="0.2">
      <c r="A146" s="2" t="s">
        <v>595</v>
      </c>
      <c r="B146" s="34" t="s">
        <v>217</v>
      </c>
      <c r="C146" s="35">
        <v>12512</v>
      </c>
      <c r="D146" s="43" t="str">
        <f t="shared" si="17"/>
        <v>N/A</v>
      </c>
      <c r="E146" s="35">
        <v>11115</v>
      </c>
      <c r="F146" s="43" t="str">
        <f t="shared" si="18"/>
        <v>N/A</v>
      </c>
      <c r="G146" s="35">
        <v>9389</v>
      </c>
      <c r="H146" s="43" t="str">
        <f t="shared" si="19"/>
        <v>N/A</v>
      </c>
      <c r="I146" s="12">
        <v>-11.2</v>
      </c>
      <c r="J146" s="12">
        <v>-15.5</v>
      </c>
      <c r="K146" s="44" t="s">
        <v>732</v>
      </c>
      <c r="L146" s="9" t="str">
        <f t="shared" si="20"/>
        <v>Yes</v>
      </c>
    </row>
    <row r="147" spans="1:12" ht="25.5" x14ac:dyDescent="0.2">
      <c r="A147" s="2" t="s">
        <v>1343</v>
      </c>
      <c r="B147" s="34" t="s">
        <v>217</v>
      </c>
      <c r="C147" s="46">
        <v>4680.2687020000003</v>
      </c>
      <c r="D147" s="43" t="str">
        <f t="shared" si="17"/>
        <v>N/A</v>
      </c>
      <c r="E147" s="46">
        <v>4827.2677463</v>
      </c>
      <c r="F147" s="43" t="str">
        <f t="shared" si="18"/>
        <v>N/A</v>
      </c>
      <c r="G147" s="46">
        <v>5453.0772180000004</v>
      </c>
      <c r="H147" s="43" t="str">
        <f t="shared" si="19"/>
        <v>N/A</v>
      </c>
      <c r="I147" s="12">
        <v>3.141</v>
      </c>
      <c r="J147" s="12">
        <v>12.96</v>
      </c>
      <c r="K147" s="44" t="s">
        <v>732</v>
      </c>
      <c r="L147" s="9" t="str">
        <f t="shared" si="20"/>
        <v>Yes</v>
      </c>
    </row>
    <row r="148" spans="1:12" ht="25.5" x14ac:dyDescent="0.2">
      <c r="A148" s="2" t="s">
        <v>596</v>
      </c>
      <c r="B148" s="34" t="s">
        <v>217</v>
      </c>
      <c r="C148" s="46">
        <v>10021314</v>
      </c>
      <c r="D148" s="43" t="str">
        <f t="shared" si="17"/>
        <v>N/A</v>
      </c>
      <c r="E148" s="46">
        <v>8689353</v>
      </c>
      <c r="F148" s="43" t="str">
        <f t="shared" si="18"/>
        <v>N/A</v>
      </c>
      <c r="G148" s="46">
        <v>8817871</v>
      </c>
      <c r="H148" s="43" t="str">
        <f t="shared" si="19"/>
        <v>N/A</v>
      </c>
      <c r="I148" s="12">
        <v>-13.3</v>
      </c>
      <c r="J148" s="12">
        <v>1.4790000000000001</v>
      </c>
      <c r="K148" s="44" t="s">
        <v>732</v>
      </c>
      <c r="L148" s="9" t="str">
        <f t="shared" si="20"/>
        <v>Yes</v>
      </c>
    </row>
    <row r="149" spans="1:12" x14ac:dyDescent="0.2">
      <c r="A149" s="2" t="s">
        <v>597</v>
      </c>
      <c r="B149" s="34" t="s">
        <v>217</v>
      </c>
      <c r="C149" s="35">
        <v>948</v>
      </c>
      <c r="D149" s="43" t="str">
        <f t="shared" si="17"/>
        <v>N/A</v>
      </c>
      <c r="E149" s="35">
        <v>814</v>
      </c>
      <c r="F149" s="43" t="str">
        <f t="shared" si="18"/>
        <v>N/A</v>
      </c>
      <c r="G149" s="35">
        <v>851</v>
      </c>
      <c r="H149" s="43" t="str">
        <f t="shared" si="19"/>
        <v>N/A</v>
      </c>
      <c r="I149" s="12">
        <v>-14.1</v>
      </c>
      <c r="J149" s="12">
        <v>4.5449999999999999</v>
      </c>
      <c r="K149" s="44" t="s">
        <v>732</v>
      </c>
      <c r="L149" s="9" t="str">
        <f t="shared" si="20"/>
        <v>Yes</v>
      </c>
    </row>
    <row r="150" spans="1:12" ht="25.5" x14ac:dyDescent="0.2">
      <c r="A150" s="4" t="s">
        <v>1344</v>
      </c>
      <c r="B150" s="34" t="s">
        <v>217</v>
      </c>
      <c r="C150" s="46">
        <v>10571.006329</v>
      </c>
      <c r="D150" s="43" t="str">
        <f t="shared" si="17"/>
        <v>N/A</v>
      </c>
      <c r="E150" s="46">
        <v>10674.880835</v>
      </c>
      <c r="F150" s="43" t="str">
        <f t="shared" si="18"/>
        <v>N/A</v>
      </c>
      <c r="G150" s="46">
        <v>10361.775557999999</v>
      </c>
      <c r="H150" s="43" t="str">
        <f t="shared" si="19"/>
        <v>N/A</v>
      </c>
      <c r="I150" s="12">
        <v>0.98260000000000003</v>
      </c>
      <c r="J150" s="12">
        <v>-2.93</v>
      </c>
      <c r="K150" s="44" t="s">
        <v>732</v>
      </c>
      <c r="L150" s="9" t="str">
        <f t="shared" si="20"/>
        <v>Yes</v>
      </c>
    </row>
    <row r="151" spans="1:12" ht="25.5" x14ac:dyDescent="0.2">
      <c r="A151" s="4" t="s">
        <v>1345</v>
      </c>
      <c r="B151" s="34" t="s">
        <v>217</v>
      </c>
      <c r="C151" s="46">
        <v>2061.9097385999999</v>
      </c>
      <c r="D151" s="43" t="str">
        <f t="shared" ref="D151:D170" si="21">IF($B151="N/A","N/A",IF(C151&gt;10,"No",IF(C151&lt;-10,"No","Yes")))</f>
        <v>N/A</v>
      </c>
      <c r="E151" s="46">
        <v>2052.0666071000001</v>
      </c>
      <c r="F151" s="43" t="str">
        <f t="shared" ref="F151:F170" si="22">IF($B151="N/A","N/A",IF(E151&gt;10,"No",IF(E151&lt;-10,"No","Yes")))</f>
        <v>N/A</v>
      </c>
      <c r="G151" s="46">
        <v>2144.3536635999999</v>
      </c>
      <c r="H151" s="43" t="str">
        <f t="shared" ref="H151:H170" si="23">IF($B151="N/A","N/A",IF(G151&gt;10,"No",IF(G151&lt;-10,"No","Yes")))</f>
        <v>N/A</v>
      </c>
      <c r="I151" s="12">
        <v>-0.47699999999999998</v>
      </c>
      <c r="J151" s="12">
        <v>4.4969999999999999</v>
      </c>
      <c r="K151" s="44" t="s">
        <v>732</v>
      </c>
      <c r="L151" s="9" t="str">
        <f t="shared" ref="L151:L170" si="24">IF(J151="Div by 0", "N/A", IF(K151="N/A","N/A", IF(J151&gt;VALUE(MID(K151,1,2)), "No", IF(J151&lt;-1*VALUE(MID(K151,1,2)), "No", "Yes"))))</f>
        <v>Yes</v>
      </c>
    </row>
    <row r="152" spans="1:12" ht="25.5" x14ac:dyDescent="0.2">
      <c r="A152" s="4" t="s">
        <v>1346</v>
      </c>
      <c r="B152" s="34" t="s">
        <v>217</v>
      </c>
      <c r="C152" s="46">
        <v>2048.1229788999999</v>
      </c>
      <c r="D152" s="43" t="str">
        <f t="shared" si="21"/>
        <v>N/A</v>
      </c>
      <c r="E152" s="46">
        <v>2610.2561193000001</v>
      </c>
      <c r="F152" s="43" t="str">
        <f t="shared" si="22"/>
        <v>N/A</v>
      </c>
      <c r="G152" s="46">
        <v>2659.1826504000001</v>
      </c>
      <c r="H152" s="43" t="str">
        <f t="shared" si="23"/>
        <v>N/A</v>
      </c>
      <c r="I152" s="12">
        <v>27.45</v>
      </c>
      <c r="J152" s="12">
        <v>1.8740000000000001</v>
      </c>
      <c r="K152" s="44" t="s">
        <v>732</v>
      </c>
      <c r="L152" s="9" t="str">
        <f t="shared" si="24"/>
        <v>Yes</v>
      </c>
    </row>
    <row r="153" spans="1:12" ht="25.5" x14ac:dyDescent="0.2">
      <c r="A153" s="4" t="s">
        <v>1347</v>
      </c>
      <c r="B153" s="34" t="s">
        <v>217</v>
      </c>
      <c r="C153" s="46">
        <v>4982.4006343999999</v>
      </c>
      <c r="D153" s="43" t="str">
        <f t="shared" si="21"/>
        <v>N/A</v>
      </c>
      <c r="E153" s="46">
        <v>5248.2295792000004</v>
      </c>
      <c r="F153" s="43" t="str">
        <f t="shared" si="22"/>
        <v>N/A</v>
      </c>
      <c r="G153" s="46">
        <v>5326.7356219000003</v>
      </c>
      <c r="H153" s="43" t="str">
        <f t="shared" si="23"/>
        <v>N/A</v>
      </c>
      <c r="I153" s="12">
        <v>5.335</v>
      </c>
      <c r="J153" s="12">
        <v>1.496</v>
      </c>
      <c r="K153" s="44" t="s">
        <v>732</v>
      </c>
      <c r="L153" s="9" t="str">
        <f t="shared" si="24"/>
        <v>Yes</v>
      </c>
    </row>
    <row r="154" spans="1:12" ht="25.5" x14ac:dyDescent="0.2">
      <c r="A154" s="4" t="s">
        <v>1348</v>
      </c>
      <c r="B154" s="34" t="s">
        <v>217</v>
      </c>
      <c r="C154" s="46">
        <v>570.29077596000002</v>
      </c>
      <c r="D154" s="43" t="str">
        <f t="shared" si="21"/>
        <v>N/A</v>
      </c>
      <c r="E154" s="46">
        <v>584.44438795999997</v>
      </c>
      <c r="F154" s="43" t="str">
        <f t="shared" si="22"/>
        <v>N/A</v>
      </c>
      <c r="G154" s="46">
        <v>561.66944978000004</v>
      </c>
      <c r="H154" s="43" t="str">
        <f t="shared" si="23"/>
        <v>N/A</v>
      </c>
      <c r="I154" s="12">
        <v>2.4820000000000002</v>
      </c>
      <c r="J154" s="12">
        <v>-3.9</v>
      </c>
      <c r="K154" s="44" t="s">
        <v>732</v>
      </c>
      <c r="L154" s="9" t="str">
        <f t="shared" si="24"/>
        <v>Yes</v>
      </c>
    </row>
    <row r="155" spans="1:12" ht="25.5" x14ac:dyDescent="0.2">
      <c r="A155" s="2" t="s">
        <v>1349</v>
      </c>
      <c r="B155" s="34" t="s">
        <v>217</v>
      </c>
      <c r="C155" s="46">
        <v>572.17297503999998</v>
      </c>
      <c r="D155" s="43" t="str">
        <f t="shared" si="21"/>
        <v>N/A</v>
      </c>
      <c r="E155" s="46">
        <v>524.24031574000003</v>
      </c>
      <c r="F155" s="43" t="str">
        <f t="shared" si="22"/>
        <v>N/A</v>
      </c>
      <c r="G155" s="46">
        <v>594.85699876000001</v>
      </c>
      <c r="H155" s="43" t="str">
        <f t="shared" si="23"/>
        <v>N/A</v>
      </c>
      <c r="I155" s="12">
        <v>-8.3800000000000008</v>
      </c>
      <c r="J155" s="12">
        <v>13.47</v>
      </c>
      <c r="K155" s="44" t="s">
        <v>732</v>
      </c>
      <c r="L155" s="9" t="str">
        <f t="shared" si="24"/>
        <v>Yes</v>
      </c>
    </row>
    <row r="156" spans="1:12" ht="25.5" x14ac:dyDescent="0.2">
      <c r="A156" s="2" t="s">
        <v>1350</v>
      </c>
      <c r="B156" s="34" t="s">
        <v>217</v>
      </c>
      <c r="C156" s="46">
        <v>3966.0617180999998</v>
      </c>
      <c r="D156" s="43" t="str">
        <f t="shared" si="21"/>
        <v>N/A</v>
      </c>
      <c r="E156" s="46">
        <v>4169.7294233000002</v>
      </c>
      <c r="F156" s="43" t="str">
        <f t="shared" si="22"/>
        <v>N/A</v>
      </c>
      <c r="G156" s="46">
        <v>3916.0901840000001</v>
      </c>
      <c r="H156" s="43" t="str">
        <f t="shared" si="23"/>
        <v>N/A</v>
      </c>
      <c r="I156" s="12">
        <v>5.1349999999999998</v>
      </c>
      <c r="J156" s="12">
        <v>-6.08</v>
      </c>
      <c r="K156" s="44" t="s">
        <v>732</v>
      </c>
      <c r="L156" s="9" t="str">
        <f t="shared" si="24"/>
        <v>Yes</v>
      </c>
    </row>
    <row r="157" spans="1:12" ht="25.5" x14ac:dyDescent="0.2">
      <c r="A157" s="2" t="s">
        <v>1351</v>
      </c>
      <c r="B157" s="34" t="s">
        <v>217</v>
      </c>
      <c r="C157" s="46">
        <v>8663.9315920000008</v>
      </c>
      <c r="D157" s="43" t="str">
        <f t="shared" si="21"/>
        <v>N/A</v>
      </c>
      <c r="E157" s="46">
        <v>12122.953939000001</v>
      </c>
      <c r="F157" s="43" t="str">
        <f t="shared" si="22"/>
        <v>N/A</v>
      </c>
      <c r="G157" s="46">
        <v>11247.319093</v>
      </c>
      <c r="H157" s="43" t="str">
        <f t="shared" si="23"/>
        <v>N/A</v>
      </c>
      <c r="I157" s="12">
        <v>39.92</v>
      </c>
      <c r="J157" s="12">
        <v>-7.22</v>
      </c>
      <c r="K157" s="44" t="s">
        <v>732</v>
      </c>
      <c r="L157" s="9" t="str">
        <f t="shared" si="24"/>
        <v>Yes</v>
      </c>
    </row>
    <row r="158" spans="1:12" ht="25.5" x14ac:dyDescent="0.2">
      <c r="A158" s="2" t="s">
        <v>1352</v>
      </c>
      <c r="B158" s="34" t="s">
        <v>217</v>
      </c>
      <c r="C158" s="46">
        <v>9401.5144603999997</v>
      </c>
      <c r="D158" s="43" t="str">
        <f t="shared" si="21"/>
        <v>N/A</v>
      </c>
      <c r="E158" s="46">
        <v>10956.03397</v>
      </c>
      <c r="F158" s="43" t="str">
        <f t="shared" si="22"/>
        <v>N/A</v>
      </c>
      <c r="G158" s="46">
        <v>10038.046985000001</v>
      </c>
      <c r="H158" s="43" t="str">
        <f t="shared" si="23"/>
        <v>N/A</v>
      </c>
      <c r="I158" s="12">
        <v>16.53</v>
      </c>
      <c r="J158" s="12">
        <v>-8.3800000000000008</v>
      </c>
      <c r="K158" s="44" t="s">
        <v>732</v>
      </c>
      <c r="L158" s="9" t="str">
        <f t="shared" si="24"/>
        <v>Yes</v>
      </c>
    </row>
    <row r="159" spans="1:12" ht="25.5" x14ac:dyDescent="0.2">
      <c r="A159" s="2" t="s">
        <v>1353</v>
      </c>
      <c r="B159" s="34" t="s">
        <v>217</v>
      </c>
      <c r="C159" s="46">
        <v>1076.0059332999999</v>
      </c>
      <c r="D159" s="43" t="str">
        <f t="shared" si="21"/>
        <v>N/A</v>
      </c>
      <c r="E159" s="46">
        <v>808.41863124999998</v>
      </c>
      <c r="F159" s="43" t="str">
        <f t="shared" si="22"/>
        <v>N/A</v>
      </c>
      <c r="G159" s="46">
        <v>675.02962030000003</v>
      </c>
      <c r="H159" s="43" t="str">
        <f t="shared" si="23"/>
        <v>N/A</v>
      </c>
      <c r="I159" s="12">
        <v>-24.9</v>
      </c>
      <c r="J159" s="12">
        <v>-16.5</v>
      </c>
      <c r="K159" s="44" t="s">
        <v>732</v>
      </c>
      <c r="L159" s="9" t="str">
        <f t="shared" si="24"/>
        <v>Yes</v>
      </c>
    </row>
    <row r="160" spans="1:12" ht="25.5" x14ac:dyDescent="0.2">
      <c r="A160" s="4" t="s">
        <v>1354</v>
      </c>
      <c r="B160" s="34" t="s">
        <v>217</v>
      </c>
      <c r="C160" s="46">
        <v>1.7884110544</v>
      </c>
      <c r="D160" s="43" t="str">
        <f t="shared" si="21"/>
        <v>N/A</v>
      </c>
      <c r="E160" s="46">
        <v>7.6847926716000003</v>
      </c>
      <c r="F160" s="43" t="str">
        <f t="shared" si="22"/>
        <v>N/A</v>
      </c>
      <c r="G160" s="46">
        <v>9.2683966806000004</v>
      </c>
      <c r="H160" s="43" t="str">
        <f t="shared" si="23"/>
        <v>N/A</v>
      </c>
      <c r="I160" s="12">
        <v>329.7</v>
      </c>
      <c r="J160" s="12">
        <v>20.61</v>
      </c>
      <c r="K160" s="44" t="s">
        <v>732</v>
      </c>
      <c r="L160" s="9" t="str">
        <f t="shared" si="24"/>
        <v>Yes</v>
      </c>
    </row>
    <row r="161" spans="1:12" x14ac:dyDescent="0.2">
      <c r="A161" s="4" t="s">
        <v>1355</v>
      </c>
      <c r="B161" s="34" t="s">
        <v>217</v>
      </c>
      <c r="C161" s="46">
        <v>1647.2007498</v>
      </c>
      <c r="D161" s="43" t="str">
        <f t="shared" si="21"/>
        <v>N/A</v>
      </c>
      <c r="E161" s="46">
        <v>1608.4724964</v>
      </c>
      <c r="F161" s="43" t="str">
        <f t="shared" si="22"/>
        <v>N/A</v>
      </c>
      <c r="G161" s="46">
        <v>1659.4835151</v>
      </c>
      <c r="H161" s="43" t="str">
        <f t="shared" si="23"/>
        <v>N/A</v>
      </c>
      <c r="I161" s="12">
        <v>-2.35</v>
      </c>
      <c r="J161" s="12">
        <v>3.1709999999999998</v>
      </c>
      <c r="K161" s="44" t="s">
        <v>732</v>
      </c>
      <c r="L161" s="9" t="str">
        <f t="shared" si="24"/>
        <v>Yes</v>
      </c>
    </row>
    <row r="162" spans="1:12" x14ac:dyDescent="0.2">
      <c r="A162" s="4" t="s">
        <v>1356</v>
      </c>
      <c r="B162" s="34" t="s">
        <v>217</v>
      </c>
      <c r="C162" s="46">
        <v>1193.2115983000001</v>
      </c>
      <c r="D162" s="43" t="str">
        <f t="shared" si="21"/>
        <v>N/A</v>
      </c>
      <c r="E162" s="46">
        <v>1175.2779261000001</v>
      </c>
      <c r="F162" s="43" t="str">
        <f t="shared" si="22"/>
        <v>N/A</v>
      </c>
      <c r="G162" s="46">
        <v>1146.4230602</v>
      </c>
      <c r="H162" s="43" t="str">
        <f t="shared" si="23"/>
        <v>N/A</v>
      </c>
      <c r="I162" s="12">
        <v>-1.5</v>
      </c>
      <c r="J162" s="12">
        <v>-2.46</v>
      </c>
      <c r="K162" s="44" t="s">
        <v>732</v>
      </c>
      <c r="L162" s="9" t="str">
        <f t="shared" si="24"/>
        <v>Yes</v>
      </c>
    </row>
    <row r="163" spans="1:12" ht="25.5" x14ac:dyDescent="0.2">
      <c r="A163" s="4" t="s">
        <v>1357</v>
      </c>
      <c r="B163" s="34" t="s">
        <v>217</v>
      </c>
      <c r="C163" s="46">
        <v>4571.2183355999996</v>
      </c>
      <c r="D163" s="43" t="str">
        <f t="shared" si="21"/>
        <v>N/A</v>
      </c>
      <c r="E163" s="46">
        <v>4813.2957594999998</v>
      </c>
      <c r="F163" s="43" t="str">
        <f t="shared" si="22"/>
        <v>N/A</v>
      </c>
      <c r="G163" s="46">
        <v>4851.2329823999999</v>
      </c>
      <c r="H163" s="43" t="str">
        <f t="shared" si="23"/>
        <v>N/A</v>
      </c>
      <c r="I163" s="12">
        <v>5.2960000000000003</v>
      </c>
      <c r="J163" s="12">
        <v>0.78820000000000001</v>
      </c>
      <c r="K163" s="44" t="s">
        <v>732</v>
      </c>
      <c r="L163" s="9" t="str">
        <f t="shared" si="24"/>
        <v>Yes</v>
      </c>
    </row>
    <row r="164" spans="1:12" x14ac:dyDescent="0.2">
      <c r="A164" s="4" t="s">
        <v>1358</v>
      </c>
      <c r="B164" s="34" t="s">
        <v>217</v>
      </c>
      <c r="C164" s="46">
        <v>257.55386299000003</v>
      </c>
      <c r="D164" s="43" t="str">
        <f t="shared" si="21"/>
        <v>N/A</v>
      </c>
      <c r="E164" s="46">
        <v>236.63974497000001</v>
      </c>
      <c r="F164" s="43" t="str">
        <f t="shared" si="22"/>
        <v>N/A</v>
      </c>
      <c r="G164" s="46">
        <v>201.21728182000001</v>
      </c>
      <c r="H164" s="43" t="str">
        <f t="shared" si="23"/>
        <v>N/A</v>
      </c>
      <c r="I164" s="12">
        <v>-8.1199999999999992</v>
      </c>
      <c r="J164" s="12">
        <v>-15</v>
      </c>
      <c r="K164" s="44" t="s">
        <v>732</v>
      </c>
      <c r="L164" s="9" t="str">
        <f t="shared" si="24"/>
        <v>Yes</v>
      </c>
    </row>
    <row r="165" spans="1:12" x14ac:dyDescent="0.2">
      <c r="A165" s="4" t="s">
        <v>1359</v>
      </c>
      <c r="B165" s="34" t="s">
        <v>217</v>
      </c>
      <c r="C165" s="46">
        <v>55.389957520000003</v>
      </c>
      <c r="D165" s="43" t="str">
        <f t="shared" si="21"/>
        <v>N/A</v>
      </c>
      <c r="E165" s="46">
        <v>64.423329922999997</v>
      </c>
      <c r="F165" s="43" t="str">
        <f t="shared" si="22"/>
        <v>N/A</v>
      </c>
      <c r="G165" s="46">
        <v>54.039842280999999</v>
      </c>
      <c r="H165" s="43" t="str">
        <f t="shared" si="23"/>
        <v>N/A</v>
      </c>
      <c r="I165" s="12">
        <v>16.309999999999999</v>
      </c>
      <c r="J165" s="12">
        <v>-16.100000000000001</v>
      </c>
      <c r="K165" s="44" t="s">
        <v>732</v>
      </c>
      <c r="L165" s="9" t="str">
        <f t="shared" si="24"/>
        <v>Yes</v>
      </c>
    </row>
    <row r="166" spans="1:12" x14ac:dyDescent="0.2">
      <c r="A166" s="4" t="s">
        <v>1360</v>
      </c>
      <c r="B166" s="34" t="s">
        <v>217</v>
      </c>
      <c r="C166" s="46">
        <v>3467.0928819000001</v>
      </c>
      <c r="D166" s="43" t="str">
        <f t="shared" si="21"/>
        <v>N/A</v>
      </c>
      <c r="E166" s="46">
        <v>3629.0106770000002</v>
      </c>
      <c r="F166" s="43" t="str">
        <f t="shared" si="22"/>
        <v>N/A</v>
      </c>
      <c r="G166" s="46">
        <v>3769.8249556000001</v>
      </c>
      <c r="H166" s="43" t="str">
        <f t="shared" si="23"/>
        <v>N/A</v>
      </c>
      <c r="I166" s="12">
        <v>4.67</v>
      </c>
      <c r="J166" s="12">
        <v>3.88</v>
      </c>
      <c r="K166" s="44" t="s">
        <v>732</v>
      </c>
      <c r="L166" s="9" t="str">
        <f t="shared" si="24"/>
        <v>Yes</v>
      </c>
    </row>
    <row r="167" spans="1:12" x14ac:dyDescent="0.2">
      <c r="A167" s="45" t="s">
        <v>1361</v>
      </c>
      <c r="B167" s="34" t="s">
        <v>217</v>
      </c>
      <c r="C167" s="46">
        <v>3252.4273942999998</v>
      </c>
      <c r="D167" s="43" t="str">
        <f t="shared" si="21"/>
        <v>N/A</v>
      </c>
      <c r="E167" s="46">
        <v>4151.6328438</v>
      </c>
      <c r="F167" s="43" t="str">
        <f t="shared" si="22"/>
        <v>N/A</v>
      </c>
      <c r="G167" s="46">
        <v>3797.8406712999999</v>
      </c>
      <c r="H167" s="43" t="str">
        <f t="shared" si="23"/>
        <v>N/A</v>
      </c>
      <c r="I167" s="12">
        <v>27.65</v>
      </c>
      <c r="J167" s="12">
        <v>-8.52</v>
      </c>
      <c r="K167" s="44" t="s">
        <v>732</v>
      </c>
      <c r="L167" s="9" t="str">
        <f t="shared" si="24"/>
        <v>Yes</v>
      </c>
    </row>
    <row r="168" spans="1:12" x14ac:dyDescent="0.2">
      <c r="A168" s="45" t="s">
        <v>1362</v>
      </c>
      <c r="B168" s="34" t="s">
        <v>217</v>
      </c>
      <c r="C168" s="46">
        <v>8196.3986339999992</v>
      </c>
      <c r="D168" s="43" t="str">
        <f t="shared" si="21"/>
        <v>N/A</v>
      </c>
      <c r="E168" s="46">
        <v>9187.7508794000005</v>
      </c>
      <c r="F168" s="43" t="str">
        <f t="shared" si="22"/>
        <v>N/A</v>
      </c>
      <c r="G168" s="46">
        <v>9543.1760873999992</v>
      </c>
      <c r="H168" s="43" t="str">
        <f t="shared" si="23"/>
        <v>N/A</v>
      </c>
      <c r="I168" s="12">
        <v>12.09</v>
      </c>
      <c r="J168" s="12">
        <v>3.8679999999999999</v>
      </c>
      <c r="K168" s="44" t="s">
        <v>732</v>
      </c>
      <c r="L168" s="9" t="str">
        <f t="shared" si="24"/>
        <v>Yes</v>
      </c>
    </row>
    <row r="169" spans="1:12" x14ac:dyDescent="0.2">
      <c r="A169" s="45" t="s">
        <v>1363</v>
      </c>
      <c r="B169" s="34" t="s">
        <v>217</v>
      </c>
      <c r="C169" s="46">
        <v>1323.3535179</v>
      </c>
      <c r="D169" s="43" t="str">
        <f t="shared" si="21"/>
        <v>N/A</v>
      </c>
      <c r="E169" s="46">
        <v>1311.8844337</v>
      </c>
      <c r="F169" s="43" t="str">
        <f t="shared" si="22"/>
        <v>N/A</v>
      </c>
      <c r="G169" s="46">
        <v>1189.7223068999999</v>
      </c>
      <c r="H169" s="43" t="str">
        <f t="shared" si="23"/>
        <v>N/A</v>
      </c>
      <c r="I169" s="12">
        <v>-0.86699999999999999</v>
      </c>
      <c r="J169" s="12">
        <v>-9.31</v>
      </c>
      <c r="K169" s="44" t="s">
        <v>732</v>
      </c>
      <c r="L169" s="9" t="str">
        <f t="shared" si="24"/>
        <v>Yes</v>
      </c>
    </row>
    <row r="170" spans="1:12" x14ac:dyDescent="0.2">
      <c r="A170" s="45" t="s">
        <v>1364</v>
      </c>
      <c r="B170" s="34" t="s">
        <v>217</v>
      </c>
      <c r="C170" s="46">
        <v>497.33038995999999</v>
      </c>
      <c r="D170" s="43" t="str">
        <f t="shared" si="21"/>
        <v>N/A</v>
      </c>
      <c r="E170" s="46">
        <v>528.56843541000001</v>
      </c>
      <c r="F170" s="43" t="str">
        <f t="shared" si="22"/>
        <v>N/A</v>
      </c>
      <c r="G170" s="46">
        <v>545.04332676000001</v>
      </c>
      <c r="H170" s="43" t="str">
        <f t="shared" si="23"/>
        <v>N/A</v>
      </c>
      <c r="I170" s="12">
        <v>6.2809999999999997</v>
      </c>
      <c r="J170" s="12">
        <v>3.117</v>
      </c>
      <c r="K170" s="44" t="s">
        <v>732</v>
      </c>
      <c r="L170" s="9" t="str">
        <f t="shared" si="24"/>
        <v>Yes</v>
      </c>
    </row>
    <row r="171" spans="1:12" x14ac:dyDescent="0.2">
      <c r="A171" s="45" t="s">
        <v>85</v>
      </c>
      <c r="B171" s="34" t="s">
        <v>217</v>
      </c>
      <c r="C171" s="8">
        <v>14.295333157</v>
      </c>
      <c r="D171" s="43" t="str">
        <f t="shared" ref="D171:D202" si="25">IF($B171="N/A","N/A",IF(C171&gt;10,"No",IF(C171&lt;-10,"No","Yes")))</f>
        <v>N/A</v>
      </c>
      <c r="E171" s="8">
        <v>14.020907007</v>
      </c>
      <c r="F171" s="43" t="str">
        <f t="shared" ref="F171:F202" si="26">IF($B171="N/A","N/A",IF(E171&gt;10,"No",IF(E171&lt;-10,"No","Yes")))</f>
        <v>N/A</v>
      </c>
      <c r="G171" s="8">
        <v>14.1747946</v>
      </c>
      <c r="H171" s="43" t="str">
        <f t="shared" ref="H171:H202" si="27">IF($B171="N/A","N/A",IF(G171&gt;10,"No",IF(G171&lt;-10,"No","Yes")))</f>
        <v>N/A</v>
      </c>
      <c r="I171" s="12">
        <v>-1.92</v>
      </c>
      <c r="J171" s="12">
        <v>1.0980000000000001</v>
      </c>
      <c r="K171" s="44" t="s">
        <v>732</v>
      </c>
      <c r="L171" s="9" t="str">
        <f t="shared" ref="L171:L202" si="28">IF(J171="Div by 0", "N/A", IF(K171="N/A","N/A", IF(J171&gt;VALUE(MID(K171,1,2)), "No", IF(J171&lt;-1*VALUE(MID(K171,1,2)), "No", "Yes"))))</f>
        <v>Yes</v>
      </c>
    </row>
    <row r="172" spans="1:12" x14ac:dyDescent="0.2">
      <c r="A172" s="45" t="s">
        <v>465</v>
      </c>
      <c r="B172" s="34" t="s">
        <v>217</v>
      </c>
      <c r="C172" s="8">
        <v>14.350124378</v>
      </c>
      <c r="D172" s="43" t="str">
        <f t="shared" si="25"/>
        <v>N/A</v>
      </c>
      <c r="E172" s="8">
        <v>18.513573654000002</v>
      </c>
      <c r="F172" s="43" t="str">
        <f t="shared" si="26"/>
        <v>N/A</v>
      </c>
      <c r="G172" s="8">
        <v>17.654751525999998</v>
      </c>
      <c r="H172" s="43" t="str">
        <f t="shared" si="27"/>
        <v>N/A</v>
      </c>
      <c r="I172" s="12">
        <v>29.01</v>
      </c>
      <c r="J172" s="12">
        <v>-4.6399999999999997</v>
      </c>
      <c r="K172" s="44" t="s">
        <v>732</v>
      </c>
      <c r="L172" s="9" t="str">
        <f t="shared" si="28"/>
        <v>Yes</v>
      </c>
    </row>
    <row r="173" spans="1:12" x14ac:dyDescent="0.2">
      <c r="A173" s="45" t="s">
        <v>466</v>
      </c>
      <c r="B173" s="34" t="s">
        <v>217</v>
      </c>
      <c r="C173" s="8">
        <v>21.104823960000001</v>
      </c>
      <c r="D173" s="43" t="str">
        <f t="shared" si="25"/>
        <v>N/A</v>
      </c>
      <c r="E173" s="8">
        <v>21.218733714999999</v>
      </c>
      <c r="F173" s="43" t="str">
        <f t="shared" si="26"/>
        <v>N/A</v>
      </c>
      <c r="G173" s="8">
        <v>21.029234711000001</v>
      </c>
      <c r="H173" s="43" t="str">
        <f t="shared" si="27"/>
        <v>N/A</v>
      </c>
      <c r="I173" s="12">
        <v>0.53969999999999996</v>
      </c>
      <c r="J173" s="12">
        <v>-0.89300000000000002</v>
      </c>
      <c r="K173" s="44" t="s">
        <v>732</v>
      </c>
      <c r="L173" s="9" t="str">
        <f t="shared" si="28"/>
        <v>Yes</v>
      </c>
    </row>
    <row r="174" spans="1:12" x14ac:dyDescent="0.2">
      <c r="A174" s="2" t="s">
        <v>467</v>
      </c>
      <c r="B174" s="34" t="s">
        <v>217</v>
      </c>
      <c r="C174" s="8">
        <v>11.065056388</v>
      </c>
      <c r="D174" s="43" t="str">
        <f t="shared" si="25"/>
        <v>N/A</v>
      </c>
      <c r="E174" s="8">
        <v>10.711486730000001</v>
      </c>
      <c r="F174" s="43" t="str">
        <f t="shared" si="26"/>
        <v>N/A</v>
      </c>
      <c r="G174" s="8">
        <v>10.423431184</v>
      </c>
      <c r="H174" s="43" t="str">
        <f t="shared" si="27"/>
        <v>N/A</v>
      </c>
      <c r="I174" s="12">
        <v>-3.2</v>
      </c>
      <c r="J174" s="12">
        <v>-2.69</v>
      </c>
      <c r="K174" s="44" t="s">
        <v>732</v>
      </c>
      <c r="L174" s="9" t="str">
        <f t="shared" si="28"/>
        <v>Yes</v>
      </c>
    </row>
    <row r="175" spans="1:12" x14ac:dyDescent="0.2">
      <c r="A175" s="2" t="s">
        <v>468</v>
      </c>
      <c r="B175" s="34" t="s">
        <v>217</v>
      </c>
      <c r="C175" s="8">
        <v>10.233401747</v>
      </c>
      <c r="D175" s="43" t="str">
        <f t="shared" si="25"/>
        <v>N/A</v>
      </c>
      <c r="E175" s="8">
        <v>9.8815962579000001</v>
      </c>
      <c r="F175" s="43" t="str">
        <f t="shared" si="26"/>
        <v>N/A</v>
      </c>
      <c r="G175" s="8">
        <v>11.049470450999999</v>
      </c>
      <c r="H175" s="43" t="str">
        <f t="shared" si="27"/>
        <v>N/A</v>
      </c>
      <c r="I175" s="12">
        <v>-3.44</v>
      </c>
      <c r="J175" s="12">
        <v>11.82</v>
      </c>
      <c r="K175" s="44" t="s">
        <v>732</v>
      </c>
      <c r="L175" s="9" t="str">
        <f t="shared" si="28"/>
        <v>Yes</v>
      </c>
    </row>
    <row r="176" spans="1:12" x14ac:dyDescent="0.2">
      <c r="A176" s="2" t="s">
        <v>1365</v>
      </c>
      <c r="B176" s="34" t="s">
        <v>217</v>
      </c>
      <c r="C176" s="8">
        <v>5.0762945506000001</v>
      </c>
      <c r="D176" s="43" t="str">
        <f t="shared" si="25"/>
        <v>N/A</v>
      </c>
      <c r="E176" s="8">
        <v>5.2306377026000002</v>
      </c>
      <c r="F176" s="43" t="str">
        <f t="shared" si="26"/>
        <v>N/A</v>
      </c>
      <c r="G176" s="8">
        <v>4.9978378898000004</v>
      </c>
      <c r="H176" s="43" t="str">
        <f t="shared" si="27"/>
        <v>N/A</v>
      </c>
      <c r="I176" s="12">
        <v>3.04</v>
      </c>
      <c r="J176" s="12">
        <v>-4.45</v>
      </c>
      <c r="K176" s="44" t="s">
        <v>732</v>
      </c>
      <c r="L176" s="9" t="str">
        <f t="shared" si="28"/>
        <v>Yes</v>
      </c>
    </row>
    <row r="177" spans="1:12" x14ac:dyDescent="0.2">
      <c r="A177" s="2" t="s">
        <v>1366</v>
      </c>
      <c r="B177" s="34" t="s">
        <v>217</v>
      </c>
      <c r="C177" s="8">
        <v>18.097014925</v>
      </c>
      <c r="D177" s="43" t="str">
        <f t="shared" si="25"/>
        <v>N/A</v>
      </c>
      <c r="E177" s="8">
        <v>24.365821095000001</v>
      </c>
      <c r="F177" s="43" t="str">
        <f t="shared" si="26"/>
        <v>N/A</v>
      </c>
      <c r="G177" s="8">
        <v>22.711421098999999</v>
      </c>
      <c r="H177" s="43" t="str">
        <f t="shared" si="27"/>
        <v>N/A</v>
      </c>
      <c r="I177" s="12">
        <v>34.64</v>
      </c>
      <c r="J177" s="12">
        <v>-6.79</v>
      </c>
      <c r="K177" s="44" t="s">
        <v>732</v>
      </c>
      <c r="L177" s="9" t="str">
        <f t="shared" si="28"/>
        <v>Yes</v>
      </c>
    </row>
    <row r="178" spans="1:12" x14ac:dyDescent="0.2">
      <c r="A178" s="2" t="s">
        <v>1367</v>
      </c>
      <c r="B178" s="34" t="s">
        <v>217</v>
      </c>
      <c r="C178" s="8">
        <v>11.08253315</v>
      </c>
      <c r="D178" s="43" t="str">
        <f t="shared" si="25"/>
        <v>N/A</v>
      </c>
      <c r="E178" s="8">
        <v>12.558624283</v>
      </c>
      <c r="F178" s="43" t="str">
        <f t="shared" si="26"/>
        <v>N/A</v>
      </c>
      <c r="G178" s="8">
        <v>11.737103695</v>
      </c>
      <c r="H178" s="43" t="str">
        <f t="shared" si="27"/>
        <v>N/A</v>
      </c>
      <c r="I178" s="12">
        <v>13.32</v>
      </c>
      <c r="J178" s="12">
        <v>-6.54</v>
      </c>
      <c r="K178" s="44" t="s">
        <v>732</v>
      </c>
      <c r="L178" s="9" t="str">
        <f t="shared" si="28"/>
        <v>Yes</v>
      </c>
    </row>
    <row r="179" spans="1:12" x14ac:dyDescent="0.2">
      <c r="A179" s="2" t="s">
        <v>1368</v>
      </c>
      <c r="B179" s="34" t="s">
        <v>217</v>
      </c>
      <c r="C179" s="8">
        <v>1.1193401784000001</v>
      </c>
      <c r="D179" s="43" t="str">
        <f t="shared" si="25"/>
        <v>N/A</v>
      </c>
      <c r="E179" s="8">
        <v>0.90868653489999995</v>
      </c>
      <c r="F179" s="43" t="str">
        <f t="shared" si="26"/>
        <v>N/A</v>
      </c>
      <c r="G179" s="8">
        <v>0.77971417840000001</v>
      </c>
      <c r="H179" s="43" t="str">
        <f t="shared" si="27"/>
        <v>N/A</v>
      </c>
      <c r="I179" s="12">
        <v>-18.8</v>
      </c>
      <c r="J179" s="12">
        <v>-14.2</v>
      </c>
      <c r="K179" s="44" t="s">
        <v>732</v>
      </c>
      <c r="L179" s="9" t="str">
        <f t="shared" si="28"/>
        <v>Yes</v>
      </c>
    </row>
    <row r="180" spans="1:12" x14ac:dyDescent="0.2">
      <c r="A180" s="2" t="s">
        <v>1369</v>
      </c>
      <c r="B180" s="34" t="s">
        <v>217</v>
      </c>
      <c r="C180" s="8">
        <v>2.3865209299999999E-2</v>
      </c>
      <c r="D180" s="43" t="str">
        <f t="shared" si="25"/>
        <v>N/A</v>
      </c>
      <c r="E180" s="8">
        <v>1.94903279E-2</v>
      </c>
      <c r="F180" s="43" t="str">
        <f t="shared" si="26"/>
        <v>N/A</v>
      </c>
      <c r="G180" s="8">
        <v>1.8339370000000001E-2</v>
      </c>
      <c r="H180" s="43" t="str">
        <f t="shared" si="27"/>
        <v>N/A</v>
      </c>
      <c r="I180" s="12">
        <v>-18.3</v>
      </c>
      <c r="J180" s="12">
        <v>-5.91</v>
      </c>
      <c r="K180" s="44" t="s">
        <v>732</v>
      </c>
      <c r="L180" s="9" t="str">
        <f t="shared" si="28"/>
        <v>Yes</v>
      </c>
    </row>
    <row r="181" spans="1:12" x14ac:dyDescent="0.2">
      <c r="A181" s="2" t="s">
        <v>86</v>
      </c>
      <c r="B181" s="34" t="s">
        <v>217</v>
      </c>
      <c r="C181" s="8">
        <v>0.69905000900000003</v>
      </c>
      <c r="D181" s="43" t="str">
        <f t="shared" si="25"/>
        <v>N/A</v>
      </c>
      <c r="E181" s="8">
        <v>0.44576523029999998</v>
      </c>
      <c r="F181" s="43" t="str">
        <f t="shared" si="26"/>
        <v>N/A</v>
      </c>
      <c r="G181" s="8">
        <v>0.1922707172</v>
      </c>
      <c r="H181" s="43" t="str">
        <f t="shared" si="27"/>
        <v>N/A</v>
      </c>
      <c r="I181" s="12">
        <v>-36.200000000000003</v>
      </c>
      <c r="J181" s="12">
        <v>-56.9</v>
      </c>
      <c r="K181" s="44" t="s">
        <v>732</v>
      </c>
      <c r="L181" s="9" t="str">
        <f t="shared" si="28"/>
        <v>No</v>
      </c>
    </row>
    <row r="182" spans="1:12" x14ac:dyDescent="0.2">
      <c r="A182" s="2" t="s">
        <v>87</v>
      </c>
      <c r="B182" s="34" t="s">
        <v>217</v>
      </c>
      <c r="C182" s="8">
        <v>35.867082791000001</v>
      </c>
      <c r="D182" s="43" t="str">
        <f t="shared" si="25"/>
        <v>N/A</v>
      </c>
      <c r="E182" s="8">
        <v>34.156530525000001</v>
      </c>
      <c r="F182" s="43" t="str">
        <f t="shared" si="26"/>
        <v>N/A</v>
      </c>
      <c r="G182" s="8">
        <v>34.146927400999999</v>
      </c>
      <c r="H182" s="43" t="str">
        <f t="shared" si="27"/>
        <v>N/A</v>
      </c>
      <c r="I182" s="12">
        <v>-4.7699999999999996</v>
      </c>
      <c r="J182" s="12">
        <v>-2.8000000000000001E-2</v>
      </c>
      <c r="K182" s="44" t="s">
        <v>732</v>
      </c>
      <c r="L182" s="9" t="str">
        <f t="shared" si="28"/>
        <v>Yes</v>
      </c>
    </row>
    <row r="183" spans="1:12" x14ac:dyDescent="0.2">
      <c r="A183" s="2" t="s">
        <v>469</v>
      </c>
      <c r="B183" s="34" t="s">
        <v>217</v>
      </c>
      <c r="C183" s="8">
        <v>49.160447761</v>
      </c>
      <c r="D183" s="43" t="str">
        <f t="shared" si="25"/>
        <v>N/A</v>
      </c>
      <c r="E183" s="8">
        <v>53.159768579999998</v>
      </c>
      <c r="F183" s="43" t="str">
        <f t="shared" si="26"/>
        <v>N/A</v>
      </c>
      <c r="G183" s="8">
        <v>50.501307758999999</v>
      </c>
      <c r="H183" s="43" t="str">
        <f t="shared" si="27"/>
        <v>N/A</v>
      </c>
      <c r="I183" s="12">
        <v>8.1349999999999998</v>
      </c>
      <c r="J183" s="12">
        <v>-5</v>
      </c>
      <c r="K183" s="44" t="s">
        <v>732</v>
      </c>
      <c r="L183" s="9" t="str">
        <f t="shared" si="28"/>
        <v>Yes</v>
      </c>
    </row>
    <row r="184" spans="1:12" x14ac:dyDescent="0.2">
      <c r="A184" s="2" t="s">
        <v>470</v>
      </c>
      <c r="B184" s="34" t="s">
        <v>217</v>
      </c>
      <c r="C184" s="8">
        <v>70.964791951999999</v>
      </c>
      <c r="D184" s="43" t="str">
        <f t="shared" si="25"/>
        <v>N/A</v>
      </c>
      <c r="E184" s="8">
        <v>71.062402293000005</v>
      </c>
      <c r="F184" s="43" t="str">
        <f t="shared" si="26"/>
        <v>N/A</v>
      </c>
      <c r="G184" s="8">
        <v>71.033865340999995</v>
      </c>
      <c r="H184" s="43" t="str">
        <f t="shared" si="27"/>
        <v>N/A</v>
      </c>
      <c r="I184" s="12">
        <v>0.13750000000000001</v>
      </c>
      <c r="J184" s="12">
        <v>-0.04</v>
      </c>
      <c r="K184" s="44" t="s">
        <v>732</v>
      </c>
      <c r="L184" s="9" t="str">
        <f t="shared" si="28"/>
        <v>Yes</v>
      </c>
    </row>
    <row r="185" spans="1:12" x14ac:dyDescent="0.2">
      <c r="A185" s="2" t="s">
        <v>471</v>
      </c>
      <c r="B185" s="34" t="s">
        <v>217</v>
      </c>
      <c r="C185" s="8">
        <v>17.318212421999998</v>
      </c>
      <c r="D185" s="43" t="str">
        <f t="shared" si="25"/>
        <v>N/A</v>
      </c>
      <c r="E185" s="8">
        <v>16.307640168999999</v>
      </c>
      <c r="F185" s="43" t="str">
        <f t="shared" si="26"/>
        <v>N/A</v>
      </c>
      <c r="G185" s="8">
        <v>15.19448678</v>
      </c>
      <c r="H185" s="43" t="str">
        <f t="shared" si="27"/>
        <v>N/A</v>
      </c>
      <c r="I185" s="12">
        <v>-5.84</v>
      </c>
      <c r="J185" s="12">
        <v>-6.83</v>
      </c>
      <c r="K185" s="44" t="s">
        <v>732</v>
      </c>
      <c r="L185" s="9" t="str">
        <f t="shared" si="28"/>
        <v>Yes</v>
      </c>
    </row>
    <row r="186" spans="1:12" x14ac:dyDescent="0.2">
      <c r="A186" s="2" t="s">
        <v>472</v>
      </c>
      <c r="B186" s="34" t="s">
        <v>217</v>
      </c>
      <c r="C186" s="8">
        <v>15.245095699</v>
      </c>
      <c r="D186" s="43" t="str">
        <f t="shared" si="25"/>
        <v>N/A</v>
      </c>
      <c r="E186" s="8">
        <v>15.840764021</v>
      </c>
      <c r="F186" s="43" t="str">
        <f t="shared" si="26"/>
        <v>N/A</v>
      </c>
      <c r="G186" s="8">
        <v>15.262940717999999</v>
      </c>
      <c r="H186" s="43" t="str">
        <f t="shared" si="27"/>
        <v>N/A</v>
      </c>
      <c r="I186" s="12">
        <v>3.907</v>
      </c>
      <c r="J186" s="12">
        <v>-3.65</v>
      </c>
      <c r="K186" s="44" t="s">
        <v>732</v>
      </c>
      <c r="L186" s="9" t="str">
        <f t="shared" si="28"/>
        <v>Yes</v>
      </c>
    </row>
    <row r="187" spans="1:12" x14ac:dyDescent="0.2">
      <c r="A187" s="2" t="s">
        <v>116</v>
      </c>
      <c r="B187" s="34" t="s">
        <v>217</v>
      </c>
      <c r="C187" s="8">
        <v>54.480769406</v>
      </c>
      <c r="D187" s="43" t="str">
        <f t="shared" si="25"/>
        <v>N/A</v>
      </c>
      <c r="E187" s="8">
        <v>54.483542532999998</v>
      </c>
      <c r="F187" s="43" t="str">
        <f t="shared" si="26"/>
        <v>N/A</v>
      </c>
      <c r="G187" s="8">
        <v>56.324412627000001</v>
      </c>
      <c r="H187" s="43" t="str">
        <f t="shared" si="27"/>
        <v>N/A</v>
      </c>
      <c r="I187" s="12">
        <v>5.1000000000000004E-3</v>
      </c>
      <c r="J187" s="12">
        <v>3.379</v>
      </c>
      <c r="K187" s="44" t="s">
        <v>732</v>
      </c>
      <c r="L187" s="9" t="str">
        <f t="shared" si="28"/>
        <v>Yes</v>
      </c>
    </row>
    <row r="188" spans="1:12" x14ac:dyDescent="0.2">
      <c r="A188" s="2" t="s">
        <v>473</v>
      </c>
      <c r="B188" s="34" t="s">
        <v>217</v>
      </c>
      <c r="C188" s="8">
        <v>61.240671642000002</v>
      </c>
      <c r="D188" s="43" t="str">
        <f t="shared" si="25"/>
        <v>N/A</v>
      </c>
      <c r="E188" s="8">
        <v>70.939029817999995</v>
      </c>
      <c r="F188" s="43" t="str">
        <f t="shared" si="26"/>
        <v>N/A</v>
      </c>
      <c r="G188" s="8">
        <v>69.093286835000001</v>
      </c>
      <c r="H188" s="43" t="str">
        <f t="shared" si="27"/>
        <v>N/A</v>
      </c>
      <c r="I188" s="12">
        <v>15.84</v>
      </c>
      <c r="J188" s="12">
        <v>-2.6</v>
      </c>
      <c r="K188" s="44" t="s">
        <v>732</v>
      </c>
      <c r="L188" s="9" t="str">
        <f t="shared" si="28"/>
        <v>Yes</v>
      </c>
    </row>
    <row r="189" spans="1:12" x14ac:dyDescent="0.2">
      <c r="A189" s="2" t="s">
        <v>474</v>
      </c>
      <c r="B189" s="34" t="s">
        <v>217</v>
      </c>
      <c r="C189" s="8">
        <v>77.623456790000006</v>
      </c>
      <c r="D189" s="43" t="str">
        <f t="shared" si="25"/>
        <v>N/A</v>
      </c>
      <c r="E189" s="8">
        <v>77.967040124999997</v>
      </c>
      <c r="F189" s="43" t="str">
        <f t="shared" si="26"/>
        <v>N/A</v>
      </c>
      <c r="G189" s="8">
        <v>78.625011576999995</v>
      </c>
      <c r="H189" s="43" t="str">
        <f t="shared" si="27"/>
        <v>N/A</v>
      </c>
      <c r="I189" s="12">
        <v>0.44259999999999999</v>
      </c>
      <c r="J189" s="12">
        <v>0.84389999999999998</v>
      </c>
      <c r="K189" s="44" t="s">
        <v>732</v>
      </c>
      <c r="L189" s="9" t="str">
        <f t="shared" si="28"/>
        <v>Yes</v>
      </c>
    </row>
    <row r="190" spans="1:12" x14ac:dyDescent="0.2">
      <c r="A190" s="2" t="s">
        <v>475</v>
      </c>
      <c r="B190" s="34" t="s">
        <v>217</v>
      </c>
      <c r="C190" s="8">
        <v>43.498569263999997</v>
      </c>
      <c r="D190" s="43" t="str">
        <f t="shared" si="25"/>
        <v>N/A</v>
      </c>
      <c r="E190" s="8">
        <v>44.017284107999998</v>
      </c>
      <c r="F190" s="43" t="str">
        <f t="shared" si="26"/>
        <v>N/A</v>
      </c>
      <c r="G190" s="8">
        <v>45.806551366000001</v>
      </c>
      <c r="H190" s="43" t="str">
        <f t="shared" si="27"/>
        <v>N/A</v>
      </c>
      <c r="I190" s="12">
        <v>1.1919999999999999</v>
      </c>
      <c r="J190" s="12">
        <v>4.0650000000000004</v>
      </c>
      <c r="K190" s="44" t="s">
        <v>732</v>
      </c>
      <c r="L190" s="9" t="str">
        <f t="shared" si="28"/>
        <v>Yes</v>
      </c>
    </row>
    <row r="191" spans="1:12" x14ac:dyDescent="0.2">
      <c r="A191" s="2" t="s">
        <v>476</v>
      </c>
      <c r="B191" s="34" t="s">
        <v>217</v>
      </c>
      <c r="C191" s="8">
        <v>38.666412104000003</v>
      </c>
      <c r="D191" s="43" t="str">
        <f t="shared" si="25"/>
        <v>N/A</v>
      </c>
      <c r="E191" s="8">
        <v>39.823612531999999</v>
      </c>
      <c r="F191" s="43" t="str">
        <f t="shared" si="26"/>
        <v>N/A</v>
      </c>
      <c r="G191" s="8">
        <v>42.350190271000002</v>
      </c>
      <c r="H191" s="43" t="str">
        <f t="shared" si="27"/>
        <v>N/A</v>
      </c>
      <c r="I191" s="12">
        <v>2.9929999999999999</v>
      </c>
      <c r="J191" s="12">
        <v>6.3440000000000003</v>
      </c>
      <c r="K191" s="44" t="s">
        <v>732</v>
      </c>
      <c r="L191" s="9" t="str">
        <f t="shared" si="28"/>
        <v>Yes</v>
      </c>
    </row>
    <row r="192" spans="1:12" x14ac:dyDescent="0.2">
      <c r="A192" s="2" t="s">
        <v>1370</v>
      </c>
      <c r="B192" s="34" t="s">
        <v>217</v>
      </c>
      <c r="C192" s="35">
        <v>13.386735408</v>
      </c>
      <c r="D192" s="43" t="str">
        <f t="shared" si="25"/>
        <v>N/A</v>
      </c>
      <c r="E192" s="35">
        <v>12.75588969</v>
      </c>
      <c r="F192" s="43" t="str">
        <f t="shared" si="26"/>
        <v>N/A</v>
      </c>
      <c r="G192" s="35">
        <v>12.41570063</v>
      </c>
      <c r="H192" s="43" t="str">
        <f t="shared" si="27"/>
        <v>N/A</v>
      </c>
      <c r="I192" s="12">
        <v>-4.71</v>
      </c>
      <c r="J192" s="12">
        <v>-2.67</v>
      </c>
      <c r="K192" s="44" t="s">
        <v>732</v>
      </c>
      <c r="L192" s="9" t="str">
        <f t="shared" si="28"/>
        <v>Yes</v>
      </c>
    </row>
    <row r="193" spans="1:12" x14ac:dyDescent="0.2">
      <c r="A193" s="2" t="s">
        <v>1371</v>
      </c>
      <c r="B193" s="34" t="s">
        <v>217</v>
      </c>
      <c r="C193" s="35">
        <v>10.830985914999999</v>
      </c>
      <c r="D193" s="43" t="str">
        <f t="shared" si="25"/>
        <v>N/A</v>
      </c>
      <c r="E193" s="35">
        <v>10.168269231</v>
      </c>
      <c r="F193" s="43" t="str">
        <f t="shared" si="26"/>
        <v>N/A</v>
      </c>
      <c r="G193" s="35">
        <v>10.624691358</v>
      </c>
      <c r="H193" s="43" t="str">
        <f t="shared" si="27"/>
        <v>N/A</v>
      </c>
      <c r="I193" s="12">
        <v>-6.12</v>
      </c>
      <c r="J193" s="12">
        <v>4.4889999999999999</v>
      </c>
      <c r="K193" s="44" t="s">
        <v>732</v>
      </c>
      <c r="L193" s="9" t="str">
        <f t="shared" si="28"/>
        <v>Yes</v>
      </c>
    </row>
    <row r="194" spans="1:12" x14ac:dyDescent="0.2">
      <c r="A194" s="2" t="s">
        <v>1372</v>
      </c>
      <c r="B194" s="34" t="s">
        <v>217</v>
      </c>
      <c r="C194" s="35">
        <v>21.233716994000002</v>
      </c>
      <c r="D194" s="43" t="str">
        <f t="shared" si="25"/>
        <v>N/A</v>
      </c>
      <c r="E194" s="35">
        <v>21.098695318000001</v>
      </c>
      <c r="F194" s="43" t="str">
        <f t="shared" si="26"/>
        <v>N/A</v>
      </c>
      <c r="G194" s="35">
        <v>20.153112154999999</v>
      </c>
      <c r="H194" s="43" t="str">
        <f t="shared" si="27"/>
        <v>N/A</v>
      </c>
      <c r="I194" s="12">
        <v>-0.63600000000000001</v>
      </c>
      <c r="J194" s="12">
        <v>-4.4800000000000004</v>
      </c>
      <c r="K194" s="44" t="s">
        <v>732</v>
      </c>
      <c r="L194" s="9" t="str">
        <f t="shared" si="28"/>
        <v>Yes</v>
      </c>
    </row>
    <row r="195" spans="1:12" x14ac:dyDescent="0.2">
      <c r="A195" s="2" t="s">
        <v>1373</v>
      </c>
      <c r="B195" s="34" t="s">
        <v>217</v>
      </c>
      <c r="C195" s="35">
        <v>6.3498764023999996</v>
      </c>
      <c r="D195" s="43" t="str">
        <f t="shared" si="25"/>
        <v>N/A</v>
      </c>
      <c r="E195" s="35">
        <v>5.5843385406000001</v>
      </c>
      <c r="F195" s="43" t="str">
        <f t="shared" si="26"/>
        <v>N/A</v>
      </c>
      <c r="G195" s="35">
        <v>5.6043653316000004</v>
      </c>
      <c r="H195" s="43" t="str">
        <f t="shared" si="27"/>
        <v>N/A</v>
      </c>
      <c r="I195" s="12">
        <v>-12.1</v>
      </c>
      <c r="J195" s="12">
        <v>0.35859999999999997</v>
      </c>
      <c r="K195" s="44" t="s">
        <v>732</v>
      </c>
      <c r="L195" s="9" t="str">
        <f t="shared" si="28"/>
        <v>Yes</v>
      </c>
    </row>
    <row r="196" spans="1:12" x14ac:dyDescent="0.2">
      <c r="A196" s="2" t="s">
        <v>1374</v>
      </c>
      <c r="B196" s="34" t="s">
        <v>217</v>
      </c>
      <c r="C196" s="35">
        <v>4.71875</v>
      </c>
      <c r="D196" s="43" t="str">
        <f t="shared" si="25"/>
        <v>N/A</v>
      </c>
      <c r="E196" s="35">
        <v>4.8989151874000001</v>
      </c>
      <c r="F196" s="43" t="str">
        <f t="shared" si="26"/>
        <v>N/A</v>
      </c>
      <c r="G196" s="35">
        <v>4.4846473029</v>
      </c>
      <c r="H196" s="43" t="str">
        <f t="shared" si="27"/>
        <v>N/A</v>
      </c>
      <c r="I196" s="12">
        <v>3.8180000000000001</v>
      </c>
      <c r="J196" s="12">
        <v>-8.4600000000000009</v>
      </c>
      <c r="K196" s="44" t="s">
        <v>732</v>
      </c>
      <c r="L196" s="9" t="str">
        <f t="shared" si="28"/>
        <v>Yes</v>
      </c>
    </row>
    <row r="197" spans="1:12" x14ac:dyDescent="0.2">
      <c r="A197" s="2" t="s">
        <v>1375</v>
      </c>
      <c r="B197" s="34" t="s">
        <v>217</v>
      </c>
      <c r="C197" s="35">
        <v>243.22279978</v>
      </c>
      <c r="D197" s="43" t="str">
        <f t="shared" si="25"/>
        <v>N/A</v>
      </c>
      <c r="E197" s="35">
        <v>245.50854383000001</v>
      </c>
      <c r="F197" s="43" t="str">
        <f t="shared" si="26"/>
        <v>N/A</v>
      </c>
      <c r="G197" s="35">
        <v>246.33128245</v>
      </c>
      <c r="H197" s="43" t="str">
        <f t="shared" si="27"/>
        <v>N/A</v>
      </c>
      <c r="I197" s="12">
        <v>0.93979999999999997</v>
      </c>
      <c r="J197" s="12">
        <v>0.33510000000000001</v>
      </c>
      <c r="K197" s="44" t="s">
        <v>732</v>
      </c>
      <c r="L197" s="9" t="str">
        <f t="shared" si="28"/>
        <v>Yes</v>
      </c>
    </row>
    <row r="198" spans="1:12" x14ac:dyDescent="0.2">
      <c r="A198" s="2" t="s">
        <v>1376</v>
      </c>
      <c r="B198" s="34" t="s">
        <v>217</v>
      </c>
      <c r="C198" s="35">
        <v>245.74656357000001</v>
      </c>
      <c r="D198" s="43" t="str">
        <f t="shared" si="25"/>
        <v>N/A</v>
      </c>
      <c r="E198" s="35">
        <v>248.95890410999999</v>
      </c>
      <c r="F198" s="43" t="str">
        <f t="shared" si="26"/>
        <v>N/A</v>
      </c>
      <c r="G198" s="35">
        <v>251.51631477999999</v>
      </c>
      <c r="H198" s="43" t="str">
        <f t="shared" si="27"/>
        <v>N/A</v>
      </c>
      <c r="I198" s="12">
        <v>1.3069999999999999</v>
      </c>
      <c r="J198" s="12">
        <v>1.0269999999999999</v>
      </c>
      <c r="K198" s="44" t="s">
        <v>732</v>
      </c>
      <c r="L198" s="9" t="str">
        <f t="shared" si="28"/>
        <v>Yes</v>
      </c>
    </row>
    <row r="199" spans="1:12" x14ac:dyDescent="0.2">
      <c r="A199" s="2" t="s">
        <v>1377</v>
      </c>
      <c r="B199" s="34" t="s">
        <v>217</v>
      </c>
      <c r="C199" s="35">
        <v>249.94120681000001</v>
      </c>
      <c r="D199" s="43" t="str">
        <f t="shared" si="25"/>
        <v>N/A</v>
      </c>
      <c r="E199" s="35">
        <v>253.38329876</v>
      </c>
      <c r="F199" s="43" t="str">
        <f t="shared" si="26"/>
        <v>N/A</v>
      </c>
      <c r="G199" s="35">
        <v>252.47264598000001</v>
      </c>
      <c r="H199" s="43" t="str">
        <f t="shared" si="27"/>
        <v>N/A</v>
      </c>
      <c r="I199" s="12">
        <v>1.377</v>
      </c>
      <c r="J199" s="12">
        <v>-0.35899999999999999</v>
      </c>
      <c r="K199" s="44" t="s">
        <v>732</v>
      </c>
      <c r="L199" s="9" t="str">
        <f t="shared" si="28"/>
        <v>Yes</v>
      </c>
    </row>
    <row r="200" spans="1:12" x14ac:dyDescent="0.2">
      <c r="A200" s="2" t="s">
        <v>1378</v>
      </c>
      <c r="B200" s="34" t="s">
        <v>217</v>
      </c>
      <c r="C200" s="35">
        <v>190.7556391</v>
      </c>
      <c r="D200" s="43" t="str">
        <f t="shared" si="25"/>
        <v>N/A</v>
      </c>
      <c r="E200" s="35">
        <v>167.14685315</v>
      </c>
      <c r="F200" s="43" t="str">
        <f t="shared" si="26"/>
        <v>N/A</v>
      </c>
      <c r="G200" s="35">
        <v>165.20963173000001</v>
      </c>
      <c r="H200" s="43" t="str">
        <f t="shared" si="27"/>
        <v>N/A</v>
      </c>
      <c r="I200" s="12">
        <v>-12.4</v>
      </c>
      <c r="J200" s="12">
        <v>-1.1599999999999999</v>
      </c>
      <c r="K200" s="44" t="s">
        <v>732</v>
      </c>
      <c r="L200" s="9" t="str">
        <f t="shared" si="28"/>
        <v>Yes</v>
      </c>
    </row>
    <row r="201" spans="1:12" x14ac:dyDescent="0.2">
      <c r="A201" s="2" t="s">
        <v>1379</v>
      </c>
      <c r="B201" s="34" t="s">
        <v>217</v>
      </c>
      <c r="C201" s="35">
        <v>27.4</v>
      </c>
      <c r="D201" s="43" t="str">
        <f t="shared" si="25"/>
        <v>N/A</v>
      </c>
      <c r="E201" s="35">
        <v>114</v>
      </c>
      <c r="F201" s="43" t="str">
        <f t="shared" si="26"/>
        <v>N/A</v>
      </c>
      <c r="G201" s="35">
        <v>217.25</v>
      </c>
      <c r="H201" s="43" t="str">
        <f t="shared" si="27"/>
        <v>N/A</v>
      </c>
      <c r="I201" s="12">
        <v>316.10000000000002</v>
      </c>
      <c r="J201" s="12">
        <v>90.57</v>
      </c>
      <c r="K201" s="44" t="s">
        <v>732</v>
      </c>
      <c r="L201" s="9" t="str">
        <f t="shared" si="28"/>
        <v>No</v>
      </c>
    </row>
    <row r="202" spans="1:12" x14ac:dyDescent="0.2">
      <c r="A202" s="2" t="s">
        <v>28</v>
      </c>
      <c r="B202" s="34" t="s">
        <v>217</v>
      </c>
      <c r="C202" s="8">
        <v>1.7297071053999999</v>
      </c>
      <c r="D202" s="43" t="str">
        <f t="shared" si="25"/>
        <v>N/A</v>
      </c>
      <c r="E202" s="8">
        <v>1.6748921617999999</v>
      </c>
      <c r="F202" s="43" t="str">
        <f t="shared" si="26"/>
        <v>N/A</v>
      </c>
      <c r="G202" s="8">
        <v>1.9545476385</v>
      </c>
      <c r="H202" s="43" t="str">
        <f t="shared" si="27"/>
        <v>N/A</v>
      </c>
      <c r="I202" s="12">
        <v>-3.17</v>
      </c>
      <c r="J202" s="12">
        <v>16.7</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0</v>
      </c>
      <c r="J203" s="12">
        <v>100</v>
      </c>
      <c r="K203" s="14" t="s">
        <v>217</v>
      </c>
      <c r="L203" s="9" t="str">
        <f t="shared" ref="L203:L213" si="32">IF(J203="Div by 0", "N/A", IF(K203="N/A","N/A", IF(J203&gt;VALUE(MID(K203,1,2)), "No", IF(J203&lt;-1*VALUE(MID(K203,1,2)), "No", "Yes"))))</f>
        <v>N/A</v>
      </c>
    </row>
    <row r="204" spans="1:12" x14ac:dyDescent="0.2">
      <c r="A204" s="2" t="s">
        <v>124</v>
      </c>
      <c r="B204" s="34" t="s">
        <v>217</v>
      </c>
      <c r="C204" s="35">
        <v>18</v>
      </c>
      <c r="D204" s="43" t="str">
        <f t="shared" si="29"/>
        <v>N/A</v>
      </c>
      <c r="E204" s="35">
        <v>15</v>
      </c>
      <c r="F204" s="43" t="str">
        <f t="shared" si="30"/>
        <v>N/A</v>
      </c>
      <c r="G204" s="35">
        <v>17</v>
      </c>
      <c r="H204" s="43" t="str">
        <f t="shared" si="31"/>
        <v>N/A</v>
      </c>
      <c r="I204" s="12">
        <v>-16.7</v>
      </c>
      <c r="J204" s="12">
        <v>13.33</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-12.5</v>
      </c>
      <c r="J205" s="12">
        <v>-14.3</v>
      </c>
      <c r="K205" s="14" t="s">
        <v>217</v>
      </c>
      <c r="L205" s="9" t="str">
        <f t="shared" si="32"/>
        <v>N/A</v>
      </c>
    </row>
    <row r="206" spans="1:12" ht="25.5" x14ac:dyDescent="0.2">
      <c r="A206" s="2" t="s">
        <v>1380</v>
      </c>
      <c r="B206" s="34" t="s">
        <v>217</v>
      </c>
      <c r="C206" s="35">
        <v>665</v>
      </c>
      <c r="D206" s="43" t="str">
        <f t="shared" si="29"/>
        <v>N/A</v>
      </c>
      <c r="E206" s="35">
        <v>654</v>
      </c>
      <c r="F206" s="43" t="str">
        <f t="shared" si="30"/>
        <v>N/A</v>
      </c>
      <c r="G206" s="35">
        <v>616</v>
      </c>
      <c r="H206" s="43" t="str">
        <f t="shared" si="31"/>
        <v>N/A</v>
      </c>
      <c r="I206" s="12">
        <v>-1.65</v>
      </c>
      <c r="J206" s="12">
        <v>-5.81</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-9.09</v>
      </c>
      <c r="J207" s="12">
        <v>10</v>
      </c>
      <c r="K207" s="14" t="s">
        <v>217</v>
      </c>
      <c r="L207" s="9" t="str">
        <f t="shared" si="32"/>
        <v>N/A</v>
      </c>
    </row>
    <row r="208" spans="1:12" x14ac:dyDescent="0.2">
      <c r="A208" s="2" t="s">
        <v>1629</v>
      </c>
      <c r="B208" s="34" t="s">
        <v>217</v>
      </c>
      <c r="C208" s="35">
        <v>38</v>
      </c>
      <c r="D208" s="43" t="str">
        <f t="shared" si="29"/>
        <v>N/A</v>
      </c>
      <c r="E208" s="35">
        <v>78</v>
      </c>
      <c r="F208" s="43" t="str">
        <f t="shared" si="30"/>
        <v>N/A</v>
      </c>
      <c r="G208" s="35">
        <v>99</v>
      </c>
      <c r="H208" s="43" t="str">
        <f t="shared" si="31"/>
        <v>N/A</v>
      </c>
      <c r="I208" s="12">
        <v>105.3</v>
      </c>
      <c r="J208" s="12">
        <v>26.92</v>
      </c>
      <c r="K208" s="14" t="s">
        <v>217</v>
      </c>
      <c r="L208" s="9" t="str">
        <f t="shared" si="32"/>
        <v>N/A</v>
      </c>
    </row>
    <row r="209" spans="1:12" x14ac:dyDescent="0.2">
      <c r="A209" s="2" t="s">
        <v>125</v>
      </c>
      <c r="B209" s="34" t="s">
        <v>217</v>
      </c>
      <c r="C209" s="46">
        <v>1504204</v>
      </c>
      <c r="D209" s="43" t="str">
        <f t="shared" si="29"/>
        <v>N/A</v>
      </c>
      <c r="E209" s="46">
        <v>1600901</v>
      </c>
      <c r="F209" s="43" t="str">
        <f t="shared" si="30"/>
        <v>N/A</v>
      </c>
      <c r="G209" s="46">
        <v>1355922</v>
      </c>
      <c r="H209" s="43" t="str">
        <f t="shared" si="31"/>
        <v>N/A</v>
      </c>
      <c r="I209" s="12">
        <v>6.4279999999999999</v>
      </c>
      <c r="J209" s="12">
        <v>-15.3</v>
      </c>
      <c r="K209" s="14" t="s">
        <v>217</v>
      </c>
      <c r="L209" s="9" t="str">
        <f t="shared" si="32"/>
        <v>N/A</v>
      </c>
    </row>
    <row r="210" spans="1:12" x14ac:dyDescent="0.2">
      <c r="A210" s="45" t="s">
        <v>1624</v>
      </c>
      <c r="B210" s="34" t="s">
        <v>217</v>
      </c>
      <c r="C210" s="46">
        <v>782491</v>
      </c>
      <c r="D210" s="43" t="str">
        <f t="shared" si="29"/>
        <v>N/A</v>
      </c>
      <c r="E210" s="46">
        <v>951357</v>
      </c>
      <c r="F210" s="43" t="str">
        <f t="shared" si="30"/>
        <v>N/A</v>
      </c>
      <c r="G210" s="46">
        <v>1285557</v>
      </c>
      <c r="H210" s="43" t="str">
        <f t="shared" si="31"/>
        <v>N/A</v>
      </c>
      <c r="I210" s="12">
        <v>21.58</v>
      </c>
      <c r="J210" s="12">
        <v>35.130000000000003</v>
      </c>
      <c r="K210" s="14" t="s">
        <v>217</v>
      </c>
      <c r="L210" s="9" t="str">
        <f t="shared" si="32"/>
        <v>N/A</v>
      </c>
    </row>
    <row r="211" spans="1:12" x14ac:dyDescent="0.2">
      <c r="A211" s="45" t="s">
        <v>1381</v>
      </c>
      <c r="B211" s="34" t="s">
        <v>217</v>
      </c>
      <c r="C211" s="46">
        <v>427734</v>
      </c>
      <c r="D211" s="43" t="str">
        <f t="shared" si="29"/>
        <v>N/A</v>
      </c>
      <c r="E211" s="46">
        <v>426566</v>
      </c>
      <c r="F211" s="43" t="str">
        <f t="shared" si="30"/>
        <v>N/A</v>
      </c>
      <c r="G211" s="46">
        <v>398519</v>
      </c>
      <c r="H211" s="43" t="str">
        <f t="shared" si="31"/>
        <v>N/A</v>
      </c>
      <c r="I211" s="12">
        <v>-0.27300000000000002</v>
      </c>
      <c r="J211" s="12">
        <v>-6.58</v>
      </c>
      <c r="K211" s="14" t="s">
        <v>217</v>
      </c>
      <c r="L211" s="9" t="str">
        <f t="shared" si="32"/>
        <v>N/A</v>
      </c>
    </row>
    <row r="212" spans="1:12" x14ac:dyDescent="0.2">
      <c r="A212" s="45" t="s">
        <v>1618</v>
      </c>
      <c r="B212" s="34" t="s">
        <v>217</v>
      </c>
      <c r="C212" s="46">
        <v>1493619</v>
      </c>
      <c r="D212" s="43" t="str">
        <f t="shared" si="29"/>
        <v>N/A</v>
      </c>
      <c r="E212" s="46">
        <v>1598878</v>
      </c>
      <c r="F212" s="43" t="str">
        <f t="shared" si="30"/>
        <v>N/A</v>
      </c>
      <c r="G212" s="46">
        <v>1076419</v>
      </c>
      <c r="H212" s="43" t="str">
        <f t="shared" si="31"/>
        <v>N/A</v>
      </c>
      <c r="I212" s="12">
        <v>7.0469999999999997</v>
      </c>
      <c r="J212" s="12">
        <v>-32.700000000000003</v>
      </c>
      <c r="K212" s="14" t="s">
        <v>217</v>
      </c>
      <c r="L212" s="9" t="str">
        <f t="shared" si="32"/>
        <v>N/A</v>
      </c>
    </row>
    <row r="213" spans="1:12" x14ac:dyDescent="0.2">
      <c r="A213" s="45" t="s">
        <v>1619</v>
      </c>
      <c r="B213" s="34" t="s">
        <v>217</v>
      </c>
      <c r="C213" s="46">
        <v>319827</v>
      </c>
      <c r="D213" s="43" t="str">
        <f t="shared" si="29"/>
        <v>N/A</v>
      </c>
      <c r="E213" s="46">
        <v>715512</v>
      </c>
      <c r="F213" s="43" t="str">
        <f t="shared" si="30"/>
        <v>N/A</v>
      </c>
      <c r="G213" s="46">
        <v>610116</v>
      </c>
      <c r="H213" s="43" t="str">
        <f t="shared" si="31"/>
        <v>N/A</v>
      </c>
      <c r="I213" s="12">
        <v>123.7</v>
      </c>
      <c r="J213" s="12">
        <v>-14.7</v>
      </c>
      <c r="K213" s="14" t="s">
        <v>217</v>
      </c>
      <c r="L213" s="9" t="str">
        <f t="shared" si="32"/>
        <v>N/A</v>
      </c>
    </row>
    <row r="214" spans="1:12" ht="25.5" x14ac:dyDescent="0.2">
      <c r="A214" s="2" t="s">
        <v>1382</v>
      </c>
      <c r="B214" s="34" t="s">
        <v>217</v>
      </c>
      <c r="C214" s="46">
        <v>525953</v>
      </c>
      <c r="D214" s="43" t="str">
        <f t="shared" ref="D214:D228" si="33">IF($B214="N/A","N/A",IF(C214&gt;10,"No",IF(C214&lt;-10,"No","Yes")))</f>
        <v>N/A</v>
      </c>
      <c r="E214" s="46">
        <v>448012</v>
      </c>
      <c r="F214" s="43" t="str">
        <f t="shared" ref="F214:F228" si="34">IF($B214="N/A","N/A",IF(E214&gt;10,"No",IF(E214&lt;-10,"No","Yes")))</f>
        <v>N/A</v>
      </c>
      <c r="G214" s="46">
        <v>568992</v>
      </c>
      <c r="H214" s="43" t="str">
        <f t="shared" ref="H214:H228" si="35">IF($B214="N/A","N/A",IF(G214&gt;10,"No",IF(G214&lt;-10,"No","Yes")))</f>
        <v>N/A</v>
      </c>
      <c r="I214" s="12">
        <v>-14.8</v>
      </c>
      <c r="J214" s="12">
        <v>27</v>
      </c>
      <c r="K214" s="44" t="s">
        <v>732</v>
      </c>
      <c r="L214" s="9" t="str">
        <f t="shared" ref="L214:L228" si="36">IF(J214="Div by 0", "N/A", IF(K214="N/A","N/A", IF(J214&gt;VALUE(MID(K214,1,2)), "No", IF(J214&lt;-1*VALUE(MID(K214,1,2)), "No", "Yes"))))</f>
        <v>Yes</v>
      </c>
    </row>
    <row r="215" spans="1:12" x14ac:dyDescent="0.2">
      <c r="A215" s="58" t="s">
        <v>649</v>
      </c>
      <c r="B215" s="34" t="s">
        <v>217</v>
      </c>
      <c r="C215" s="35">
        <v>1840</v>
      </c>
      <c r="D215" s="43" t="str">
        <f t="shared" si="33"/>
        <v>N/A</v>
      </c>
      <c r="E215" s="35">
        <v>1846</v>
      </c>
      <c r="F215" s="43" t="str">
        <f t="shared" si="34"/>
        <v>N/A</v>
      </c>
      <c r="G215" s="35">
        <v>1884</v>
      </c>
      <c r="H215" s="43" t="str">
        <f t="shared" si="35"/>
        <v>N/A</v>
      </c>
      <c r="I215" s="12">
        <v>0.3261</v>
      </c>
      <c r="J215" s="12">
        <v>2.0590000000000002</v>
      </c>
      <c r="K215" s="44" t="s">
        <v>732</v>
      </c>
      <c r="L215" s="9" t="str">
        <f t="shared" si="36"/>
        <v>Yes</v>
      </c>
    </row>
    <row r="216" spans="1:12" ht="25.5" x14ac:dyDescent="0.2">
      <c r="A216" s="4" t="s">
        <v>1383</v>
      </c>
      <c r="B216" s="34" t="s">
        <v>217</v>
      </c>
      <c r="C216" s="46">
        <v>285.84402174000002</v>
      </c>
      <c r="D216" s="43" t="str">
        <f t="shared" si="33"/>
        <v>N/A</v>
      </c>
      <c r="E216" s="46">
        <v>242.69339112</v>
      </c>
      <c r="F216" s="43" t="str">
        <f t="shared" si="34"/>
        <v>N/A</v>
      </c>
      <c r="G216" s="46">
        <v>302.01273885000001</v>
      </c>
      <c r="H216" s="43" t="str">
        <f t="shared" si="35"/>
        <v>N/A</v>
      </c>
      <c r="I216" s="12">
        <v>-15.1</v>
      </c>
      <c r="J216" s="12">
        <v>24.44</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4470869</v>
      </c>
      <c r="D220" s="43" t="str">
        <f t="shared" si="33"/>
        <v>N/A</v>
      </c>
      <c r="E220" s="46">
        <v>4360813</v>
      </c>
      <c r="F220" s="43" t="str">
        <f t="shared" si="34"/>
        <v>N/A</v>
      </c>
      <c r="G220" s="46">
        <v>4974443</v>
      </c>
      <c r="H220" s="43" t="str">
        <f t="shared" si="35"/>
        <v>N/A</v>
      </c>
      <c r="I220" s="12">
        <v>-2.46</v>
      </c>
      <c r="J220" s="12">
        <v>14.07</v>
      </c>
      <c r="K220" s="44" t="s">
        <v>732</v>
      </c>
      <c r="L220" s="9" t="str">
        <f t="shared" si="36"/>
        <v>Yes</v>
      </c>
    </row>
    <row r="221" spans="1:12" x14ac:dyDescent="0.2">
      <c r="A221" s="4" t="s">
        <v>517</v>
      </c>
      <c r="B221" s="34" t="s">
        <v>217</v>
      </c>
      <c r="C221" s="35">
        <v>11697</v>
      </c>
      <c r="D221" s="43" t="str">
        <f t="shared" si="33"/>
        <v>N/A</v>
      </c>
      <c r="E221" s="35">
        <v>11264</v>
      </c>
      <c r="F221" s="43" t="str">
        <f t="shared" si="34"/>
        <v>N/A</v>
      </c>
      <c r="G221" s="35">
        <v>12752</v>
      </c>
      <c r="H221" s="43" t="str">
        <f t="shared" si="35"/>
        <v>N/A</v>
      </c>
      <c r="I221" s="12">
        <v>-3.7</v>
      </c>
      <c r="J221" s="12">
        <v>13.21</v>
      </c>
      <c r="K221" s="44" t="s">
        <v>732</v>
      </c>
      <c r="L221" s="9" t="str">
        <f t="shared" si="36"/>
        <v>Yes</v>
      </c>
    </row>
    <row r="222" spans="1:12" ht="25.5" x14ac:dyDescent="0.2">
      <c r="A222" s="2" t="s">
        <v>1387</v>
      </c>
      <c r="B222" s="34" t="s">
        <v>217</v>
      </c>
      <c r="C222" s="46">
        <v>382.22356159999998</v>
      </c>
      <c r="D222" s="43" t="str">
        <f t="shared" si="33"/>
        <v>N/A</v>
      </c>
      <c r="E222" s="46">
        <v>387.14604048000001</v>
      </c>
      <c r="F222" s="43" t="str">
        <f t="shared" si="34"/>
        <v>N/A</v>
      </c>
      <c r="G222" s="46">
        <v>390.09120137999997</v>
      </c>
      <c r="H222" s="43" t="str">
        <f t="shared" si="35"/>
        <v>N/A</v>
      </c>
      <c r="I222" s="12">
        <v>1.288</v>
      </c>
      <c r="J222" s="12">
        <v>0.76070000000000004</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58932427</v>
      </c>
      <c r="D226" s="43" t="str">
        <f t="shared" si="33"/>
        <v>N/A</v>
      </c>
      <c r="E226" s="46">
        <v>60768056</v>
      </c>
      <c r="F226" s="43" t="str">
        <f t="shared" si="34"/>
        <v>N/A</v>
      </c>
      <c r="G226" s="46">
        <v>68641295</v>
      </c>
      <c r="H226" s="43" t="str">
        <f t="shared" si="35"/>
        <v>N/A</v>
      </c>
      <c r="I226" s="12">
        <v>3.1150000000000002</v>
      </c>
      <c r="J226" s="12">
        <v>12.96</v>
      </c>
      <c r="K226" s="44" t="s">
        <v>732</v>
      </c>
      <c r="L226" s="9" t="str">
        <f t="shared" si="36"/>
        <v>Yes</v>
      </c>
    </row>
    <row r="227" spans="1:12" ht="25.5" x14ac:dyDescent="0.2">
      <c r="A227" s="2" t="s">
        <v>519</v>
      </c>
      <c r="B227" s="34" t="s">
        <v>217</v>
      </c>
      <c r="C227" s="35">
        <v>2207</v>
      </c>
      <c r="D227" s="43" t="str">
        <f t="shared" si="33"/>
        <v>N/A</v>
      </c>
      <c r="E227" s="35">
        <v>2055</v>
      </c>
      <c r="F227" s="43" t="str">
        <f t="shared" si="34"/>
        <v>N/A</v>
      </c>
      <c r="G227" s="35">
        <v>2146</v>
      </c>
      <c r="H227" s="43" t="str">
        <f t="shared" si="35"/>
        <v>N/A</v>
      </c>
      <c r="I227" s="12">
        <v>-6.89</v>
      </c>
      <c r="J227" s="12">
        <v>4.4279999999999999</v>
      </c>
      <c r="K227" s="44" t="s">
        <v>732</v>
      </c>
      <c r="L227" s="9" t="str">
        <f t="shared" si="36"/>
        <v>Yes</v>
      </c>
    </row>
    <row r="228" spans="1:12" ht="25.5" x14ac:dyDescent="0.2">
      <c r="A228" s="2" t="s">
        <v>1391</v>
      </c>
      <c r="B228" s="34" t="s">
        <v>217</v>
      </c>
      <c r="C228" s="46">
        <v>26702.504303999998</v>
      </c>
      <c r="D228" s="43" t="str">
        <f t="shared" si="33"/>
        <v>N/A</v>
      </c>
      <c r="E228" s="46">
        <v>29570.830170000001</v>
      </c>
      <c r="F228" s="43" t="str">
        <f t="shared" si="34"/>
        <v>N/A</v>
      </c>
      <c r="G228" s="46">
        <v>31985.691985000001</v>
      </c>
      <c r="H228" s="43" t="str">
        <f t="shared" si="35"/>
        <v>N/A</v>
      </c>
      <c r="I228" s="12">
        <v>10.74</v>
      </c>
      <c r="J228" s="12">
        <v>8.1660000000000004</v>
      </c>
      <c r="K228" s="44" t="s">
        <v>732</v>
      </c>
      <c r="L228" s="9" t="str">
        <f t="shared" si="36"/>
        <v>Yes</v>
      </c>
    </row>
    <row r="229" spans="1:12" x14ac:dyDescent="0.2">
      <c r="A229" s="2" t="s">
        <v>1392</v>
      </c>
      <c r="B229" s="34" t="s">
        <v>217</v>
      </c>
      <c r="C229" s="51">
        <v>117727454</v>
      </c>
      <c r="D229" s="43" t="str">
        <f t="shared" ref="D229:D252" si="37">IF($B229="N/A","N/A",IF(C229&gt;10,"No",IF(C229&lt;-10,"No","Yes")))</f>
        <v>N/A</v>
      </c>
      <c r="E229" s="51">
        <v>127931953</v>
      </c>
      <c r="F229" s="43" t="str">
        <f t="shared" ref="F229:F252" si="38">IF($B229="N/A","N/A",IF(E229&gt;10,"No",IF(E229&lt;-10,"No","Yes")))</f>
        <v>N/A</v>
      </c>
      <c r="G229" s="51">
        <v>147905149</v>
      </c>
      <c r="H229" s="43" t="str">
        <f t="shared" ref="H229:H252" si="39">IF($B229="N/A","N/A",IF(G229&gt;10,"No",IF(G229&lt;-10,"No","Yes")))</f>
        <v>N/A</v>
      </c>
      <c r="I229" s="12">
        <v>8.6679999999999993</v>
      </c>
      <c r="J229" s="12">
        <v>15.61</v>
      </c>
      <c r="K229" s="44" t="s">
        <v>732</v>
      </c>
      <c r="L229" s="9" t="str">
        <f t="shared" ref="L229:L252" si="40">IF(J229="Div by 0", "N/A", IF(K229="N/A","N/A", IF(J229&gt;VALUE(MID(K229,1,2)), "No", IF(J229&lt;-1*VALUE(MID(K229,1,2)), "No", "Yes"))))</f>
        <v>Yes</v>
      </c>
    </row>
    <row r="230" spans="1:12" x14ac:dyDescent="0.2">
      <c r="A230" s="4" t="s">
        <v>1393</v>
      </c>
      <c r="B230" s="34" t="s">
        <v>217</v>
      </c>
      <c r="C230" s="49">
        <v>6165</v>
      </c>
      <c r="D230" s="43" t="str">
        <f t="shared" si="37"/>
        <v>N/A</v>
      </c>
      <c r="E230" s="49">
        <v>5692</v>
      </c>
      <c r="F230" s="43" t="str">
        <f t="shared" si="38"/>
        <v>N/A</v>
      </c>
      <c r="G230" s="49">
        <v>6024</v>
      </c>
      <c r="H230" s="43" t="str">
        <f t="shared" si="39"/>
        <v>N/A</v>
      </c>
      <c r="I230" s="12">
        <v>-7.67</v>
      </c>
      <c r="J230" s="12">
        <v>5.8330000000000002</v>
      </c>
      <c r="K230" s="44" t="s">
        <v>732</v>
      </c>
      <c r="L230" s="9" t="str">
        <f t="shared" si="40"/>
        <v>Yes</v>
      </c>
    </row>
    <row r="231" spans="1:12" x14ac:dyDescent="0.2">
      <c r="A231" s="4" t="s">
        <v>1394</v>
      </c>
      <c r="B231" s="34" t="s">
        <v>217</v>
      </c>
      <c r="C231" s="51">
        <v>19096.099593999999</v>
      </c>
      <c r="D231" s="43" t="str">
        <f t="shared" si="37"/>
        <v>N/A</v>
      </c>
      <c r="E231" s="51">
        <v>22475.747189000002</v>
      </c>
      <c r="F231" s="43" t="str">
        <f t="shared" si="38"/>
        <v>N/A</v>
      </c>
      <c r="G231" s="51">
        <v>24552.647575999999</v>
      </c>
      <c r="H231" s="43" t="str">
        <f t="shared" si="39"/>
        <v>N/A</v>
      </c>
      <c r="I231" s="12">
        <v>17.7</v>
      </c>
      <c r="J231" s="12">
        <v>9.2409999999999997</v>
      </c>
      <c r="K231" s="44" t="s">
        <v>732</v>
      </c>
      <c r="L231" s="9" t="str">
        <f t="shared" si="40"/>
        <v>Yes</v>
      </c>
    </row>
    <row r="232" spans="1:12" ht="25.5" x14ac:dyDescent="0.2">
      <c r="A232" s="4" t="s">
        <v>1395</v>
      </c>
      <c r="B232" s="34" t="s">
        <v>217</v>
      </c>
      <c r="C232" s="51">
        <v>11895.330211</v>
      </c>
      <c r="D232" s="43" t="str">
        <f t="shared" si="37"/>
        <v>N/A</v>
      </c>
      <c r="E232" s="51">
        <v>12805.473759</v>
      </c>
      <c r="F232" s="43" t="str">
        <f t="shared" si="38"/>
        <v>N/A</v>
      </c>
      <c r="G232" s="51">
        <v>12319.901366</v>
      </c>
      <c r="H232" s="43" t="str">
        <f t="shared" si="39"/>
        <v>N/A</v>
      </c>
      <c r="I232" s="12">
        <v>7.6509999999999998</v>
      </c>
      <c r="J232" s="12">
        <v>-3.79</v>
      </c>
      <c r="K232" s="44" t="s">
        <v>732</v>
      </c>
      <c r="L232" s="9" t="str">
        <f t="shared" si="40"/>
        <v>Yes</v>
      </c>
    </row>
    <row r="233" spans="1:12" ht="25.5" x14ac:dyDescent="0.2">
      <c r="A233" s="4" t="s">
        <v>1396</v>
      </c>
      <c r="B233" s="34" t="s">
        <v>217</v>
      </c>
      <c r="C233" s="51">
        <v>20899.748498000001</v>
      </c>
      <c r="D233" s="43" t="str">
        <f t="shared" si="37"/>
        <v>N/A</v>
      </c>
      <c r="E233" s="51">
        <v>24448.993611999998</v>
      </c>
      <c r="F233" s="43" t="str">
        <f t="shared" si="38"/>
        <v>N/A</v>
      </c>
      <c r="G233" s="51">
        <v>26841.515707999999</v>
      </c>
      <c r="H233" s="43" t="str">
        <f t="shared" si="39"/>
        <v>N/A</v>
      </c>
      <c r="I233" s="12">
        <v>16.98</v>
      </c>
      <c r="J233" s="12">
        <v>9.7859999999999996</v>
      </c>
      <c r="K233" s="44" t="s">
        <v>732</v>
      </c>
      <c r="L233" s="9" t="str">
        <f t="shared" si="40"/>
        <v>Yes</v>
      </c>
    </row>
    <row r="234" spans="1:12" x14ac:dyDescent="0.2">
      <c r="A234" s="4" t="s">
        <v>1397</v>
      </c>
      <c r="B234" s="34" t="s">
        <v>217</v>
      </c>
      <c r="C234" s="51">
        <v>12141.957528999999</v>
      </c>
      <c r="D234" s="43" t="str">
        <f t="shared" si="37"/>
        <v>N/A</v>
      </c>
      <c r="E234" s="51">
        <v>17329.786957</v>
      </c>
      <c r="F234" s="43" t="str">
        <f t="shared" si="38"/>
        <v>N/A</v>
      </c>
      <c r="G234" s="51">
        <v>15815.544715</v>
      </c>
      <c r="H234" s="43" t="str">
        <f t="shared" si="39"/>
        <v>N/A</v>
      </c>
      <c r="I234" s="12">
        <v>42.73</v>
      </c>
      <c r="J234" s="12">
        <v>-8.74</v>
      </c>
      <c r="K234" s="44" t="s">
        <v>732</v>
      </c>
      <c r="L234" s="9" t="str">
        <f t="shared" si="40"/>
        <v>Yes</v>
      </c>
    </row>
    <row r="235" spans="1:12" ht="25.5" x14ac:dyDescent="0.2">
      <c r="A235" s="4" t="s">
        <v>1398</v>
      </c>
      <c r="B235" s="34" t="s">
        <v>217</v>
      </c>
      <c r="C235" s="51">
        <v>874.67241378999995</v>
      </c>
      <c r="D235" s="43" t="str">
        <f t="shared" si="37"/>
        <v>N/A</v>
      </c>
      <c r="E235" s="51">
        <v>1733.9180328</v>
      </c>
      <c r="F235" s="43" t="str">
        <f t="shared" si="38"/>
        <v>N/A</v>
      </c>
      <c r="G235" s="51">
        <v>875.84482759000002</v>
      </c>
      <c r="H235" s="43" t="str">
        <f t="shared" si="39"/>
        <v>N/A</v>
      </c>
      <c r="I235" s="12">
        <v>98.24</v>
      </c>
      <c r="J235" s="12">
        <v>-49.5</v>
      </c>
      <c r="K235" s="44" t="s">
        <v>732</v>
      </c>
      <c r="L235" s="9" t="str">
        <f t="shared" si="40"/>
        <v>No</v>
      </c>
    </row>
    <row r="236" spans="1:12" x14ac:dyDescent="0.2">
      <c r="A236" s="4" t="s">
        <v>1399</v>
      </c>
      <c r="B236" s="34" t="s">
        <v>217</v>
      </c>
      <c r="C236" s="43">
        <v>5.6094920066</v>
      </c>
      <c r="D236" s="43" t="str">
        <f t="shared" si="37"/>
        <v>N/A</v>
      </c>
      <c r="E236" s="43">
        <v>5.5298643765</v>
      </c>
      <c r="F236" s="43" t="str">
        <f t="shared" si="38"/>
        <v>N/A</v>
      </c>
      <c r="G236" s="43">
        <v>5.7886897611999997</v>
      </c>
      <c r="H236" s="43" t="str">
        <f t="shared" si="39"/>
        <v>N/A</v>
      </c>
      <c r="I236" s="12">
        <v>-1.42</v>
      </c>
      <c r="J236" s="12">
        <v>4.681</v>
      </c>
      <c r="K236" s="44" t="s">
        <v>732</v>
      </c>
      <c r="L236" s="9" t="str">
        <f t="shared" si="40"/>
        <v>Yes</v>
      </c>
    </row>
    <row r="237" spans="1:12" x14ac:dyDescent="0.2">
      <c r="A237" s="4" t="s">
        <v>1400</v>
      </c>
      <c r="B237" s="34" t="s">
        <v>217</v>
      </c>
      <c r="C237" s="43">
        <v>13.277363184</v>
      </c>
      <c r="D237" s="43" t="str">
        <f t="shared" si="37"/>
        <v>N/A</v>
      </c>
      <c r="E237" s="43">
        <v>15.687583445</v>
      </c>
      <c r="F237" s="43" t="str">
        <f t="shared" si="38"/>
        <v>N/A</v>
      </c>
      <c r="G237" s="43">
        <v>14.363557105</v>
      </c>
      <c r="H237" s="43" t="str">
        <f t="shared" si="39"/>
        <v>N/A</v>
      </c>
      <c r="I237" s="12">
        <v>18.149999999999999</v>
      </c>
      <c r="J237" s="12">
        <v>-8.44</v>
      </c>
      <c r="K237" s="44" t="s">
        <v>732</v>
      </c>
      <c r="L237" s="9" t="str">
        <f t="shared" si="40"/>
        <v>Yes</v>
      </c>
    </row>
    <row r="238" spans="1:12" x14ac:dyDescent="0.2">
      <c r="A238" s="58" t="s">
        <v>1401</v>
      </c>
      <c r="B238" s="34" t="s">
        <v>217</v>
      </c>
      <c r="C238" s="43">
        <v>14.271833561999999</v>
      </c>
      <c r="D238" s="43" t="str">
        <f t="shared" si="37"/>
        <v>N/A</v>
      </c>
      <c r="E238" s="43">
        <v>15.294424179</v>
      </c>
      <c r="F238" s="43" t="str">
        <f t="shared" si="38"/>
        <v>N/A</v>
      </c>
      <c r="G238" s="43">
        <v>15.623745871000001</v>
      </c>
      <c r="H238" s="43" t="str">
        <f t="shared" si="39"/>
        <v>N/A</v>
      </c>
      <c r="I238" s="12">
        <v>7.165</v>
      </c>
      <c r="J238" s="12">
        <v>2.153</v>
      </c>
      <c r="K238" s="44" t="s">
        <v>732</v>
      </c>
      <c r="L238" s="9" t="str">
        <f t="shared" si="40"/>
        <v>Yes</v>
      </c>
    </row>
    <row r="239" spans="1:12" x14ac:dyDescent="0.2">
      <c r="A239" s="58" t="s">
        <v>1402</v>
      </c>
      <c r="B239" s="34" t="s">
        <v>217</v>
      </c>
      <c r="C239" s="43">
        <v>0.54494192900000005</v>
      </c>
      <c r="D239" s="43" t="str">
        <f t="shared" si="37"/>
        <v>N/A</v>
      </c>
      <c r="E239" s="43">
        <v>0.48717459909999999</v>
      </c>
      <c r="F239" s="43" t="str">
        <f t="shared" si="38"/>
        <v>N/A</v>
      </c>
      <c r="G239" s="43">
        <v>0.54337022069999996</v>
      </c>
      <c r="H239" s="43" t="str">
        <f t="shared" si="39"/>
        <v>N/A</v>
      </c>
      <c r="I239" s="12">
        <v>-10.6</v>
      </c>
      <c r="J239" s="12">
        <v>11.54</v>
      </c>
      <c r="K239" s="44" t="s">
        <v>732</v>
      </c>
      <c r="L239" s="9" t="str">
        <f t="shared" si="40"/>
        <v>Yes</v>
      </c>
    </row>
    <row r="240" spans="1:12" x14ac:dyDescent="0.2">
      <c r="A240" s="58" t="s">
        <v>1403</v>
      </c>
      <c r="B240" s="34" t="s">
        <v>217</v>
      </c>
      <c r="C240" s="43">
        <v>0.27683642790000001</v>
      </c>
      <c r="D240" s="43" t="str">
        <f t="shared" si="37"/>
        <v>N/A</v>
      </c>
      <c r="E240" s="43">
        <v>0.2972275009</v>
      </c>
      <c r="F240" s="43" t="str">
        <f t="shared" si="38"/>
        <v>N/A</v>
      </c>
      <c r="G240" s="43">
        <v>0.2659208656</v>
      </c>
      <c r="H240" s="43" t="str">
        <f t="shared" si="39"/>
        <v>N/A</v>
      </c>
      <c r="I240" s="12">
        <v>7.3659999999999997</v>
      </c>
      <c r="J240" s="12">
        <v>-10.5</v>
      </c>
      <c r="K240" s="44" t="s">
        <v>732</v>
      </c>
      <c r="L240" s="9" t="str">
        <f t="shared" si="40"/>
        <v>Yes</v>
      </c>
    </row>
    <row r="241" spans="1:12" ht="25.5" x14ac:dyDescent="0.2">
      <c r="A241" s="58" t="s">
        <v>1404</v>
      </c>
      <c r="B241" s="34" t="s">
        <v>217</v>
      </c>
      <c r="C241" s="51">
        <v>58932427</v>
      </c>
      <c r="D241" s="43" t="str">
        <f t="shared" si="37"/>
        <v>N/A</v>
      </c>
      <c r="E241" s="51">
        <v>60768056</v>
      </c>
      <c r="F241" s="43" t="str">
        <f t="shared" si="38"/>
        <v>N/A</v>
      </c>
      <c r="G241" s="51">
        <v>68641295</v>
      </c>
      <c r="H241" s="43" t="str">
        <f t="shared" si="39"/>
        <v>N/A</v>
      </c>
      <c r="I241" s="12">
        <v>3.1150000000000002</v>
      </c>
      <c r="J241" s="12">
        <v>12.96</v>
      </c>
      <c r="K241" s="44" t="s">
        <v>732</v>
      </c>
      <c r="L241" s="9" t="str">
        <f t="shared" si="40"/>
        <v>Yes</v>
      </c>
    </row>
    <row r="242" spans="1:12" x14ac:dyDescent="0.2">
      <c r="A242" s="58" t="s">
        <v>1405</v>
      </c>
      <c r="B242" s="34" t="s">
        <v>217</v>
      </c>
      <c r="C242" s="49">
        <v>2207</v>
      </c>
      <c r="D242" s="43" t="str">
        <f t="shared" si="37"/>
        <v>N/A</v>
      </c>
      <c r="E242" s="49">
        <v>2055</v>
      </c>
      <c r="F242" s="43" t="str">
        <f t="shared" si="38"/>
        <v>N/A</v>
      </c>
      <c r="G242" s="49">
        <v>2146</v>
      </c>
      <c r="H242" s="43" t="str">
        <f t="shared" si="39"/>
        <v>N/A</v>
      </c>
      <c r="I242" s="12">
        <v>-6.89</v>
      </c>
      <c r="J242" s="12">
        <v>4.4279999999999999</v>
      </c>
      <c r="K242" s="44" t="s">
        <v>732</v>
      </c>
      <c r="L242" s="9" t="str">
        <f t="shared" si="40"/>
        <v>Yes</v>
      </c>
    </row>
    <row r="243" spans="1:12" ht="25.5" x14ac:dyDescent="0.2">
      <c r="A243" s="58" t="s">
        <v>1406</v>
      </c>
      <c r="B243" s="34" t="s">
        <v>217</v>
      </c>
      <c r="C243" s="51">
        <v>26702.504303999998</v>
      </c>
      <c r="D243" s="43" t="str">
        <f t="shared" si="37"/>
        <v>N/A</v>
      </c>
      <c r="E243" s="51">
        <v>29570.830170000001</v>
      </c>
      <c r="F243" s="43" t="str">
        <f t="shared" si="38"/>
        <v>N/A</v>
      </c>
      <c r="G243" s="51">
        <v>31985.691985000001</v>
      </c>
      <c r="H243" s="43" t="str">
        <f t="shared" si="39"/>
        <v>N/A</v>
      </c>
      <c r="I243" s="12">
        <v>10.74</v>
      </c>
      <c r="J243" s="12">
        <v>8.1660000000000004</v>
      </c>
      <c r="K243" s="44" t="s">
        <v>732</v>
      </c>
      <c r="L243" s="9" t="str">
        <f t="shared" si="40"/>
        <v>Yes</v>
      </c>
    </row>
    <row r="244" spans="1:12" ht="25.5" x14ac:dyDescent="0.2">
      <c r="A244" s="58" t="s">
        <v>1407</v>
      </c>
      <c r="B244" s="34" t="s">
        <v>217</v>
      </c>
      <c r="C244" s="51">
        <v>14370.862660999999</v>
      </c>
      <c r="D244" s="43" t="str">
        <f t="shared" si="37"/>
        <v>N/A</v>
      </c>
      <c r="E244" s="51">
        <v>14618.868085</v>
      </c>
      <c r="F244" s="43" t="str">
        <f t="shared" si="38"/>
        <v>N/A</v>
      </c>
      <c r="G244" s="51">
        <v>13090.539129999999</v>
      </c>
      <c r="H244" s="43" t="str">
        <f t="shared" si="39"/>
        <v>N/A</v>
      </c>
      <c r="I244" s="12">
        <v>1.726</v>
      </c>
      <c r="J244" s="12">
        <v>-10.5</v>
      </c>
      <c r="K244" s="44" t="s">
        <v>732</v>
      </c>
      <c r="L244" s="9" t="str">
        <f t="shared" si="40"/>
        <v>Yes</v>
      </c>
    </row>
    <row r="245" spans="1:12" ht="25.5" x14ac:dyDescent="0.2">
      <c r="A245" s="58" t="s">
        <v>1408</v>
      </c>
      <c r="B245" s="34" t="s">
        <v>217</v>
      </c>
      <c r="C245" s="51">
        <v>28386.769308999999</v>
      </c>
      <c r="D245" s="43" t="str">
        <f t="shared" si="37"/>
        <v>N/A</v>
      </c>
      <c r="E245" s="51">
        <v>31630.441988999999</v>
      </c>
      <c r="F245" s="43" t="str">
        <f t="shared" si="38"/>
        <v>N/A</v>
      </c>
      <c r="G245" s="51">
        <v>34320.793717</v>
      </c>
      <c r="H245" s="43" t="str">
        <f t="shared" si="39"/>
        <v>N/A</v>
      </c>
      <c r="I245" s="12">
        <v>11.43</v>
      </c>
      <c r="J245" s="12">
        <v>8.5060000000000002</v>
      </c>
      <c r="K245" s="44" t="s">
        <v>732</v>
      </c>
      <c r="L245" s="9" t="str">
        <f t="shared" si="40"/>
        <v>Yes</v>
      </c>
    </row>
    <row r="246" spans="1:12" ht="25.5" x14ac:dyDescent="0.2">
      <c r="A246" s="58" t="s">
        <v>1409</v>
      </c>
      <c r="B246" s="34" t="s">
        <v>217</v>
      </c>
      <c r="C246" s="51">
        <v>4620.6666667</v>
      </c>
      <c r="D246" s="43" t="str">
        <f t="shared" si="37"/>
        <v>N/A</v>
      </c>
      <c r="E246" s="51">
        <v>8851.3333332999991</v>
      </c>
      <c r="F246" s="43" t="str">
        <f t="shared" si="38"/>
        <v>N/A</v>
      </c>
      <c r="G246" s="51">
        <v>12959.166667</v>
      </c>
      <c r="H246" s="43" t="str">
        <f t="shared" si="39"/>
        <v>N/A</v>
      </c>
      <c r="I246" s="12">
        <v>91.56</v>
      </c>
      <c r="J246" s="12">
        <v>46.41</v>
      </c>
      <c r="K246" s="44" t="s">
        <v>732</v>
      </c>
      <c r="L246" s="9" t="str">
        <f t="shared" si="40"/>
        <v>No</v>
      </c>
    </row>
    <row r="247" spans="1:12" ht="25.5" x14ac:dyDescent="0.2">
      <c r="A247" s="58" t="s">
        <v>1410</v>
      </c>
      <c r="B247" s="34" t="s">
        <v>217</v>
      </c>
      <c r="C247" s="51">
        <v>4710</v>
      </c>
      <c r="D247" s="43" t="str">
        <f t="shared" si="37"/>
        <v>N/A</v>
      </c>
      <c r="E247" s="51">
        <v>1860</v>
      </c>
      <c r="F247" s="43" t="str">
        <f t="shared" si="38"/>
        <v>N/A</v>
      </c>
      <c r="G247" s="51" t="s">
        <v>1743</v>
      </c>
      <c r="H247" s="43" t="str">
        <f t="shared" si="39"/>
        <v>N/A</v>
      </c>
      <c r="I247" s="12">
        <v>-60.5</v>
      </c>
      <c r="J247" s="12" t="s">
        <v>1743</v>
      </c>
      <c r="K247" s="44" t="s">
        <v>732</v>
      </c>
      <c r="L247" s="9" t="str">
        <f t="shared" si="40"/>
        <v>N/A</v>
      </c>
    </row>
    <row r="248" spans="1:12" ht="25.5" x14ac:dyDescent="0.2">
      <c r="A248" s="58" t="s">
        <v>1411</v>
      </c>
      <c r="B248" s="34" t="s">
        <v>217</v>
      </c>
      <c r="C248" s="43">
        <v>2.0081344458000001</v>
      </c>
      <c r="D248" s="43" t="str">
        <f t="shared" si="37"/>
        <v>N/A</v>
      </c>
      <c r="E248" s="43">
        <v>1.9964636847999999</v>
      </c>
      <c r="F248" s="43" t="str">
        <f t="shared" si="38"/>
        <v>N/A</v>
      </c>
      <c r="G248" s="43">
        <v>2.0621726804999998</v>
      </c>
      <c r="H248" s="43" t="str">
        <f t="shared" si="39"/>
        <v>N/A</v>
      </c>
      <c r="I248" s="12">
        <v>-0.58099999999999996</v>
      </c>
      <c r="J248" s="12">
        <v>3.2909999999999999</v>
      </c>
      <c r="K248" s="44" t="s">
        <v>732</v>
      </c>
      <c r="L248" s="9" t="str">
        <f t="shared" si="40"/>
        <v>Yes</v>
      </c>
    </row>
    <row r="249" spans="1:12" ht="25.5" x14ac:dyDescent="0.2">
      <c r="A249" s="58" t="s">
        <v>1412</v>
      </c>
      <c r="B249" s="34" t="s">
        <v>217</v>
      </c>
      <c r="C249" s="43">
        <v>3.6225124378000002</v>
      </c>
      <c r="D249" s="43" t="str">
        <f t="shared" si="37"/>
        <v>N/A</v>
      </c>
      <c r="E249" s="43">
        <v>5.2291944815000004</v>
      </c>
      <c r="F249" s="43" t="str">
        <f t="shared" si="38"/>
        <v>N/A</v>
      </c>
      <c r="G249" s="43">
        <v>5.0130775937000003</v>
      </c>
      <c r="H249" s="43" t="str">
        <f t="shared" si="39"/>
        <v>N/A</v>
      </c>
      <c r="I249" s="12">
        <v>44.35</v>
      </c>
      <c r="J249" s="12">
        <v>-4.13</v>
      </c>
      <c r="K249" s="44" t="s">
        <v>732</v>
      </c>
      <c r="L249" s="9" t="str">
        <f t="shared" si="40"/>
        <v>Yes</v>
      </c>
    </row>
    <row r="250" spans="1:12" ht="25.5" x14ac:dyDescent="0.2">
      <c r="A250" s="58" t="s">
        <v>1413</v>
      </c>
      <c r="B250" s="34" t="s">
        <v>217</v>
      </c>
      <c r="C250" s="43">
        <v>5.5869913123000003</v>
      </c>
      <c r="D250" s="43" t="str">
        <f t="shared" si="37"/>
        <v>N/A</v>
      </c>
      <c r="E250" s="43">
        <v>5.8949973944999998</v>
      </c>
      <c r="F250" s="43" t="str">
        <f t="shared" si="38"/>
        <v>N/A</v>
      </c>
      <c r="G250" s="43">
        <v>5.8963356281000001</v>
      </c>
      <c r="H250" s="43" t="str">
        <f t="shared" si="39"/>
        <v>N/A</v>
      </c>
      <c r="I250" s="12">
        <v>5.5129999999999999</v>
      </c>
      <c r="J250" s="12">
        <v>2.2700000000000001E-2</v>
      </c>
      <c r="K250" s="44" t="s">
        <v>732</v>
      </c>
      <c r="L250" s="9" t="str">
        <f t="shared" si="40"/>
        <v>Yes</v>
      </c>
    </row>
    <row r="251" spans="1:12" ht="25.5" x14ac:dyDescent="0.2">
      <c r="A251" s="58" t="s">
        <v>1414</v>
      </c>
      <c r="B251" s="34" t="s">
        <v>217</v>
      </c>
      <c r="C251" s="43">
        <v>3.7872412100000002E-2</v>
      </c>
      <c r="D251" s="43" t="str">
        <f t="shared" si="37"/>
        <v>N/A</v>
      </c>
      <c r="E251" s="43">
        <v>1.90633539E-2</v>
      </c>
      <c r="F251" s="43" t="str">
        <f t="shared" si="38"/>
        <v>N/A</v>
      </c>
      <c r="G251" s="43">
        <v>1.3252932199999999E-2</v>
      </c>
      <c r="H251" s="43" t="str">
        <f t="shared" si="39"/>
        <v>N/A</v>
      </c>
      <c r="I251" s="12">
        <v>-49.7</v>
      </c>
      <c r="J251" s="12">
        <v>-30.5</v>
      </c>
      <c r="K251" s="44" t="s">
        <v>732</v>
      </c>
      <c r="L251" s="9" t="str">
        <f t="shared" si="40"/>
        <v>No</v>
      </c>
    </row>
    <row r="252" spans="1:12" ht="25.5" x14ac:dyDescent="0.2">
      <c r="A252" s="58" t="s">
        <v>1415</v>
      </c>
      <c r="B252" s="34" t="s">
        <v>217</v>
      </c>
      <c r="C252" s="43">
        <v>4.7730419000000003E-3</v>
      </c>
      <c r="D252" s="43" t="str">
        <f t="shared" si="37"/>
        <v>N/A</v>
      </c>
      <c r="E252" s="43">
        <v>4.8725820000000003E-3</v>
      </c>
      <c r="F252" s="43" t="str">
        <f t="shared" si="38"/>
        <v>N/A</v>
      </c>
      <c r="G252" s="43">
        <v>0</v>
      </c>
      <c r="H252" s="43" t="str">
        <f t="shared" si="39"/>
        <v>N/A</v>
      </c>
      <c r="I252" s="12">
        <v>2.085</v>
      </c>
      <c r="J252" s="12">
        <v>-100</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158351</v>
      </c>
      <c r="D6" s="43" t="str">
        <f t="shared" ref="D6:D37" si="0">IF($B6="N/A","N/A",IF(C6&gt;10,"No",IF(C6&lt;-10,"No","Yes")))</f>
        <v>N/A</v>
      </c>
      <c r="E6" s="35">
        <v>157838</v>
      </c>
      <c r="F6" s="43" t="str">
        <f t="shared" ref="F6:F37" si="1">IF($B6="N/A","N/A",IF(E6&gt;10,"No",IF(E6&lt;-10,"No","Yes")))</f>
        <v>N/A</v>
      </c>
      <c r="G6" s="35">
        <v>159350</v>
      </c>
      <c r="H6" s="43" t="str">
        <f t="shared" ref="H6:H37" si="2">IF($B6="N/A","N/A",IF(G6&gt;10,"No",IF(G6&lt;-10,"No","Yes")))</f>
        <v>N/A</v>
      </c>
      <c r="I6" s="12">
        <v>-0.32400000000000001</v>
      </c>
      <c r="J6" s="12">
        <v>0.95789999999999997</v>
      </c>
      <c r="K6" s="44" t="s">
        <v>732</v>
      </c>
      <c r="L6" s="9" t="str">
        <f t="shared" ref="L6:L39" si="3">IF(J6="Div by 0", "N/A", IF(K6="N/A","N/A", IF(J6&gt;VALUE(MID(K6,1,2)), "No", IF(J6&lt;-1*VALUE(MID(K6,1,2)), "No", "Yes"))))</f>
        <v>Yes</v>
      </c>
    </row>
    <row r="7" spans="1:12" x14ac:dyDescent="0.2">
      <c r="A7" s="45" t="s">
        <v>6</v>
      </c>
      <c r="B7" s="34" t="s">
        <v>217</v>
      </c>
      <c r="C7" s="35">
        <v>145393</v>
      </c>
      <c r="D7" s="43" t="str">
        <f t="shared" si="0"/>
        <v>N/A</v>
      </c>
      <c r="E7" s="35">
        <v>144708</v>
      </c>
      <c r="F7" s="43" t="str">
        <f t="shared" si="1"/>
        <v>N/A</v>
      </c>
      <c r="G7" s="35">
        <v>146052</v>
      </c>
      <c r="H7" s="43" t="str">
        <f t="shared" si="2"/>
        <v>N/A</v>
      </c>
      <c r="I7" s="12">
        <v>-0.47099999999999997</v>
      </c>
      <c r="J7" s="12">
        <v>0.92879999999999996</v>
      </c>
      <c r="K7" s="44" t="s">
        <v>732</v>
      </c>
      <c r="L7" s="9" t="str">
        <f t="shared" si="3"/>
        <v>Yes</v>
      </c>
    </row>
    <row r="8" spans="1:12" x14ac:dyDescent="0.2">
      <c r="A8" s="45" t="s">
        <v>364</v>
      </c>
      <c r="B8" s="34" t="s">
        <v>217</v>
      </c>
      <c r="C8" s="35" t="s">
        <v>217</v>
      </c>
      <c r="D8" s="43" t="str">
        <f t="shared" si="0"/>
        <v>N/A</v>
      </c>
      <c r="E8" s="35" t="s">
        <v>217</v>
      </c>
      <c r="F8" s="43" t="str">
        <f t="shared" si="1"/>
        <v>N/A</v>
      </c>
      <c r="G8" s="8">
        <v>91.654847818999997</v>
      </c>
      <c r="H8" s="43" t="str">
        <f t="shared" si="2"/>
        <v>N/A</v>
      </c>
      <c r="I8" s="12" t="s">
        <v>217</v>
      </c>
      <c r="J8" s="12" t="s">
        <v>217</v>
      </c>
      <c r="K8" s="44" t="s">
        <v>732</v>
      </c>
      <c r="L8" s="9" t="str">
        <f t="shared" si="3"/>
        <v>No</v>
      </c>
    </row>
    <row r="9" spans="1:12" x14ac:dyDescent="0.2">
      <c r="A9" s="4" t="s">
        <v>88</v>
      </c>
      <c r="B9" s="47" t="s">
        <v>217</v>
      </c>
      <c r="C9" s="1">
        <v>140849.81</v>
      </c>
      <c r="D9" s="11" t="str">
        <f t="shared" si="0"/>
        <v>N/A</v>
      </c>
      <c r="E9" s="1">
        <v>140454.60999999999</v>
      </c>
      <c r="F9" s="11" t="str">
        <f t="shared" si="1"/>
        <v>N/A</v>
      </c>
      <c r="G9" s="1">
        <v>141786.12</v>
      </c>
      <c r="H9" s="11" t="str">
        <f t="shared" si="2"/>
        <v>N/A</v>
      </c>
      <c r="I9" s="12">
        <v>-0.28100000000000003</v>
      </c>
      <c r="J9" s="12">
        <v>0.94799999999999995</v>
      </c>
      <c r="K9" s="47" t="s">
        <v>732</v>
      </c>
      <c r="L9" s="9" t="str">
        <f t="shared" si="3"/>
        <v>Yes</v>
      </c>
    </row>
    <row r="10" spans="1:12" x14ac:dyDescent="0.2">
      <c r="A10" s="4" t="s">
        <v>1416</v>
      </c>
      <c r="B10" s="34" t="s">
        <v>217</v>
      </c>
      <c r="C10" s="8">
        <v>0.2671280889</v>
      </c>
      <c r="D10" s="43" t="str">
        <f t="shared" si="0"/>
        <v>N/A</v>
      </c>
      <c r="E10" s="8">
        <v>0.28827025179999999</v>
      </c>
      <c r="F10" s="43" t="str">
        <f t="shared" si="1"/>
        <v>N/A</v>
      </c>
      <c r="G10" s="8">
        <v>0.27737684340000002</v>
      </c>
      <c r="H10" s="43" t="str">
        <f t="shared" si="2"/>
        <v>N/A</v>
      </c>
      <c r="I10" s="12">
        <v>7.915</v>
      </c>
      <c r="J10" s="12">
        <v>-3.78</v>
      </c>
      <c r="K10" s="44" t="s">
        <v>732</v>
      </c>
      <c r="L10" s="9" t="str">
        <f t="shared" si="3"/>
        <v>Yes</v>
      </c>
    </row>
    <row r="11" spans="1:12" x14ac:dyDescent="0.2">
      <c r="A11" s="4" t="s">
        <v>1417</v>
      </c>
      <c r="B11" s="34" t="s">
        <v>217</v>
      </c>
      <c r="C11" s="8">
        <v>0</v>
      </c>
      <c r="D11" s="43" t="str">
        <f t="shared" si="0"/>
        <v>N/A</v>
      </c>
      <c r="E11" s="8">
        <v>0</v>
      </c>
      <c r="F11" s="43" t="str">
        <f t="shared" si="1"/>
        <v>N/A</v>
      </c>
      <c r="G11" s="8">
        <v>0</v>
      </c>
      <c r="H11" s="43" t="str">
        <f t="shared" si="2"/>
        <v>N/A</v>
      </c>
      <c r="I11" s="12" t="s">
        <v>1743</v>
      </c>
      <c r="J11" s="12" t="s">
        <v>1743</v>
      </c>
      <c r="K11" s="44" t="s">
        <v>732</v>
      </c>
      <c r="L11" s="9" t="str">
        <f t="shared" si="3"/>
        <v>N/A</v>
      </c>
    </row>
    <row r="12" spans="1:12" x14ac:dyDescent="0.2">
      <c r="A12" s="4" t="s">
        <v>1418</v>
      </c>
      <c r="B12" s="34" t="s">
        <v>217</v>
      </c>
      <c r="C12" s="8">
        <v>82.481954645000002</v>
      </c>
      <c r="D12" s="43" t="str">
        <f t="shared" si="0"/>
        <v>N/A</v>
      </c>
      <c r="E12" s="8">
        <v>86.413284507</v>
      </c>
      <c r="F12" s="43" t="str">
        <f t="shared" si="1"/>
        <v>N/A</v>
      </c>
      <c r="G12" s="8">
        <v>86.508315030000006</v>
      </c>
      <c r="H12" s="43" t="str">
        <f t="shared" si="2"/>
        <v>N/A</v>
      </c>
      <c r="I12" s="12">
        <v>4.766</v>
      </c>
      <c r="J12" s="12">
        <v>0.11</v>
      </c>
      <c r="K12" s="44" t="s">
        <v>732</v>
      </c>
      <c r="L12" s="9" t="str">
        <f t="shared" si="3"/>
        <v>Yes</v>
      </c>
    </row>
    <row r="13" spans="1:12" x14ac:dyDescent="0.2">
      <c r="A13" s="4" t="s">
        <v>1419</v>
      </c>
      <c r="B13" s="34" t="s">
        <v>217</v>
      </c>
      <c r="C13" s="8">
        <v>0.19829366409999999</v>
      </c>
      <c r="D13" s="43" t="str">
        <f t="shared" si="0"/>
        <v>N/A</v>
      </c>
      <c r="E13" s="8">
        <v>0.2312497624</v>
      </c>
      <c r="F13" s="43" t="str">
        <f t="shared" si="1"/>
        <v>N/A</v>
      </c>
      <c r="G13" s="8">
        <v>0.2008158142</v>
      </c>
      <c r="H13" s="43" t="str">
        <f t="shared" si="2"/>
        <v>N/A</v>
      </c>
      <c r="I13" s="12">
        <v>16.62</v>
      </c>
      <c r="J13" s="12">
        <v>-13.2</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7.0097441799999993E-2</v>
      </c>
      <c r="D16" s="43" t="str">
        <f t="shared" si="0"/>
        <v>N/A</v>
      </c>
      <c r="E16" s="8">
        <v>6.01882943E-2</v>
      </c>
      <c r="F16" s="43" t="str">
        <f t="shared" si="1"/>
        <v>N/A</v>
      </c>
      <c r="G16" s="8">
        <v>4.9576404099999999E-2</v>
      </c>
      <c r="H16" s="43" t="str">
        <f t="shared" si="2"/>
        <v>N/A</v>
      </c>
      <c r="I16" s="12">
        <v>-14.1</v>
      </c>
      <c r="J16" s="12">
        <v>-17.600000000000001</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13.486495190999999</v>
      </c>
      <c r="D18" s="43" t="str">
        <f t="shared" si="0"/>
        <v>N/A</v>
      </c>
      <c r="E18" s="8">
        <v>10.96250586</v>
      </c>
      <c r="F18" s="43" t="str">
        <f t="shared" si="1"/>
        <v>N/A</v>
      </c>
      <c r="G18" s="8">
        <v>9.4188892375000002</v>
      </c>
      <c r="H18" s="43" t="str">
        <f t="shared" si="2"/>
        <v>N/A</v>
      </c>
      <c r="I18" s="12">
        <v>-18.7</v>
      </c>
      <c r="J18" s="12">
        <v>-14.1</v>
      </c>
      <c r="K18" s="44" t="s">
        <v>732</v>
      </c>
      <c r="L18" s="9" t="str">
        <f t="shared" si="3"/>
        <v>Yes</v>
      </c>
    </row>
    <row r="19" spans="1:12" x14ac:dyDescent="0.2">
      <c r="A19" s="4" t="s">
        <v>1425</v>
      </c>
      <c r="B19" s="34" t="s">
        <v>217</v>
      </c>
      <c r="C19" s="8">
        <v>3.4960309692</v>
      </c>
      <c r="D19" s="43" t="str">
        <f t="shared" si="0"/>
        <v>N/A</v>
      </c>
      <c r="E19" s="8">
        <v>2.0445013241000001</v>
      </c>
      <c r="F19" s="43" t="str">
        <f t="shared" si="1"/>
        <v>N/A</v>
      </c>
      <c r="G19" s="8">
        <v>3.5450266709</v>
      </c>
      <c r="H19" s="43" t="str">
        <f t="shared" si="2"/>
        <v>N/A</v>
      </c>
      <c r="I19" s="12">
        <v>-41.5</v>
      </c>
      <c r="J19" s="12">
        <v>73.39</v>
      </c>
      <c r="K19" s="44" t="s">
        <v>732</v>
      </c>
      <c r="L19" s="9" t="str">
        <f t="shared" si="3"/>
        <v>No</v>
      </c>
    </row>
    <row r="20" spans="1:12" x14ac:dyDescent="0.2">
      <c r="A20" s="2" t="s">
        <v>968</v>
      </c>
      <c r="B20" s="34" t="s">
        <v>217</v>
      </c>
      <c r="C20" s="8">
        <v>96.235577925000001</v>
      </c>
      <c r="D20" s="43" t="str">
        <f t="shared" si="0"/>
        <v>N/A</v>
      </c>
      <c r="E20" s="8">
        <v>97.664060618999997</v>
      </c>
      <c r="F20" s="43" t="str">
        <f t="shared" si="1"/>
        <v>N/A</v>
      </c>
      <c r="G20" s="8">
        <v>96.204581110999996</v>
      </c>
      <c r="H20" s="43" t="str">
        <f t="shared" si="2"/>
        <v>N/A</v>
      </c>
      <c r="I20" s="12">
        <v>1.484</v>
      </c>
      <c r="J20" s="12">
        <v>-1.49</v>
      </c>
      <c r="K20" s="44" t="s">
        <v>732</v>
      </c>
      <c r="L20" s="9" t="str">
        <f t="shared" si="3"/>
        <v>Yes</v>
      </c>
    </row>
    <row r="21" spans="1:12" x14ac:dyDescent="0.2">
      <c r="A21" s="2" t="s">
        <v>969</v>
      </c>
      <c r="B21" s="34" t="s">
        <v>217</v>
      </c>
      <c r="C21" s="8">
        <v>0.26839110579999997</v>
      </c>
      <c r="D21" s="43" t="str">
        <f t="shared" si="0"/>
        <v>N/A</v>
      </c>
      <c r="E21" s="8">
        <v>0.2914380567</v>
      </c>
      <c r="F21" s="43" t="str">
        <f t="shared" si="1"/>
        <v>N/A</v>
      </c>
      <c r="G21" s="8">
        <v>0.25039221839999998</v>
      </c>
      <c r="H21" s="43" t="str">
        <f t="shared" si="2"/>
        <v>N/A</v>
      </c>
      <c r="I21" s="12">
        <v>8.5869999999999997</v>
      </c>
      <c r="J21" s="12">
        <v>-14.1</v>
      </c>
      <c r="K21" s="44" t="s">
        <v>732</v>
      </c>
      <c r="L21" s="9" t="str">
        <f t="shared" si="3"/>
        <v>Yes</v>
      </c>
    </row>
    <row r="22" spans="1:12" x14ac:dyDescent="0.2">
      <c r="A22" s="3" t="s">
        <v>1728</v>
      </c>
      <c r="B22" s="34" t="s">
        <v>217</v>
      </c>
      <c r="C22" s="35">
        <v>91944</v>
      </c>
      <c r="D22" s="43" t="str">
        <f t="shared" si="0"/>
        <v>N/A</v>
      </c>
      <c r="E22" s="35">
        <v>92356</v>
      </c>
      <c r="F22" s="43" t="str">
        <f t="shared" si="1"/>
        <v>N/A</v>
      </c>
      <c r="G22" s="35">
        <v>93284</v>
      </c>
      <c r="H22" s="43" t="str">
        <f t="shared" si="2"/>
        <v>N/A</v>
      </c>
      <c r="I22" s="12">
        <v>0.4481</v>
      </c>
      <c r="J22" s="12">
        <v>1.0049999999999999</v>
      </c>
      <c r="K22" s="44" t="s">
        <v>732</v>
      </c>
      <c r="L22" s="9" t="str">
        <f t="shared" si="3"/>
        <v>Yes</v>
      </c>
    </row>
    <row r="23" spans="1:12" x14ac:dyDescent="0.2">
      <c r="A23" s="3" t="s">
        <v>984</v>
      </c>
      <c r="B23" s="34" t="s">
        <v>217</v>
      </c>
      <c r="C23" s="35">
        <v>29479</v>
      </c>
      <c r="D23" s="43" t="str">
        <f t="shared" si="0"/>
        <v>N/A</v>
      </c>
      <c r="E23" s="35">
        <v>29509</v>
      </c>
      <c r="F23" s="43" t="str">
        <f t="shared" si="1"/>
        <v>N/A</v>
      </c>
      <c r="G23" s="35">
        <v>29639</v>
      </c>
      <c r="H23" s="43" t="str">
        <f t="shared" si="2"/>
        <v>N/A</v>
      </c>
      <c r="I23" s="12">
        <v>0.1018</v>
      </c>
      <c r="J23" s="12">
        <v>0.4405</v>
      </c>
      <c r="K23" s="44" t="s">
        <v>732</v>
      </c>
      <c r="L23" s="9" t="str">
        <f t="shared" si="3"/>
        <v>Yes</v>
      </c>
    </row>
    <row r="24" spans="1:12" x14ac:dyDescent="0.2">
      <c r="A24" s="3" t="s">
        <v>985</v>
      </c>
      <c r="B24" s="34" t="s">
        <v>217</v>
      </c>
      <c r="C24" s="35">
        <v>4645</v>
      </c>
      <c r="D24" s="43" t="str">
        <f t="shared" si="0"/>
        <v>N/A</v>
      </c>
      <c r="E24" s="35">
        <v>4773</v>
      </c>
      <c r="F24" s="43" t="str">
        <f t="shared" si="1"/>
        <v>N/A</v>
      </c>
      <c r="G24" s="35">
        <v>4768</v>
      </c>
      <c r="H24" s="43" t="str">
        <f t="shared" si="2"/>
        <v>N/A</v>
      </c>
      <c r="I24" s="12">
        <v>2.7559999999999998</v>
      </c>
      <c r="J24" s="12">
        <v>-0.105</v>
      </c>
      <c r="K24" s="44" t="s">
        <v>732</v>
      </c>
      <c r="L24" s="9" t="str">
        <f t="shared" si="3"/>
        <v>Yes</v>
      </c>
    </row>
    <row r="25" spans="1:12" x14ac:dyDescent="0.2">
      <c r="A25" s="3" t="s">
        <v>986</v>
      </c>
      <c r="B25" s="34" t="s">
        <v>217</v>
      </c>
      <c r="C25" s="35">
        <v>19975</v>
      </c>
      <c r="D25" s="43" t="str">
        <f t="shared" si="0"/>
        <v>N/A</v>
      </c>
      <c r="E25" s="35">
        <v>19734</v>
      </c>
      <c r="F25" s="43" t="str">
        <f t="shared" si="1"/>
        <v>N/A</v>
      </c>
      <c r="G25" s="35">
        <v>20129</v>
      </c>
      <c r="H25" s="43" t="str">
        <f t="shared" si="2"/>
        <v>N/A</v>
      </c>
      <c r="I25" s="12">
        <v>-1.21</v>
      </c>
      <c r="J25" s="12">
        <v>2.0019999999999998</v>
      </c>
      <c r="K25" s="44" t="s">
        <v>732</v>
      </c>
      <c r="L25" s="9" t="str">
        <f t="shared" si="3"/>
        <v>Yes</v>
      </c>
    </row>
    <row r="26" spans="1:12" x14ac:dyDescent="0.2">
      <c r="A26" s="3" t="s">
        <v>987</v>
      </c>
      <c r="B26" s="34" t="s">
        <v>217</v>
      </c>
      <c r="C26" s="35">
        <v>37845</v>
      </c>
      <c r="D26" s="43" t="str">
        <f t="shared" si="0"/>
        <v>N/A</v>
      </c>
      <c r="E26" s="35">
        <v>38340</v>
      </c>
      <c r="F26" s="43" t="str">
        <f t="shared" si="1"/>
        <v>N/A</v>
      </c>
      <c r="G26" s="35">
        <v>38748</v>
      </c>
      <c r="H26" s="43" t="str">
        <f t="shared" si="2"/>
        <v>N/A</v>
      </c>
      <c r="I26" s="12">
        <v>1.3080000000000001</v>
      </c>
      <c r="J26" s="12">
        <v>1.0640000000000001</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66271</v>
      </c>
      <c r="D28" s="43" t="str">
        <f t="shared" si="0"/>
        <v>N/A</v>
      </c>
      <c r="E28" s="35">
        <v>65331</v>
      </c>
      <c r="F28" s="43" t="str">
        <f t="shared" si="1"/>
        <v>N/A</v>
      </c>
      <c r="G28" s="35">
        <v>65931</v>
      </c>
      <c r="H28" s="43" t="str">
        <f t="shared" si="2"/>
        <v>N/A</v>
      </c>
      <c r="I28" s="12">
        <v>-1.42</v>
      </c>
      <c r="J28" s="12">
        <v>0.91839999999999999</v>
      </c>
      <c r="K28" s="44" t="s">
        <v>732</v>
      </c>
      <c r="L28" s="9" t="str">
        <f t="shared" si="3"/>
        <v>Yes</v>
      </c>
    </row>
    <row r="29" spans="1:12" x14ac:dyDescent="0.2">
      <c r="A29" s="3" t="s">
        <v>989</v>
      </c>
      <c r="B29" s="34" t="s">
        <v>217</v>
      </c>
      <c r="C29" s="35">
        <v>35604</v>
      </c>
      <c r="D29" s="43" t="str">
        <f t="shared" si="0"/>
        <v>N/A</v>
      </c>
      <c r="E29" s="35">
        <v>34329</v>
      </c>
      <c r="F29" s="43" t="str">
        <f t="shared" si="1"/>
        <v>N/A</v>
      </c>
      <c r="G29" s="35">
        <v>34239</v>
      </c>
      <c r="H29" s="43" t="str">
        <f t="shared" si="2"/>
        <v>N/A</v>
      </c>
      <c r="I29" s="12">
        <v>-3.58</v>
      </c>
      <c r="J29" s="12">
        <v>-0.26200000000000001</v>
      </c>
      <c r="K29" s="44" t="s">
        <v>732</v>
      </c>
      <c r="L29" s="9" t="str">
        <f t="shared" si="3"/>
        <v>Yes</v>
      </c>
    </row>
    <row r="30" spans="1:12" x14ac:dyDescent="0.2">
      <c r="A30" s="3" t="s">
        <v>990</v>
      </c>
      <c r="B30" s="34" t="s">
        <v>217</v>
      </c>
      <c r="C30" s="35">
        <v>1112</v>
      </c>
      <c r="D30" s="43" t="str">
        <f t="shared" si="0"/>
        <v>N/A</v>
      </c>
      <c r="E30" s="35">
        <v>1068</v>
      </c>
      <c r="F30" s="43" t="str">
        <f t="shared" si="1"/>
        <v>N/A</v>
      </c>
      <c r="G30" s="35">
        <v>1123</v>
      </c>
      <c r="H30" s="43" t="str">
        <f t="shared" si="2"/>
        <v>N/A</v>
      </c>
      <c r="I30" s="12">
        <v>-3.96</v>
      </c>
      <c r="J30" s="12">
        <v>5.15</v>
      </c>
      <c r="K30" s="44" t="s">
        <v>732</v>
      </c>
      <c r="L30" s="9" t="str">
        <f t="shared" si="3"/>
        <v>Yes</v>
      </c>
    </row>
    <row r="31" spans="1:12" x14ac:dyDescent="0.2">
      <c r="A31" s="3" t="s">
        <v>991</v>
      </c>
      <c r="B31" s="34" t="s">
        <v>217</v>
      </c>
      <c r="C31" s="35">
        <v>15588</v>
      </c>
      <c r="D31" s="43" t="str">
        <f t="shared" si="0"/>
        <v>N/A</v>
      </c>
      <c r="E31" s="35">
        <v>13181</v>
      </c>
      <c r="F31" s="43" t="str">
        <f t="shared" si="1"/>
        <v>N/A</v>
      </c>
      <c r="G31" s="35">
        <v>13357</v>
      </c>
      <c r="H31" s="43" t="str">
        <f t="shared" si="2"/>
        <v>N/A</v>
      </c>
      <c r="I31" s="12">
        <v>-15.4</v>
      </c>
      <c r="J31" s="12">
        <v>1.335</v>
      </c>
      <c r="K31" s="44" t="s">
        <v>732</v>
      </c>
      <c r="L31" s="9" t="str">
        <f t="shared" si="3"/>
        <v>Yes</v>
      </c>
    </row>
    <row r="32" spans="1:12" x14ac:dyDescent="0.2">
      <c r="A32" s="3" t="s">
        <v>992</v>
      </c>
      <c r="B32" s="34" t="s">
        <v>217</v>
      </c>
      <c r="C32" s="35">
        <v>13967</v>
      </c>
      <c r="D32" s="43" t="str">
        <f t="shared" si="0"/>
        <v>N/A</v>
      </c>
      <c r="E32" s="35">
        <v>16753</v>
      </c>
      <c r="F32" s="43" t="str">
        <f t="shared" si="1"/>
        <v>N/A</v>
      </c>
      <c r="G32" s="35">
        <v>17212</v>
      </c>
      <c r="H32" s="43" t="str">
        <f t="shared" si="2"/>
        <v>N/A</v>
      </c>
      <c r="I32" s="12">
        <v>19.95</v>
      </c>
      <c r="J32" s="12">
        <v>2.74</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3312066498</v>
      </c>
      <c r="D34" s="43" t="str">
        <f t="shared" si="0"/>
        <v>N/A</v>
      </c>
      <c r="E34" s="46">
        <v>3355905038</v>
      </c>
      <c r="F34" s="43" t="str">
        <f t="shared" si="1"/>
        <v>N/A</v>
      </c>
      <c r="G34" s="46">
        <v>3316793680</v>
      </c>
      <c r="H34" s="43" t="str">
        <f t="shared" si="2"/>
        <v>N/A</v>
      </c>
      <c r="I34" s="12">
        <v>1.3240000000000001</v>
      </c>
      <c r="J34" s="12">
        <v>-1.17</v>
      </c>
      <c r="K34" s="44" t="s">
        <v>732</v>
      </c>
      <c r="L34" s="9" t="str">
        <f t="shared" si="3"/>
        <v>Yes</v>
      </c>
    </row>
    <row r="35" spans="1:12" x14ac:dyDescent="0.2">
      <c r="A35" s="45" t="s">
        <v>1426</v>
      </c>
      <c r="B35" s="34" t="s">
        <v>217</v>
      </c>
      <c r="C35" s="46">
        <v>20915.980941000002</v>
      </c>
      <c r="D35" s="43" t="str">
        <f t="shared" si="0"/>
        <v>N/A</v>
      </c>
      <c r="E35" s="46">
        <v>21261.705279999998</v>
      </c>
      <c r="F35" s="43" t="str">
        <f t="shared" si="1"/>
        <v>N/A</v>
      </c>
      <c r="G35" s="46">
        <v>20814.519485000001</v>
      </c>
      <c r="H35" s="43" t="str">
        <f t="shared" si="2"/>
        <v>N/A</v>
      </c>
      <c r="I35" s="12">
        <v>1.653</v>
      </c>
      <c r="J35" s="12">
        <v>-2.1</v>
      </c>
      <c r="K35" s="44" t="s">
        <v>732</v>
      </c>
      <c r="L35" s="9" t="str">
        <f t="shared" si="3"/>
        <v>Yes</v>
      </c>
    </row>
    <row r="36" spans="1:12" x14ac:dyDescent="0.2">
      <c r="A36" s="45" t="s">
        <v>1427</v>
      </c>
      <c r="B36" s="34" t="s">
        <v>217</v>
      </c>
      <c r="C36" s="46">
        <v>22780.096001999998</v>
      </c>
      <c r="D36" s="43" t="str">
        <f t="shared" si="0"/>
        <v>N/A</v>
      </c>
      <c r="E36" s="46">
        <v>23190.874298999999</v>
      </c>
      <c r="F36" s="43" t="str">
        <f t="shared" si="1"/>
        <v>N/A</v>
      </c>
      <c r="G36" s="46">
        <v>22709.676554000001</v>
      </c>
      <c r="H36" s="43" t="str">
        <f t="shared" si="2"/>
        <v>N/A</v>
      </c>
      <c r="I36" s="12">
        <v>1.8029999999999999</v>
      </c>
      <c r="J36" s="12">
        <v>-2.0699999999999998</v>
      </c>
      <c r="K36" s="44" t="s">
        <v>732</v>
      </c>
      <c r="L36" s="9" t="str">
        <f t="shared" si="3"/>
        <v>Yes</v>
      </c>
    </row>
    <row r="37" spans="1:12" x14ac:dyDescent="0.2">
      <c r="A37" s="4" t="s">
        <v>107</v>
      </c>
      <c r="B37" s="34" t="s">
        <v>217</v>
      </c>
      <c r="C37" s="46">
        <v>45655</v>
      </c>
      <c r="D37" s="43" t="str">
        <f t="shared" si="0"/>
        <v>N/A</v>
      </c>
      <c r="E37" s="46">
        <v>18873038</v>
      </c>
      <c r="F37" s="43" t="str">
        <f t="shared" si="1"/>
        <v>N/A</v>
      </c>
      <c r="G37" s="46">
        <v>40012369</v>
      </c>
      <c r="H37" s="43" t="str">
        <f t="shared" si="2"/>
        <v>N/A</v>
      </c>
      <c r="I37" s="12">
        <v>41238</v>
      </c>
      <c r="J37" s="12">
        <v>112</v>
      </c>
      <c r="K37" s="44" t="s">
        <v>732</v>
      </c>
      <c r="L37" s="9" t="str">
        <f t="shared" si="3"/>
        <v>No</v>
      </c>
    </row>
    <row r="38" spans="1:12" x14ac:dyDescent="0.2">
      <c r="A38" s="45" t="s">
        <v>162</v>
      </c>
      <c r="B38" s="47" t="s">
        <v>221</v>
      </c>
      <c r="C38" s="1">
        <v>17</v>
      </c>
      <c r="D38" s="43" t="str">
        <f>IF($B38="N/A","N/A",IF(C38&gt;0,"No",IF(C38&lt;0,"No","Yes")))</f>
        <v>No</v>
      </c>
      <c r="E38" s="1">
        <v>12</v>
      </c>
      <c r="F38" s="43" t="str">
        <f>IF($B38="N/A","N/A",IF(E38&gt;0,"No",IF(E38&lt;0,"No","Yes")))</f>
        <v>No</v>
      </c>
      <c r="G38" s="1">
        <v>19</v>
      </c>
      <c r="H38" s="43" t="str">
        <f>IF($B38="N/A","N/A",IF(G38&gt;0,"No",IF(G38&lt;0,"No","Yes")))</f>
        <v>No</v>
      </c>
      <c r="I38" s="12">
        <v>-29.4</v>
      </c>
      <c r="J38" s="12">
        <v>58.33</v>
      </c>
      <c r="K38" s="44" t="s">
        <v>732</v>
      </c>
      <c r="L38" s="9" t="str">
        <f t="shared" si="3"/>
        <v>No</v>
      </c>
    </row>
    <row r="39" spans="1:12" x14ac:dyDescent="0.2">
      <c r="A39" s="45" t="s">
        <v>160</v>
      </c>
      <c r="B39" s="34" t="s">
        <v>217</v>
      </c>
      <c r="C39" s="46">
        <v>45655</v>
      </c>
      <c r="D39" s="43" t="str">
        <f t="shared" ref="D39:D40" si="4">IF($B39="N/A","N/A",IF(C39&gt;10,"No",IF(C39&lt;-10,"No","Yes")))</f>
        <v>N/A</v>
      </c>
      <c r="E39" s="46">
        <v>21449</v>
      </c>
      <c r="F39" s="43" t="str">
        <f t="shared" ref="F39:F40" si="5">IF($B39="N/A","N/A",IF(E39&gt;10,"No",IF(E39&lt;-10,"No","Yes")))</f>
        <v>N/A</v>
      </c>
      <c r="G39" s="46">
        <v>40690</v>
      </c>
      <c r="H39" s="43" t="str">
        <f t="shared" ref="H39:H40" si="6">IF($B39="N/A","N/A",IF(G39&gt;10,"No",IF(G39&lt;-10,"No","Yes")))</f>
        <v>N/A</v>
      </c>
      <c r="I39" s="12">
        <v>-53</v>
      </c>
      <c r="J39" s="12">
        <v>89.71</v>
      </c>
      <c r="K39" s="44" t="s">
        <v>732</v>
      </c>
      <c r="L39" s="9" t="str">
        <f t="shared" si="3"/>
        <v>No</v>
      </c>
    </row>
    <row r="40" spans="1:12" x14ac:dyDescent="0.2">
      <c r="A40" s="45" t="s">
        <v>1290</v>
      </c>
      <c r="B40" s="34" t="s">
        <v>217</v>
      </c>
      <c r="C40" s="46">
        <v>2685.5882353000002</v>
      </c>
      <c r="D40" s="43" t="str">
        <f t="shared" si="4"/>
        <v>N/A</v>
      </c>
      <c r="E40" s="46">
        <v>1787.4166667</v>
      </c>
      <c r="F40" s="43" t="str">
        <f t="shared" si="5"/>
        <v>N/A</v>
      </c>
      <c r="G40" s="46">
        <v>2141.5789473999998</v>
      </c>
      <c r="H40" s="43" t="str">
        <f t="shared" si="6"/>
        <v>N/A</v>
      </c>
      <c r="I40" s="12">
        <v>-33.4</v>
      </c>
      <c r="J40" s="12">
        <v>19.809999999999999</v>
      </c>
      <c r="K40" s="44" t="s">
        <v>732</v>
      </c>
      <c r="L40" s="9" t="str">
        <f>IF(J40="Div by 0", "N/A", IF(OR(J40="N/A",K40="N/A"),"N/A", IF(J40&gt;VALUE(MID(K40,1,2)), "No", IF(J40&lt;-1*VALUE(MID(K40,1,2)), "No", "Yes"))))</f>
        <v>Yes</v>
      </c>
    </row>
    <row r="41" spans="1:12" x14ac:dyDescent="0.2">
      <c r="A41" s="3" t="s">
        <v>1428</v>
      </c>
      <c r="B41" s="34" t="s">
        <v>217</v>
      </c>
      <c r="C41" s="46">
        <v>21358.197630999999</v>
      </c>
      <c r="D41" s="43" t="str">
        <f t="shared" ref="D41:D52" si="7">IF($B41="N/A","N/A",IF(C41&gt;10,"No",IF(C41&lt;-10,"No","Yes")))</f>
        <v>N/A</v>
      </c>
      <c r="E41" s="46">
        <v>21706.805849</v>
      </c>
      <c r="F41" s="43" t="str">
        <f t="shared" ref="F41:F52" si="8">IF($B41="N/A","N/A",IF(E41&gt;10,"No",IF(E41&lt;-10,"No","Yes")))</f>
        <v>N/A</v>
      </c>
      <c r="G41" s="46">
        <v>21250.193409</v>
      </c>
      <c r="H41" s="43" t="str">
        <f t="shared" ref="H41:H52" si="9">IF($B41="N/A","N/A",IF(G41&gt;10,"No",IF(G41&lt;-10,"No","Yes")))</f>
        <v>N/A</v>
      </c>
      <c r="I41" s="12">
        <v>1.6319999999999999</v>
      </c>
      <c r="J41" s="12">
        <v>-2.1</v>
      </c>
      <c r="K41" s="44" t="s">
        <v>732</v>
      </c>
      <c r="L41" s="9" t="str">
        <f t="shared" ref="L41:L52" si="10">IF(J41="Div by 0", "N/A", IF(K41="N/A","N/A", IF(J41&gt;VALUE(MID(K41,1,2)), "No", IF(J41&lt;-1*VALUE(MID(K41,1,2)), "No", "Yes"))))</f>
        <v>Yes</v>
      </c>
    </row>
    <row r="42" spans="1:12" x14ac:dyDescent="0.2">
      <c r="A42" s="3" t="s">
        <v>1429</v>
      </c>
      <c r="B42" s="34" t="s">
        <v>217</v>
      </c>
      <c r="C42" s="46">
        <v>8749.0923368999993</v>
      </c>
      <c r="D42" s="43" t="str">
        <f t="shared" si="7"/>
        <v>N/A</v>
      </c>
      <c r="E42" s="46">
        <v>8823.1673049000001</v>
      </c>
      <c r="F42" s="43" t="str">
        <f t="shared" si="8"/>
        <v>N/A</v>
      </c>
      <c r="G42" s="46">
        <v>8656.1110024000009</v>
      </c>
      <c r="H42" s="43" t="str">
        <f t="shared" si="9"/>
        <v>N/A</v>
      </c>
      <c r="I42" s="12">
        <v>0.84670000000000001</v>
      </c>
      <c r="J42" s="12">
        <v>-1.89</v>
      </c>
      <c r="K42" s="44" t="s">
        <v>732</v>
      </c>
      <c r="L42" s="9" t="str">
        <f t="shared" si="10"/>
        <v>Yes</v>
      </c>
    </row>
    <row r="43" spans="1:12" x14ac:dyDescent="0.2">
      <c r="A43" s="3" t="s">
        <v>1430</v>
      </c>
      <c r="B43" s="34" t="s">
        <v>217</v>
      </c>
      <c r="C43" s="46">
        <v>30863.354360000001</v>
      </c>
      <c r="D43" s="43" t="str">
        <f t="shared" si="7"/>
        <v>N/A</v>
      </c>
      <c r="E43" s="46">
        <v>30436.067462999999</v>
      </c>
      <c r="F43" s="43" t="str">
        <f t="shared" si="8"/>
        <v>N/A</v>
      </c>
      <c r="G43" s="46">
        <v>30558.061032000001</v>
      </c>
      <c r="H43" s="43" t="str">
        <f t="shared" si="9"/>
        <v>N/A</v>
      </c>
      <c r="I43" s="12">
        <v>-1.38</v>
      </c>
      <c r="J43" s="12">
        <v>0.40079999999999999</v>
      </c>
      <c r="K43" s="44" t="s">
        <v>732</v>
      </c>
      <c r="L43" s="9" t="str">
        <f t="shared" si="10"/>
        <v>Yes</v>
      </c>
    </row>
    <row r="44" spans="1:12" x14ac:dyDescent="0.2">
      <c r="A44" s="3" t="s">
        <v>1431</v>
      </c>
      <c r="B44" s="34" t="s">
        <v>217</v>
      </c>
      <c r="C44" s="46">
        <v>6899.8931665</v>
      </c>
      <c r="D44" s="43" t="str">
        <f t="shared" si="7"/>
        <v>N/A</v>
      </c>
      <c r="E44" s="46">
        <v>6798.8590249999997</v>
      </c>
      <c r="F44" s="43" t="str">
        <f t="shared" si="8"/>
        <v>N/A</v>
      </c>
      <c r="G44" s="46">
        <v>6309.1090465999996</v>
      </c>
      <c r="H44" s="43" t="str">
        <f t="shared" si="9"/>
        <v>N/A</v>
      </c>
      <c r="I44" s="12">
        <v>-1.46</v>
      </c>
      <c r="J44" s="12">
        <v>-7.2</v>
      </c>
      <c r="K44" s="44" t="s">
        <v>732</v>
      </c>
      <c r="L44" s="9" t="str">
        <f t="shared" si="10"/>
        <v>Yes</v>
      </c>
    </row>
    <row r="45" spans="1:12" x14ac:dyDescent="0.2">
      <c r="A45" s="3" t="s">
        <v>1432</v>
      </c>
      <c r="B45" s="34" t="s">
        <v>217</v>
      </c>
      <c r="C45" s="46">
        <v>37644.54969</v>
      </c>
      <c r="D45" s="43" t="str">
        <f t="shared" si="7"/>
        <v>N/A</v>
      </c>
      <c r="E45" s="46">
        <v>38209.464867000002</v>
      </c>
      <c r="F45" s="43" t="str">
        <f t="shared" si="8"/>
        <v>N/A</v>
      </c>
      <c r="G45" s="46">
        <v>37499.940048999997</v>
      </c>
      <c r="H45" s="43" t="str">
        <f t="shared" si="9"/>
        <v>N/A</v>
      </c>
      <c r="I45" s="12">
        <v>1.5009999999999999</v>
      </c>
      <c r="J45" s="12">
        <v>-1.86</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20339.116944000001</v>
      </c>
      <c r="D47" s="43" t="str">
        <f t="shared" si="7"/>
        <v>N/A</v>
      </c>
      <c r="E47" s="46">
        <v>20675.441949</v>
      </c>
      <c r="F47" s="43" t="str">
        <f t="shared" si="8"/>
        <v>N/A</v>
      </c>
      <c r="G47" s="46">
        <v>20235.420212000001</v>
      </c>
      <c r="H47" s="43" t="str">
        <f t="shared" si="9"/>
        <v>N/A</v>
      </c>
      <c r="I47" s="12">
        <v>1.6539999999999999</v>
      </c>
      <c r="J47" s="12">
        <v>-2.13</v>
      </c>
      <c r="K47" s="44" t="s">
        <v>732</v>
      </c>
      <c r="L47" s="9" t="str">
        <f t="shared" si="10"/>
        <v>Yes</v>
      </c>
    </row>
    <row r="48" spans="1:12" x14ac:dyDescent="0.2">
      <c r="A48" s="3" t="s">
        <v>1435</v>
      </c>
      <c r="B48" s="47" t="s">
        <v>217</v>
      </c>
      <c r="C48" s="14">
        <v>8522.1319234000002</v>
      </c>
      <c r="D48" s="11" t="str">
        <f t="shared" si="7"/>
        <v>N/A</v>
      </c>
      <c r="E48" s="14">
        <v>8610.3426839999993</v>
      </c>
      <c r="F48" s="11" t="str">
        <f t="shared" si="8"/>
        <v>N/A</v>
      </c>
      <c r="G48" s="14">
        <v>8441.9824176999991</v>
      </c>
      <c r="H48" s="11" t="str">
        <f t="shared" si="9"/>
        <v>N/A</v>
      </c>
      <c r="I48" s="56">
        <v>1.0349999999999999</v>
      </c>
      <c r="J48" s="56">
        <v>-1.96</v>
      </c>
      <c r="K48" s="47" t="s">
        <v>732</v>
      </c>
      <c r="L48" s="9" t="str">
        <f t="shared" si="10"/>
        <v>Yes</v>
      </c>
    </row>
    <row r="49" spans="1:12" ht="25.5" x14ac:dyDescent="0.2">
      <c r="A49" s="3" t="s">
        <v>1436</v>
      </c>
      <c r="B49" s="47" t="s">
        <v>217</v>
      </c>
      <c r="C49" s="14">
        <v>16951.414568</v>
      </c>
      <c r="D49" s="11" t="str">
        <f t="shared" si="7"/>
        <v>N/A</v>
      </c>
      <c r="E49" s="14">
        <v>18097.320224999999</v>
      </c>
      <c r="F49" s="11" t="str">
        <f t="shared" si="8"/>
        <v>N/A</v>
      </c>
      <c r="G49" s="14">
        <v>16455.348174999999</v>
      </c>
      <c r="H49" s="11" t="str">
        <f t="shared" si="9"/>
        <v>N/A</v>
      </c>
      <c r="I49" s="56">
        <v>6.76</v>
      </c>
      <c r="J49" s="56">
        <v>-9.07</v>
      </c>
      <c r="K49" s="47" t="s">
        <v>732</v>
      </c>
      <c r="L49" s="9" t="str">
        <f t="shared" si="10"/>
        <v>Yes</v>
      </c>
    </row>
    <row r="50" spans="1:12" x14ac:dyDescent="0.2">
      <c r="A50" s="3" t="s">
        <v>1437</v>
      </c>
      <c r="B50" s="47" t="s">
        <v>217</v>
      </c>
      <c r="C50" s="14">
        <v>5893.6460097999998</v>
      </c>
      <c r="D50" s="11" t="str">
        <f t="shared" si="7"/>
        <v>N/A</v>
      </c>
      <c r="E50" s="14">
        <v>5922.5825051000002</v>
      </c>
      <c r="F50" s="11" t="str">
        <f t="shared" si="8"/>
        <v>N/A</v>
      </c>
      <c r="G50" s="14">
        <v>5701.7403609000003</v>
      </c>
      <c r="H50" s="11" t="str">
        <f t="shared" si="9"/>
        <v>N/A</v>
      </c>
      <c r="I50" s="56">
        <v>0.49099999999999999</v>
      </c>
      <c r="J50" s="56">
        <v>-3.73</v>
      </c>
      <c r="K50" s="47" t="s">
        <v>732</v>
      </c>
      <c r="L50" s="9" t="str">
        <f t="shared" si="10"/>
        <v>Yes</v>
      </c>
    </row>
    <row r="51" spans="1:12" x14ac:dyDescent="0.2">
      <c r="A51" s="3" t="s">
        <v>1438</v>
      </c>
      <c r="B51" s="47" t="s">
        <v>217</v>
      </c>
      <c r="C51" s="14">
        <v>66854.120928000004</v>
      </c>
      <c r="D51" s="11" t="str">
        <f t="shared" si="7"/>
        <v>N/A</v>
      </c>
      <c r="E51" s="14">
        <v>57170.020056000001</v>
      </c>
      <c r="F51" s="11" t="str">
        <f t="shared" si="8"/>
        <v>N/A</v>
      </c>
      <c r="G51" s="14">
        <v>55220.715315000001</v>
      </c>
      <c r="H51" s="11" t="str">
        <f t="shared" si="9"/>
        <v>N/A</v>
      </c>
      <c r="I51" s="56">
        <v>-14.5</v>
      </c>
      <c r="J51" s="56">
        <v>-3.41</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84708340</v>
      </c>
      <c r="D53" s="43" t="str">
        <f t="shared" ref="D53:D122" si="11">IF($B53="N/A","N/A",IF(C53&gt;10,"No",IF(C53&lt;-10,"No","Yes")))</f>
        <v>N/A</v>
      </c>
      <c r="E53" s="46">
        <v>77837180</v>
      </c>
      <c r="F53" s="43" t="str">
        <f t="shared" ref="F53:F122" si="12">IF($B53="N/A","N/A",IF(E53&gt;10,"No",IF(E53&lt;-10,"No","Yes")))</f>
        <v>N/A</v>
      </c>
      <c r="G53" s="46">
        <v>69581017</v>
      </c>
      <c r="H53" s="43" t="str">
        <f t="shared" ref="H53:H122" si="13">IF($B53="N/A","N/A",IF(G53&gt;10,"No",IF(G53&lt;-10,"No","Yes")))</f>
        <v>N/A</v>
      </c>
      <c r="I53" s="12">
        <v>-8.11</v>
      </c>
      <c r="J53" s="12">
        <v>-10.6</v>
      </c>
      <c r="K53" s="44" t="s">
        <v>732</v>
      </c>
      <c r="L53" s="9" t="str">
        <f t="shared" ref="L53:L113" si="14">IF(J53="Div by 0", "N/A", IF(K53="N/A","N/A", IF(J53&gt;VALUE(MID(K53,1,2)), "No", IF(J53&lt;-1*VALUE(MID(K53,1,2)), "No", "Yes"))))</f>
        <v>Yes</v>
      </c>
    </row>
    <row r="54" spans="1:12" x14ac:dyDescent="0.2">
      <c r="A54" s="45" t="s">
        <v>598</v>
      </c>
      <c r="B54" s="34" t="s">
        <v>217</v>
      </c>
      <c r="C54" s="35">
        <v>20001</v>
      </c>
      <c r="D54" s="43" t="str">
        <f t="shared" si="11"/>
        <v>N/A</v>
      </c>
      <c r="E54" s="35">
        <v>19998</v>
      </c>
      <c r="F54" s="43" t="str">
        <f t="shared" si="12"/>
        <v>N/A</v>
      </c>
      <c r="G54" s="35">
        <v>17265</v>
      </c>
      <c r="H54" s="43" t="str">
        <f t="shared" si="13"/>
        <v>N/A</v>
      </c>
      <c r="I54" s="12">
        <v>-1.4999999999999999E-2</v>
      </c>
      <c r="J54" s="12">
        <v>-13.7</v>
      </c>
      <c r="K54" s="44" t="s">
        <v>732</v>
      </c>
      <c r="L54" s="9" t="str">
        <f t="shared" si="14"/>
        <v>Yes</v>
      </c>
    </row>
    <row r="55" spans="1:12" x14ac:dyDescent="0.2">
      <c r="A55" s="45" t="s">
        <v>1440</v>
      </c>
      <c r="B55" s="34" t="s">
        <v>217</v>
      </c>
      <c r="C55" s="46">
        <v>4235.2052396999998</v>
      </c>
      <c r="D55" s="43" t="str">
        <f t="shared" si="11"/>
        <v>N/A</v>
      </c>
      <c r="E55" s="46">
        <v>3892.2482248000001</v>
      </c>
      <c r="F55" s="43" t="str">
        <f t="shared" si="12"/>
        <v>N/A</v>
      </c>
      <c r="G55" s="46">
        <v>4030.1776426000001</v>
      </c>
      <c r="H55" s="43" t="str">
        <f t="shared" si="13"/>
        <v>N/A</v>
      </c>
      <c r="I55" s="12">
        <v>-8.1</v>
      </c>
      <c r="J55" s="12">
        <v>3.544</v>
      </c>
      <c r="K55" s="44" t="s">
        <v>732</v>
      </c>
      <c r="L55" s="9" t="str">
        <f t="shared" si="14"/>
        <v>Yes</v>
      </c>
    </row>
    <row r="56" spans="1:12" x14ac:dyDescent="0.2">
      <c r="A56" s="45" t="s">
        <v>1441</v>
      </c>
      <c r="B56" s="34" t="s">
        <v>217</v>
      </c>
      <c r="C56" s="35">
        <v>3.3207339632999999</v>
      </c>
      <c r="D56" s="43" t="str">
        <f t="shared" si="11"/>
        <v>N/A</v>
      </c>
      <c r="E56" s="35">
        <v>2.9407940793999998</v>
      </c>
      <c r="F56" s="43" t="str">
        <f t="shared" si="12"/>
        <v>N/A</v>
      </c>
      <c r="G56" s="35">
        <v>3.0652765711000001</v>
      </c>
      <c r="H56" s="43" t="str">
        <f t="shared" si="13"/>
        <v>N/A</v>
      </c>
      <c r="I56" s="12">
        <v>-11.4</v>
      </c>
      <c r="J56" s="12">
        <v>4.2329999999999997</v>
      </c>
      <c r="K56" s="44" t="s">
        <v>732</v>
      </c>
      <c r="L56" s="9" t="str">
        <f t="shared" si="14"/>
        <v>Yes</v>
      </c>
    </row>
    <row r="57" spans="1:12" ht="25.5" x14ac:dyDescent="0.2">
      <c r="A57" s="45" t="s">
        <v>599</v>
      </c>
      <c r="B57" s="34" t="s">
        <v>217</v>
      </c>
      <c r="C57" s="46">
        <v>21060563</v>
      </c>
      <c r="D57" s="43" t="str">
        <f t="shared" si="11"/>
        <v>N/A</v>
      </c>
      <c r="E57" s="46">
        <v>23573464</v>
      </c>
      <c r="F57" s="43" t="str">
        <f t="shared" si="12"/>
        <v>N/A</v>
      </c>
      <c r="G57" s="46">
        <v>24278802</v>
      </c>
      <c r="H57" s="43" t="str">
        <f t="shared" si="13"/>
        <v>N/A</v>
      </c>
      <c r="I57" s="12">
        <v>11.93</v>
      </c>
      <c r="J57" s="12">
        <v>2.992</v>
      </c>
      <c r="K57" s="44" t="s">
        <v>732</v>
      </c>
      <c r="L57" s="9" t="str">
        <f t="shared" si="14"/>
        <v>Yes</v>
      </c>
    </row>
    <row r="58" spans="1:12" x14ac:dyDescent="0.2">
      <c r="A58" s="45" t="s">
        <v>600</v>
      </c>
      <c r="B58" s="34" t="s">
        <v>217</v>
      </c>
      <c r="C58" s="35">
        <v>278</v>
      </c>
      <c r="D58" s="43" t="str">
        <f t="shared" si="11"/>
        <v>N/A</v>
      </c>
      <c r="E58" s="35">
        <v>270</v>
      </c>
      <c r="F58" s="43" t="str">
        <f t="shared" si="12"/>
        <v>N/A</v>
      </c>
      <c r="G58" s="35">
        <v>257</v>
      </c>
      <c r="H58" s="43" t="str">
        <f t="shared" si="13"/>
        <v>N/A</v>
      </c>
      <c r="I58" s="12">
        <v>-2.88</v>
      </c>
      <c r="J58" s="12">
        <v>-4.8099999999999996</v>
      </c>
      <c r="K58" s="44" t="s">
        <v>732</v>
      </c>
      <c r="L58" s="9" t="str">
        <f t="shared" si="14"/>
        <v>Yes</v>
      </c>
    </row>
    <row r="59" spans="1:12" x14ac:dyDescent="0.2">
      <c r="A59" s="45" t="s">
        <v>1442</v>
      </c>
      <c r="B59" s="34" t="s">
        <v>217</v>
      </c>
      <c r="C59" s="46">
        <v>75757.420863000007</v>
      </c>
      <c r="D59" s="43" t="str">
        <f t="shared" si="11"/>
        <v>N/A</v>
      </c>
      <c r="E59" s="46">
        <v>87309.125925999993</v>
      </c>
      <c r="F59" s="43" t="str">
        <f t="shared" si="12"/>
        <v>N/A</v>
      </c>
      <c r="G59" s="46">
        <v>94470.046692999997</v>
      </c>
      <c r="H59" s="43" t="str">
        <f t="shared" si="13"/>
        <v>N/A</v>
      </c>
      <c r="I59" s="12">
        <v>15.25</v>
      </c>
      <c r="J59" s="12">
        <v>8.202</v>
      </c>
      <c r="K59" s="44" t="s">
        <v>732</v>
      </c>
      <c r="L59" s="9" t="str">
        <f t="shared" si="14"/>
        <v>Yes</v>
      </c>
    </row>
    <row r="60" spans="1:12" ht="25.5" x14ac:dyDescent="0.2">
      <c r="A60" s="45" t="s">
        <v>601</v>
      </c>
      <c r="B60" s="34" t="s">
        <v>217</v>
      </c>
      <c r="C60" s="46">
        <v>946795</v>
      </c>
      <c r="D60" s="43" t="str">
        <f t="shared" si="11"/>
        <v>N/A</v>
      </c>
      <c r="E60" s="46">
        <v>795253</v>
      </c>
      <c r="F60" s="43" t="str">
        <f t="shared" si="12"/>
        <v>N/A</v>
      </c>
      <c r="G60" s="46">
        <v>822318</v>
      </c>
      <c r="H60" s="43" t="str">
        <f t="shared" si="13"/>
        <v>N/A</v>
      </c>
      <c r="I60" s="12">
        <v>-16</v>
      </c>
      <c r="J60" s="12">
        <v>3.403</v>
      </c>
      <c r="K60" s="44" t="s">
        <v>732</v>
      </c>
      <c r="L60" s="9" t="str">
        <f t="shared" si="14"/>
        <v>Yes</v>
      </c>
    </row>
    <row r="61" spans="1:12" x14ac:dyDescent="0.2">
      <c r="A61" s="4" t="s">
        <v>602</v>
      </c>
      <c r="B61" s="47" t="s">
        <v>217</v>
      </c>
      <c r="C61" s="1">
        <v>11</v>
      </c>
      <c r="D61" s="11" t="str">
        <f t="shared" si="11"/>
        <v>N/A</v>
      </c>
      <c r="E61" s="1">
        <v>12</v>
      </c>
      <c r="F61" s="11" t="str">
        <f t="shared" si="12"/>
        <v>N/A</v>
      </c>
      <c r="G61" s="1">
        <v>11</v>
      </c>
      <c r="H61" s="11" t="str">
        <f t="shared" si="13"/>
        <v>N/A</v>
      </c>
      <c r="I61" s="56">
        <v>20</v>
      </c>
      <c r="J61" s="56">
        <v>-16.7</v>
      </c>
      <c r="K61" s="47" t="s">
        <v>732</v>
      </c>
      <c r="L61" s="9" t="str">
        <f t="shared" si="14"/>
        <v>Yes</v>
      </c>
    </row>
    <row r="62" spans="1:12" ht="25.5" x14ac:dyDescent="0.2">
      <c r="A62" s="4" t="s">
        <v>1443</v>
      </c>
      <c r="B62" s="47" t="s">
        <v>217</v>
      </c>
      <c r="C62" s="14">
        <v>94679.5</v>
      </c>
      <c r="D62" s="11" t="str">
        <f t="shared" si="11"/>
        <v>N/A</v>
      </c>
      <c r="E62" s="14">
        <v>66271.083333000002</v>
      </c>
      <c r="F62" s="11" t="str">
        <f t="shared" si="12"/>
        <v>N/A</v>
      </c>
      <c r="G62" s="14">
        <v>82231.8</v>
      </c>
      <c r="H62" s="11" t="str">
        <f t="shared" si="13"/>
        <v>N/A</v>
      </c>
      <c r="I62" s="56">
        <v>-30</v>
      </c>
      <c r="J62" s="56">
        <v>24.08</v>
      </c>
      <c r="K62" s="47" t="s">
        <v>732</v>
      </c>
      <c r="L62" s="9" t="str">
        <f t="shared" si="14"/>
        <v>Yes</v>
      </c>
    </row>
    <row r="63" spans="1:12" x14ac:dyDescent="0.2">
      <c r="A63" s="4" t="s">
        <v>603</v>
      </c>
      <c r="B63" s="47" t="s">
        <v>217</v>
      </c>
      <c r="C63" s="14">
        <v>513903509</v>
      </c>
      <c r="D63" s="11" t="str">
        <f t="shared" si="11"/>
        <v>N/A</v>
      </c>
      <c r="E63" s="14">
        <v>508465685</v>
      </c>
      <c r="F63" s="11" t="str">
        <f t="shared" si="12"/>
        <v>N/A</v>
      </c>
      <c r="G63" s="14">
        <v>508634012</v>
      </c>
      <c r="H63" s="11" t="str">
        <f t="shared" si="13"/>
        <v>N/A</v>
      </c>
      <c r="I63" s="56">
        <v>-1.06</v>
      </c>
      <c r="J63" s="56">
        <v>3.3099999999999997E-2</v>
      </c>
      <c r="K63" s="47" t="s">
        <v>732</v>
      </c>
      <c r="L63" s="9" t="str">
        <f t="shared" si="14"/>
        <v>Yes</v>
      </c>
    </row>
    <row r="64" spans="1:12" x14ac:dyDescent="0.2">
      <c r="A64" s="4" t="s">
        <v>604</v>
      </c>
      <c r="B64" s="47" t="s">
        <v>217</v>
      </c>
      <c r="C64" s="1">
        <v>2327</v>
      </c>
      <c r="D64" s="11" t="str">
        <f t="shared" si="11"/>
        <v>N/A</v>
      </c>
      <c r="E64" s="1">
        <v>2228</v>
      </c>
      <c r="F64" s="11" t="str">
        <f t="shared" si="12"/>
        <v>N/A</v>
      </c>
      <c r="G64" s="1">
        <v>2179</v>
      </c>
      <c r="H64" s="11" t="str">
        <f t="shared" si="13"/>
        <v>N/A</v>
      </c>
      <c r="I64" s="56">
        <v>-4.25</v>
      </c>
      <c r="J64" s="56">
        <v>-2.2000000000000002</v>
      </c>
      <c r="K64" s="47" t="s">
        <v>732</v>
      </c>
      <c r="L64" s="9" t="str">
        <f t="shared" si="14"/>
        <v>Yes</v>
      </c>
    </row>
    <row r="65" spans="1:12" x14ac:dyDescent="0.2">
      <c r="A65" s="4" t="s">
        <v>1444</v>
      </c>
      <c r="B65" s="47" t="s">
        <v>217</v>
      </c>
      <c r="C65" s="14">
        <v>220843.79415999999</v>
      </c>
      <c r="D65" s="11" t="str">
        <f t="shared" si="11"/>
        <v>N/A</v>
      </c>
      <c r="E65" s="14">
        <v>228216.19613999999</v>
      </c>
      <c r="F65" s="11" t="str">
        <f t="shared" si="12"/>
        <v>N/A</v>
      </c>
      <c r="G65" s="14">
        <v>233425.43001000001</v>
      </c>
      <c r="H65" s="11" t="str">
        <f t="shared" si="13"/>
        <v>N/A</v>
      </c>
      <c r="I65" s="56">
        <v>3.3380000000000001</v>
      </c>
      <c r="J65" s="56">
        <v>2.2829999999999999</v>
      </c>
      <c r="K65" s="47" t="s">
        <v>732</v>
      </c>
      <c r="L65" s="9" t="str">
        <f t="shared" si="14"/>
        <v>Yes</v>
      </c>
    </row>
    <row r="66" spans="1:12" x14ac:dyDescent="0.2">
      <c r="A66" s="4" t="s">
        <v>605</v>
      </c>
      <c r="B66" s="47" t="s">
        <v>217</v>
      </c>
      <c r="C66" s="14">
        <v>1575222297</v>
      </c>
      <c r="D66" s="11" t="str">
        <f t="shared" si="11"/>
        <v>N/A</v>
      </c>
      <c r="E66" s="14">
        <v>1587164916</v>
      </c>
      <c r="F66" s="11" t="str">
        <f t="shared" si="12"/>
        <v>N/A</v>
      </c>
      <c r="G66" s="14">
        <v>1565227254</v>
      </c>
      <c r="H66" s="11" t="str">
        <f t="shared" si="13"/>
        <v>N/A</v>
      </c>
      <c r="I66" s="56">
        <v>0.75819999999999999</v>
      </c>
      <c r="J66" s="56">
        <v>-1.38</v>
      </c>
      <c r="K66" s="47" t="s">
        <v>732</v>
      </c>
      <c r="L66" s="9" t="str">
        <f t="shared" si="14"/>
        <v>Yes</v>
      </c>
    </row>
    <row r="67" spans="1:12" x14ac:dyDescent="0.2">
      <c r="A67" s="4" t="s">
        <v>606</v>
      </c>
      <c r="B67" s="47" t="s">
        <v>217</v>
      </c>
      <c r="C67" s="1">
        <v>36073</v>
      </c>
      <c r="D67" s="11" t="str">
        <f t="shared" si="11"/>
        <v>N/A</v>
      </c>
      <c r="E67" s="1">
        <v>35810</v>
      </c>
      <c r="F67" s="11" t="str">
        <f t="shared" si="12"/>
        <v>N/A</v>
      </c>
      <c r="G67" s="1">
        <v>35328</v>
      </c>
      <c r="H67" s="11" t="str">
        <f t="shared" si="13"/>
        <v>N/A</v>
      </c>
      <c r="I67" s="56">
        <v>-0.72899999999999998</v>
      </c>
      <c r="J67" s="56">
        <v>-1.35</v>
      </c>
      <c r="K67" s="47" t="s">
        <v>732</v>
      </c>
      <c r="L67" s="9" t="str">
        <f t="shared" si="14"/>
        <v>Yes</v>
      </c>
    </row>
    <row r="68" spans="1:12" x14ac:dyDescent="0.2">
      <c r="A68" s="4" t="s">
        <v>1445</v>
      </c>
      <c r="B68" s="47" t="s">
        <v>217</v>
      </c>
      <c r="C68" s="14">
        <v>43667.626673999999</v>
      </c>
      <c r="D68" s="11" t="str">
        <f t="shared" si="11"/>
        <v>N/A</v>
      </c>
      <c r="E68" s="14">
        <v>44321.835129999999</v>
      </c>
      <c r="F68" s="11" t="str">
        <f t="shared" si="12"/>
        <v>N/A</v>
      </c>
      <c r="G68" s="14">
        <v>44305.572181000003</v>
      </c>
      <c r="H68" s="11" t="str">
        <f t="shared" si="13"/>
        <v>N/A</v>
      </c>
      <c r="I68" s="56">
        <v>1.498</v>
      </c>
      <c r="J68" s="56">
        <v>-3.6999999999999998E-2</v>
      </c>
      <c r="K68" s="47" t="s">
        <v>732</v>
      </c>
      <c r="L68" s="9" t="str">
        <f t="shared" si="14"/>
        <v>Yes</v>
      </c>
    </row>
    <row r="69" spans="1:12" ht="25.5" x14ac:dyDescent="0.2">
      <c r="A69" s="4" t="s">
        <v>607</v>
      </c>
      <c r="B69" s="47" t="s">
        <v>217</v>
      </c>
      <c r="C69" s="14">
        <v>8119669</v>
      </c>
      <c r="D69" s="11" t="str">
        <f t="shared" si="11"/>
        <v>N/A</v>
      </c>
      <c r="E69" s="14">
        <v>7802357</v>
      </c>
      <c r="F69" s="11" t="str">
        <f t="shared" si="12"/>
        <v>N/A</v>
      </c>
      <c r="G69" s="14">
        <v>8263863</v>
      </c>
      <c r="H69" s="11" t="str">
        <f t="shared" si="13"/>
        <v>N/A</v>
      </c>
      <c r="I69" s="56">
        <v>-3.91</v>
      </c>
      <c r="J69" s="56">
        <v>5.915</v>
      </c>
      <c r="K69" s="47" t="s">
        <v>732</v>
      </c>
      <c r="L69" s="9" t="str">
        <f t="shared" si="14"/>
        <v>Yes</v>
      </c>
    </row>
    <row r="70" spans="1:12" x14ac:dyDescent="0.2">
      <c r="A70" s="4" t="s">
        <v>608</v>
      </c>
      <c r="B70" s="47" t="s">
        <v>217</v>
      </c>
      <c r="C70" s="1">
        <v>79513</v>
      </c>
      <c r="D70" s="11" t="str">
        <f t="shared" si="11"/>
        <v>N/A</v>
      </c>
      <c r="E70" s="1">
        <v>77564</v>
      </c>
      <c r="F70" s="11" t="str">
        <f t="shared" si="12"/>
        <v>N/A</v>
      </c>
      <c r="G70" s="1">
        <v>81856</v>
      </c>
      <c r="H70" s="11" t="str">
        <f t="shared" si="13"/>
        <v>N/A</v>
      </c>
      <c r="I70" s="56">
        <v>-2.4500000000000002</v>
      </c>
      <c r="J70" s="56">
        <v>5.5330000000000004</v>
      </c>
      <c r="K70" s="47" t="s">
        <v>732</v>
      </c>
      <c r="L70" s="9" t="str">
        <f t="shared" si="14"/>
        <v>Yes</v>
      </c>
    </row>
    <row r="71" spans="1:12" x14ac:dyDescent="0.2">
      <c r="A71" s="4" t="s">
        <v>1446</v>
      </c>
      <c r="B71" s="47" t="s">
        <v>217</v>
      </c>
      <c r="C71" s="14">
        <v>102.1175028</v>
      </c>
      <c r="D71" s="11" t="str">
        <f t="shared" si="11"/>
        <v>N/A</v>
      </c>
      <c r="E71" s="14">
        <v>100.59250425</v>
      </c>
      <c r="F71" s="11" t="str">
        <f t="shared" si="12"/>
        <v>N/A</v>
      </c>
      <c r="G71" s="14">
        <v>100.95610584000001</v>
      </c>
      <c r="H71" s="11" t="str">
        <f t="shared" si="13"/>
        <v>N/A</v>
      </c>
      <c r="I71" s="56">
        <v>-1.49</v>
      </c>
      <c r="J71" s="56">
        <v>0.36149999999999999</v>
      </c>
      <c r="K71" s="47" t="s">
        <v>732</v>
      </c>
      <c r="L71" s="9" t="str">
        <f t="shared" si="14"/>
        <v>Yes</v>
      </c>
    </row>
    <row r="72" spans="1:12" x14ac:dyDescent="0.2">
      <c r="A72" s="4" t="s">
        <v>609</v>
      </c>
      <c r="B72" s="47" t="s">
        <v>217</v>
      </c>
      <c r="C72" s="14">
        <v>15660371</v>
      </c>
      <c r="D72" s="11" t="str">
        <f t="shared" si="11"/>
        <v>N/A</v>
      </c>
      <c r="E72" s="14">
        <v>13952581</v>
      </c>
      <c r="F72" s="11" t="str">
        <f t="shared" si="12"/>
        <v>N/A</v>
      </c>
      <c r="G72" s="14">
        <v>12564455</v>
      </c>
      <c r="H72" s="11" t="str">
        <f t="shared" si="13"/>
        <v>N/A</v>
      </c>
      <c r="I72" s="56">
        <v>-10.9</v>
      </c>
      <c r="J72" s="56">
        <v>-9.9499999999999993</v>
      </c>
      <c r="K72" s="47" t="s">
        <v>732</v>
      </c>
      <c r="L72" s="9" t="str">
        <f t="shared" si="14"/>
        <v>Yes</v>
      </c>
    </row>
    <row r="73" spans="1:12" x14ac:dyDescent="0.2">
      <c r="A73" s="4" t="s">
        <v>610</v>
      </c>
      <c r="B73" s="47" t="s">
        <v>217</v>
      </c>
      <c r="C73" s="1">
        <v>45321</v>
      </c>
      <c r="D73" s="11" t="str">
        <f t="shared" si="11"/>
        <v>N/A</v>
      </c>
      <c r="E73" s="1">
        <v>45265</v>
      </c>
      <c r="F73" s="11" t="str">
        <f t="shared" si="12"/>
        <v>N/A</v>
      </c>
      <c r="G73" s="1">
        <v>44711</v>
      </c>
      <c r="H73" s="11" t="str">
        <f t="shared" si="13"/>
        <v>N/A</v>
      </c>
      <c r="I73" s="56">
        <v>-0.124</v>
      </c>
      <c r="J73" s="56">
        <v>-1.22</v>
      </c>
      <c r="K73" s="47" t="s">
        <v>732</v>
      </c>
      <c r="L73" s="9" t="str">
        <f t="shared" si="14"/>
        <v>Yes</v>
      </c>
    </row>
    <row r="74" spans="1:12" x14ac:dyDescent="0.2">
      <c r="A74" s="4" t="s">
        <v>1447</v>
      </c>
      <c r="B74" s="47" t="s">
        <v>217</v>
      </c>
      <c r="C74" s="14">
        <v>345.54336841999998</v>
      </c>
      <c r="D74" s="11" t="str">
        <f t="shared" si="11"/>
        <v>N/A</v>
      </c>
      <c r="E74" s="14">
        <v>308.24215177000002</v>
      </c>
      <c r="F74" s="11" t="str">
        <f t="shared" si="12"/>
        <v>N/A</v>
      </c>
      <c r="G74" s="14">
        <v>281.01485093000002</v>
      </c>
      <c r="H74" s="11" t="str">
        <f t="shared" si="13"/>
        <v>N/A</v>
      </c>
      <c r="I74" s="56">
        <v>-10.8</v>
      </c>
      <c r="J74" s="56">
        <v>-8.83</v>
      </c>
      <c r="K74" s="47" t="s">
        <v>732</v>
      </c>
      <c r="L74" s="9" t="str">
        <f t="shared" si="14"/>
        <v>Yes</v>
      </c>
    </row>
    <row r="75" spans="1:12" ht="25.5" x14ac:dyDescent="0.2">
      <c r="A75" s="4" t="s">
        <v>611</v>
      </c>
      <c r="B75" s="47" t="s">
        <v>217</v>
      </c>
      <c r="C75" s="14">
        <v>1002561</v>
      </c>
      <c r="D75" s="11" t="str">
        <f t="shared" si="11"/>
        <v>N/A</v>
      </c>
      <c r="E75" s="14">
        <v>1173625</v>
      </c>
      <c r="F75" s="11" t="str">
        <f t="shared" si="12"/>
        <v>N/A</v>
      </c>
      <c r="G75" s="14">
        <v>1076859</v>
      </c>
      <c r="H75" s="11" t="str">
        <f t="shared" si="13"/>
        <v>N/A</v>
      </c>
      <c r="I75" s="56">
        <v>17.059999999999999</v>
      </c>
      <c r="J75" s="56">
        <v>-8.25</v>
      </c>
      <c r="K75" s="47" t="s">
        <v>732</v>
      </c>
      <c r="L75" s="9" t="str">
        <f t="shared" si="14"/>
        <v>Yes</v>
      </c>
    </row>
    <row r="76" spans="1:12" x14ac:dyDescent="0.2">
      <c r="A76" s="45" t="s">
        <v>612</v>
      </c>
      <c r="B76" s="34" t="s">
        <v>217</v>
      </c>
      <c r="C76" s="35">
        <v>16588</v>
      </c>
      <c r="D76" s="43" t="str">
        <f t="shared" si="11"/>
        <v>N/A</v>
      </c>
      <c r="E76" s="35">
        <v>15861</v>
      </c>
      <c r="F76" s="43" t="str">
        <f t="shared" si="12"/>
        <v>N/A</v>
      </c>
      <c r="G76" s="35">
        <v>15884</v>
      </c>
      <c r="H76" s="43" t="str">
        <f t="shared" si="13"/>
        <v>N/A</v>
      </c>
      <c r="I76" s="12">
        <v>-4.38</v>
      </c>
      <c r="J76" s="12">
        <v>0.14499999999999999</v>
      </c>
      <c r="K76" s="44" t="s">
        <v>732</v>
      </c>
      <c r="L76" s="9" t="str">
        <f t="shared" si="14"/>
        <v>Yes</v>
      </c>
    </row>
    <row r="77" spans="1:12" ht="25.5" x14ac:dyDescent="0.2">
      <c r="A77" s="45" t="s">
        <v>1448</v>
      </c>
      <c r="B77" s="34" t="s">
        <v>217</v>
      </c>
      <c r="C77" s="46">
        <v>60.438931758000003</v>
      </c>
      <c r="D77" s="43" t="str">
        <f t="shared" si="11"/>
        <v>N/A</v>
      </c>
      <c r="E77" s="46">
        <v>73.994388752000006</v>
      </c>
      <c r="F77" s="43" t="str">
        <f t="shared" si="12"/>
        <v>N/A</v>
      </c>
      <c r="G77" s="46">
        <v>67.795202720000006</v>
      </c>
      <c r="H77" s="43" t="str">
        <f t="shared" si="13"/>
        <v>N/A</v>
      </c>
      <c r="I77" s="12">
        <v>22.43</v>
      </c>
      <c r="J77" s="12">
        <v>-8.3800000000000008</v>
      </c>
      <c r="K77" s="44" t="s">
        <v>732</v>
      </c>
      <c r="L77" s="9" t="str">
        <f t="shared" si="14"/>
        <v>Yes</v>
      </c>
    </row>
    <row r="78" spans="1:12" ht="25.5" x14ac:dyDescent="0.2">
      <c r="A78" s="45" t="s">
        <v>613</v>
      </c>
      <c r="B78" s="34" t="s">
        <v>217</v>
      </c>
      <c r="C78" s="46">
        <v>27628604</v>
      </c>
      <c r="D78" s="43" t="str">
        <f t="shared" si="11"/>
        <v>N/A</v>
      </c>
      <c r="E78" s="46">
        <v>25635030</v>
      </c>
      <c r="F78" s="43" t="str">
        <f t="shared" si="12"/>
        <v>N/A</v>
      </c>
      <c r="G78" s="46">
        <v>27864885</v>
      </c>
      <c r="H78" s="43" t="str">
        <f t="shared" si="13"/>
        <v>N/A</v>
      </c>
      <c r="I78" s="12">
        <v>-7.22</v>
      </c>
      <c r="J78" s="12">
        <v>8.6980000000000004</v>
      </c>
      <c r="K78" s="44" t="s">
        <v>732</v>
      </c>
      <c r="L78" s="9" t="str">
        <f t="shared" si="14"/>
        <v>Yes</v>
      </c>
    </row>
    <row r="79" spans="1:12" x14ac:dyDescent="0.2">
      <c r="A79" s="45" t="s">
        <v>614</v>
      </c>
      <c r="B79" s="34" t="s">
        <v>217</v>
      </c>
      <c r="C79" s="35">
        <v>50708</v>
      </c>
      <c r="D79" s="43" t="str">
        <f t="shared" si="11"/>
        <v>N/A</v>
      </c>
      <c r="E79" s="35">
        <v>52080</v>
      </c>
      <c r="F79" s="43" t="str">
        <f t="shared" si="12"/>
        <v>N/A</v>
      </c>
      <c r="G79" s="35">
        <v>53417</v>
      </c>
      <c r="H79" s="43" t="str">
        <f t="shared" si="13"/>
        <v>N/A</v>
      </c>
      <c r="I79" s="12">
        <v>2.706</v>
      </c>
      <c r="J79" s="12">
        <v>2.5670000000000002</v>
      </c>
      <c r="K79" s="44" t="s">
        <v>732</v>
      </c>
      <c r="L79" s="9" t="str">
        <f t="shared" si="14"/>
        <v>Yes</v>
      </c>
    </row>
    <row r="80" spans="1:12" x14ac:dyDescent="0.2">
      <c r="A80" s="45" t="s">
        <v>1449</v>
      </c>
      <c r="B80" s="34" t="s">
        <v>217</v>
      </c>
      <c r="C80" s="46">
        <v>544.85690621000003</v>
      </c>
      <c r="D80" s="43" t="str">
        <f t="shared" si="11"/>
        <v>N/A</v>
      </c>
      <c r="E80" s="46">
        <v>492.22407834000001</v>
      </c>
      <c r="F80" s="43" t="str">
        <f t="shared" si="12"/>
        <v>N/A</v>
      </c>
      <c r="G80" s="46">
        <v>521.64825804999998</v>
      </c>
      <c r="H80" s="43" t="str">
        <f t="shared" si="13"/>
        <v>N/A</v>
      </c>
      <c r="I80" s="12">
        <v>-9.66</v>
      </c>
      <c r="J80" s="12">
        <v>5.9779999999999998</v>
      </c>
      <c r="K80" s="44" t="s">
        <v>732</v>
      </c>
      <c r="L80" s="9" t="str">
        <f t="shared" si="14"/>
        <v>Yes</v>
      </c>
    </row>
    <row r="81" spans="1:12" x14ac:dyDescent="0.2">
      <c r="A81" s="45" t="s">
        <v>615</v>
      </c>
      <c r="B81" s="34" t="s">
        <v>217</v>
      </c>
      <c r="C81" s="46">
        <v>5299457</v>
      </c>
      <c r="D81" s="43" t="str">
        <f t="shared" si="11"/>
        <v>N/A</v>
      </c>
      <c r="E81" s="46">
        <v>12319859</v>
      </c>
      <c r="F81" s="43" t="str">
        <f t="shared" si="12"/>
        <v>N/A</v>
      </c>
      <c r="G81" s="46">
        <v>8929664</v>
      </c>
      <c r="H81" s="43" t="str">
        <f t="shared" si="13"/>
        <v>N/A</v>
      </c>
      <c r="I81" s="12">
        <v>132.5</v>
      </c>
      <c r="J81" s="12">
        <v>-27.5</v>
      </c>
      <c r="K81" s="44" t="s">
        <v>732</v>
      </c>
      <c r="L81" s="9" t="str">
        <f t="shared" si="14"/>
        <v>Yes</v>
      </c>
    </row>
    <row r="82" spans="1:12" x14ac:dyDescent="0.2">
      <c r="A82" s="45" t="s">
        <v>616</v>
      </c>
      <c r="B82" s="34" t="s">
        <v>217</v>
      </c>
      <c r="C82" s="35">
        <v>10767</v>
      </c>
      <c r="D82" s="43" t="str">
        <f t="shared" si="11"/>
        <v>N/A</v>
      </c>
      <c r="E82" s="35">
        <v>28147</v>
      </c>
      <c r="F82" s="43" t="str">
        <f t="shared" si="12"/>
        <v>N/A</v>
      </c>
      <c r="G82" s="35">
        <v>15518</v>
      </c>
      <c r="H82" s="43" t="str">
        <f t="shared" si="13"/>
        <v>N/A</v>
      </c>
      <c r="I82" s="12">
        <v>161.4</v>
      </c>
      <c r="J82" s="12">
        <v>-44.9</v>
      </c>
      <c r="K82" s="44" t="s">
        <v>732</v>
      </c>
      <c r="L82" s="9" t="str">
        <f t="shared" si="14"/>
        <v>No</v>
      </c>
    </row>
    <row r="83" spans="1:12" x14ac:dyDescent="0.2">
      <c r="A83" s="45" t="s">
        <v>1450</v>
      </c>
      <c r="B83" s="34" t="s">
        <v>217</v>
      </c>
      <c r="C83" s="46">
        <v>492.19439026999999</v>
      </c>
      <c r="D83" s="43" t="str">
        <f t="shared" si="11"/>
        <v>N/A</v>
      </c>
      <c r="E83" s="46">
        <v>437.69705475000001</v>
      </c>
      <c r="F83" s="43" t="str">
        <f t="shared" si="12"/>
        <v>N/A</v>
      </c>
      <c r="G83" s="46">
        <v>575.43910298000003</v>
      </c>
      <c r="H83" s="43" t="str">
        <f t="shared" si="13"/>
        <v>N/A</v>
      </c>
      <c r="I83" s="12">
        <v>-11.1</v>
      </c>
      <c r="J83" s="12">
        <v>31.47</v>
      </c>
      <c r="K83" s="44" t="s">
        <v>732</v>
      </c>
      <c r="L83" s="9" t="str">
        <f t="shared" si="14"/>
        <v>No</v>
      </c>
    </row>
    <row r="84" spans="1:12" ht="25.5" x14ac:dyDescent="0.2">
      <c r="A84" s="45" t="s">
        <v>617</v>
      </c>
      <c r="B84" s="34" t="s">
        <v>217</v>
      </c>
      <c r="C84" s="46">
        <v>42444276</v>
      </c>
      <c r="D84" s="43" t="str">
        <f t="shared" si="11"/>
        <v>N/A</v>
      </c>
      <c r="E84" s="46">
        <v>104133106</v>
      </c>
      <c r="F84" s="43" t="str">
        <f t="shared" si="12"/>
        <v>N/A</v>
      </c>
      <c r="G84" s="46">
        <v>108448033</v>
      </c>
      <c r="H84" s="43" t="str">
        <f t="shared" si="13"/>
        <v>N/A</v>
      </c>
      <c r="I84" s="12">
        <v>145.30000000000001</v>
      </c>
      <c r="J84" s="12">
        <v>4.1440000000000001</v>
      </c>
      <c r="K84" s="44" t="s">
        <v>732</v>
      </c>
      <c r="L84" s="9" t="str">
        <f t="shared" si="14"/>
        <v>Yes</v>
      </c>
    </row>
    <row r="85" spans="1:12" x14ac:dyDescent="0.2">
      <c r="A85" s="45" t="s">
        <v>618</v>
      </c>
      <c r="B85" s="34" t="s">
        <v>217</v>
      </c>
      <c r="C85" s="35">
        <v>7395</v>
      </c>
      <c r="D85" s="43" t="str">
        <f t="shared" si="11"/>
        <v>N/A</v>
      </c>
      <c r="E85" s="35">
        <v>11254</v>
      </c>
      <c r="F85" s="43" t="str">
        <f t="shared" si="12"/>
        <v>N/A</v>
      </c>
      <c r="G85" s="35">
        <v>12030</v>
      </c>
      <c r="H85" s="43" t="str">
        <f t="shared" si="13"/>
        <v>N/A</v>
      </c>
      <c r="I85" s="12">
        <v>52.18</v>
      </c>
      <c r="J85" s="12">
        <v>6.8949999999999996</v>
      </c>
      <c r="K85" s="44" t="s">
        <v>732</v>
      </c>
      <c r="L85" s="9" t="str">
        <f t="shared" si="14"/>
        <v>Yes</v>
      </c>
    </row>
    <row r="86" spans="1:12" ht="25.5" x14ac:dyDescent="0.2">
      <c r="A86" s="45" t="s">
        <v>1451</v>
      </c>
      <c r="B86" s="34" t="s">
        <v>217</v>
      </c>
      <c r="C86" s="46">
        <v>5739.5910751000001</v>
      </c>
      <c r="D86" s="43" t="str">
        <f t="shared" si="11"/>
        <v>N/A</v>
      </c>
      <c r="E86" s="46">
        <v>9252.9861383000007</v>
      </c>
      <c r="F86" s="43" t="str">
        <f t="shared" si="12"/>
        <v>N/A</v>
      </c>
      <c r="G86" s="46">
        <v>9014.7990855999997</v>
      </c>
      <c r="H86" s="43" t="str">
        <f t="shared" si="13"/>
        <v>N/A</v>
      </c>
      <c r="I86" s="12">
        <v>61.21</v>
      </c>
      <c r="J86" s="12">
        <v>-2.57</v>
      </c>
      <c r="K86" s="44" t="s">
        <v>732</v>
      </c>
      <c r="L86" s="9" t="str">
        <f t="shared" si="14"/>
        <v>Yes</v>
      </c>
    </row>
    <row r="87" spans="1:12" ht="25.5" x14ac:dyDescent="0.2">
      <c r="A87" s="45" t="s">
        <v>619</v>
      </c>
      <c r="B87" s="34" t="s">
        <v>217</v>
      </c>
      <c r="C87" s="46">
        <v>14420629</v>
      </c>
      <c r="D87" s="43" t="str">
        <f t="shared" si="11"/>
        <v>N/A</v>
      </c>
      <c r="E87" s="46">
        <v>14062096</v>
      </c>
      <c r="F87" s="43" t="str">
        <f t="shared" si="12"/>
        <v>N/A</v>
      </c>
      <c r="G87" s="46">
        <v>14172366</v>
      </c>
      <c r="H87" s="43" t="str">
        <f t="shared" si="13"/>
        <v>N/A</v>
      </c>
      <c r="I87" s="12">
        <v>-2.4900000000000002</v>
      </c>
      <c r="J87" s="12">
        <v>0.78420000000000001</v>
      </c>
      <c r="K87" s="44" t="s">
        <v>732</v>
      </c>
      <c r="L87" s="9" t="str">
        <f t="shared" si="14"/>
        <v>Yes</v>
      </c>
    </row>
    <row r="88" spans="1:12" x14ac:dyDescent="0.2">
      <c r="A88" s="45" t="s">
        <v>620</v>
      </c>
      <c r="B88" s="34" t="s">
        <v>217</v>
      </c>
      <c r="C88" s="35">
        <v>65448</v>
      </c>
      <c r="D88" s="43" t="str">
        <f t="shared" si="11"/>
        <v>N/A</v>
      </c>
      <c r="E88" s="35">
        <v>64814</v>
      </c>
      <c r="F88" s="43" t="str">
        <f t="shared" si="12"/>
        <v>N/A</v>
      </c>
      <c r="G88" s="35">
        <v>63234</v>
      </c>
      <c r="H88" s="43" t="str">
        <f t="shared" si="13"/>
        <v>N/A</v>
      </c>
      <c r="I88" s="12">
        <v>-0.96899999999999997</v>
      </c>
      <c r="J88" s="12">
        <v>-2.44</v>
      </c>
      <c r="K88" s="44" t="s">
        <v>732</v>
      </c>
      <c r="L88" s="9" t="str">
        <f t="shared" si="14"/>
        <v>Yes</v>
      </c>
    </row>
    <row r="89" spans="1:12" x14ac:dyDescent="0.2">
      <c r="A89" s="45" t="s">
        <v>1452</v>
      </c>
      <c r="B89" s="34" t="s">
        <v>217</v>
      </c>
      <c r="C89" s="46">
        <v>220.337199</v>
      </c>
      <c r="D89" s="43" t="str">
        <f t="shared" si="11"/>
        <v>N/A</v>
      </c>
      <c r="E89" s="46">
        <v>216.96078008000001</v>
      </c>
      <c r="F89" s="43" t="str">
        <f t="shared" si="12"/>
        <v>N/A</v>
      </c>
      <c r="G89" s="46">
        <v>224.12572349999999</v>
      </c>
      <c r="H89" s="43" t="str">
        <f t="shared" si="13"/>
        <v>N/A</v>
      </c>
      <c r="I89" s="12">
        <v>-1.53</v>
      </c>
      <c r="J89" s="12">
        <v>3.302</v>
      </c>
      <c r="K89" s="44" t="s">
        <v>732</v>
      </c>
      <c r="L89" s="9" t="str">
        <f t="shared" si="14"/>
        <v>Yes</v>
      </c>
    </row>
    <row r="90" spans="1:12" x14ac:dyDescent="0.2">
      <c r="A90" s="45" t="s">
        <v>621</v>
      </c>
      <c r="B90" s="34" t="s">
        <v>217</v>
      </c>
      <c r="C90" s="46">
        <v>32415991</v>
      </c>
      <c r="D90" s="43" t="str">
        <f t="shared" si="11"/>
        <v>N/A</v>
      </c>
      <c r="E90" s="46">
        <v>28554357</v>
      </c>
      <c r="F90" s="43" t="str">
        <f t="shared" si="12"/>
        <v>N/A</v>
      </c>
      <c r="G90" s="46">
        <v>27623991</v>
      </c>
      <c r="H90" s="43" t="str">
        <f t="shared" si="13"/>
        <v>N/A</v>
      </c>
      <c r="I90" s="12">
        <v>-11.9</v>
      </c>
      <c r="J90" s="12">
        <v>-3.26</v>
      </c>
      <c r="K90" s="44" t="s">
        <v>732</v>
      </c>
      <c r="L90" s="9" t="str">
        <f t="shared" si="14"/>
        <v>Yes</v>
      </c>
    </row>
    <row r="91" spans="1:12" x14ac:dyDescent="0.2">
      <c r="A91" s="45" t="s">
        <v>622</v>
      </c>
      <c r="B91" s="34" t="s">
        <v>217</v>
      </c>
      <c r="C91" s="35">
        <v>88125</v>
      </c>
      <c r="D91" s="43" t="str">
        <f t="shared" si="11"/>
        <v>N/A</v>
      </c>
      <c r="E91" s="35">
        <v>87671</v>
      </c>
      <c r="F91" s="43" t="str">
        <f t="shared" si="12"/>
        <v>N/A</v>
      </c>
      <c r="G91" s="35">
        <v>84863</v>
      </c>
      <c r="H91" s="43" t="str">
        <f t="shared" si="13"/>
        <v>N/A</v>
      </c>
      <c r="I91" s="12">
        <v>-0.51500000000000001</v>
      </c>
      <c r="J91" s="12">
        <v>-3.2</v>
      </c>
      <c r="K91" s="44" t="s">
        <v>732</v>
      </c>
      <c r="L91" s="9" t="str">
        <f t="shared" si="14"/>
        <v>Yes</v>
      </c>
    </row>
    <row r="92" spans="1:12" x14ac:dyDescent="0.2">
      <c r="A92" s="45" t="s">
        <v>1453</v>
      </c>
      <c r="B92" s="34" t="s">
        <v>217</v>
      </c>
      <c r="C92" s="46">
        <v>367.84103262000002</v>
      </c>
      <c r="D92" s="43" t="str">
        <f t="shared" si="11"/>
        <v>N/A</v>
      </c>
      <c r="E92" s="46">
        <v>325.69899966999998</v>
      </c>
      <c r="F92" s="43" t="str">
        <f t="shared" si="12"/>
        <v>N/A</v>
      </c>
      <c r="G92" s="46">
        <v>325.51277942000002</v>
      </c>
      <c r="H92" s="43" t="str">
        <f t="shared" si="13"/>
        <v>N/A</v>
      </c>
      <c r="I92" s="12">
        <v>-11.5</v>
      </c>
      <c r="J92" s="12">
        <v>-5.7000000000000002E-2</v>
      </c>
      <c r="K92" s="44" t="s">
        <v>732</v>
      </c>
      <c r="L92" s="9" t="str">
        <f t="shared" si="14"/>
        <v>Yes</v>
      </c>
    </row>
    <row r="93" spans="1:12" ht="25.5" x14ac:dyDescent="0.2">
      <c r="A93" s="45" t="s">
        <v>623</v>
      </c>
      <c r="B93" s="34" t="s">
        <v>217</v>
      </c>
      <c r="C93" s="46">
        <v>151086004</v>
      </c>
      <c r="D93" s="43" t="str">
        <f t="shared" si="11"/>
        <v>N/A</v>
      </c>
      <c r="E93" s="46">
        <v>113296903</v>
      </c>
      <c r="F93" s="43" t="str">
        <f t="shared" si="12"/>
        <v>N/A</v>
      </c>
      <c r="G93" s="46">
        <v>113480501</v>
      </c>
      <c r="H93" s="43" t="str">
        <f t="shared" si="13"/>
        <v>N/A</v>
      </c>
      <c r="I93" s="12">
        <v>-25</v>
      </c>
      <c r="J93" s="12">
        <v>0.16209999999999999</v>
      </c>
      <c r="K93" s="44" t="s">
        <v>732</v>
      </c>
      <c r="L93" s="9" t="str">
        <f t="shared" si="14"/>
        <v>Yes</v>
      </c>
    </row>
    <row r="94" spans="1:12" x14ac:dyDescent="0.2">
      <c r="A94" s="48" t="s">
        <v>624</v>
      </c>
      <c r="B94" s="35" t="s">
        <v>217</v>
      </c>
      <c r="C94" s="35">
        <v>44796</v>
      </c>
      <c r="D94" s="43" t="str">
        <f t="shared" si="11"/>
        <v>N/A</v>
      </c>
      <c r="E94" s="35">
        <v>42342</v>
      </c>
      <c r="F94" s="43" t="str">
        <f t="shared" si="12"/>
        <v>N/A</v>
      </c>
      <c r="G94" s="35">
        <v>42451</v>
      </c>
      <c r="H94" s="43" t="str">
        <f t="shared" si="13"/>
        <v>N/A</v>
      </c>
      <c r="I94" s="12">
        <v>-5.48</v>
      </c>
      <c r="J94" s="12">
        <v>0.25740000000000002</v>
      </c>
      <c r="K94" s="49" t="s">
        <v>732</v>
      </c>
      <c r="L94" s="9" t="str">
        <f t="shared" si="14"/>
        <v>Yes</v>
      </c>
    </row>
    <row r="95" spans="1:12" ht="25.5" x14ac:dyDescent="0.2">
      <c r="A95" s="45" t="s">
        <v>1454</v>
      </c>
      <c r="B95" s="34" t="s">
        <v>217</v>
      </c>
      <c r="C95" s="46">
        <v>3372.7565853999999</v>
      </c>
      <c r="D95" s="43" t="str">
        <f t="shared" si="11"/>
        <v>N/A</v>
      </c>
      <c r="E95" s="46">
        <v>2675.7570025</v>
      </c>
      <c r="F95" s="43" t="str">
        <f t="shared" si="12"/>
        <v>N/A</v>
      </c>
      <c r="G95" s="46">
        <v>2673.2114909000002</v>
      </c>
      <c r="H95" s="43" t="str">
        <f t="shared" si="13"/>
        <v>N/A</v>
      </c>
      <c r="I95" s="12">
        <v>-20.7</v>
      </c>
      <c r="J95" s="12">
        <v>-9.5000000000000001E-2</v>
      </c>
      <c r="K95" s="44" t="s">
        <v>732</v>
      </c>
      <c r="L95" s="9" t="str">
        <f t="shared" si="14"/>
        <v>Yes</v>
      </c>
    </row>
    <row r="96" spans="1:12" ht="25.5" x14ac:dyDescent="0.2">
      <c r="A96" s="45" t="s">
        <v>625</v>
      </c>
      <c r="B96" s="34" t="s">
        <v>217</v>
      </c>
      <c r="C96" s="46">
        <v>54142473</v>
      </c>
      <c r="D96" s="43" t="str">
        <f t="shared" si="11"/>
        <v>N/A</v>
      </c>
      <c r="E96" s="46">
        <v>34510492</v>
      </c>
      <c r="F96" s="43" t="str">
        <f t="shared" si="12"/>
        <v>N/A</v>
      </c>
      <c r="G96" s="46">
        <v>7335448</v>
      </c>
      <c r="H96" s="43" t="str">
        <f t="shared" si="13"/>
        <v>N/A</v>
      </c>
      <c r="I96" s="12">
        <v>-36.299999999999997</v>
      </c>
      <c r="J96" s="12">
        <v>-78.7</v>
      </c>
      <c r="K96" s="44" t="s">
        <v>732</v>
      </c>
      <c r="L96" s="9" t="str">
        <f t="shared" si="14"/>
        <v>No</v>
      </c>
    </row>
    <row r="97" spans="1:12" x14ac:dyDescent="0.2">
      <c r="A97" s="45" t="s">
        <v>626</v>
      </c>
      <c r="B97" s="34" t="s">
        <v>217</v>
      </c>
      <c r="C97" s="35">
        <v>49941</v>
      </c>
      <c r="D97" s="43" t="str">
        <f t="shared" si="11"/>
        <v>N/A</v>
      </c>
      <c r="E97" s="35">
        <v>46073</v>
      </c>
      <c r="F97" s="43" t="str">
        <f t="shared" si="12"/>
        <v>N/A</v>
      </c>
      <c r="G97" s="35">
        <v>22228</v>
      </c>
      <c r="H97" s="43" t="str">
        <f t="shared" si="13"/>
        <v>N/A</v>
      </c>
      <c r="I97" s="12">
        <v>-7.75</v>
      </c>
      <c r="J97" s="12">
        <v>-51.8</v>
      </c>
      <c r="K97" s="44" t="s">
        <v>732</v>
      </c>
      <c r="L97" s="9" t="str">
        <f t="shared" si="14"/>
        <v>No</v>
      </c>
    </row>
    <row r="98" spans="1:12" ht="25.5" x14ac:dyDescent="0.2">
      <c r="A98" s="45" t="s">
        <v>1455</v>
      </c>
      <c r="B98" s="34" t="s">
        <v>217</v>
      </c>
      <c r="C98" s="46">
        <v>1084.1287319</v>
      </c>
      <c r="D98" s="43" t="str">
        <f t="shared" si="11"/>
        <v>N/A</v>
      </c>
      <c r="E98" s="46">
        <v>749.03939401000002</v>
      </c>
      <c r="F98" s="43" t="str">
        <f t="shared" si="12"/>
        <v>N/A</v>
      </c>
      <c r="G98" s="46">
        <v>330.00935757000002</v>
      </c>
      <c r="H98" s="43" t="str">
        <f t="shared" si="13"/>
        <v>N/A</v>
      </c>
      <c r="I98" s="12">
        <v>-30.9</v>
      </c>
      <c r="J98" s="12">
        <v>-55.9</v>
      </c>
      <c r="K98" s="44" t="s">
        <v>732</v>
      </c>
      <c r="L98" s="9" t="str">
        <f t="shared" si="14"/>
        <v>No</v>
      </c>
    </row>
    <row r="99" spans="1:12" ht="25.5" x14ac:dyDescent="0.2">
      <c r="A99" s="45" t="s">
        <v>627</v>
      </c>
      <c r="B99" s="34" t="s">
        <v>217</v>
      </c>
      <c r="C99" s="46">
        <v>192852445</v>
      </c>
      <c r="D99" s="43" t="str">
        <f t="shared" si="11"/>
        <v>N/A</v>
      </c>
      <c r="E99" s="46">
        <v>197405026</v>
      </c>
      <c r="F99" s="43" t="str">
        <f t="shared" si="12"/>
        <v>N/A</v>
      </c>
      <c r="G99" s="46">
        <v>201817671</v>
      </c>
      <c r="H99" s="43" t="str">
        <f t="shared" si="13"/>
        <v>N/A</v>
      </c>
      <c r="I99" s="12">
        <v>2.3610000000000002</v>
      </c>
      <c r="J99" s="12">
        <v>2.2349999999999999</v>
      </c>
      <c r="K99" s="44" t="s">
        <v>732</v>
      </c>
      <c r="L99" s="9" t="str">
        <f t="shared" si="14"/>
        <v>Yes</v>
      </c>
    </row>
    <row r="100" spans="1:12" x14ac:dyDescent="0.2">
      <c r="A100" s="45" t="s">
        <v>628</v>
      </c>
      <c r="B100" s="34" t="s">
        <v>217</v>
      </c>
      <c r="C100" s="35">
        <v>19906</v>
      </c>
      <c r="D100" s="43" t="str">
        <f t="shared" si="11"/>
        <v>N/A</v>
      </c>
      <c r="E100" s="35">
        <v>20777</v>
      </c>
      <c r="F100" s="43" t="str">
        <f t="shared" si="12"/>
        <v>N/A</v>
      </c>
      <c r="G100" s="35">
        <v>21687</v>
      </c>
      <c r="H100" s="43" t="str">
        <f t="shared" si="13"/>
        <v>N/A</v>
      </c>
      <c r="I100" s="12">
        <v>4.3760000000000003</v>
      </c>
      <c r="J100" s="12">
        <v>4.38</v>
      </c>
      <c r="K100" s="44" t="s">
        <v>732</v>
      </c>
      <c r="L100" s="9" t="str">
        <f t="shared" si="14"/>
        <v>Yes</v>
      </c>
    </row>
    <row r="101" spans="1:12" ht="25.5" x14ac:dyDescent="0.2">
      <c r="A101" s="45" t="s">
        <v>1456</v>
      </c>
      <c r="B101" s="34" t="s">
        <v>217</v>
      </c>
      <c r="C101" s="46">
        <v>9688.1565859999992</v>
      </c>
      <c r="D101" s="43" t="str">
        <f t="shared" si="11"/>
        <v>N/A</v>
      </c>
      <c r="E101" s="46">
        <v>9501.1323097999993</v>
      </c>
      <c r="F101" s="43" t="str">
        <f t="shared" si="12"/>
        <v>N/A</v>
      </c>
      <c r="G101" s="46">
        <v>9305.9284824999995</v>
      </c>
      <c r="H101" s="43" t="str">
        <f t="shared" si="13"/>
        <v>N/A</v>
      </c>
      <c r="I101" s="12">
        <v>-1.93</v>
      </c>
      <c r="J101" s="12">
        <v>-2.0499999999999998</v>
      </c>
      <c r="K101" s="44" t="s">
        <v>732</v>
      </c>
      <c r="L101" s="9" t="str">
        <f t="shared" si="14"/>
        <v>Yes</v>
      </c>
    </row>
    <row r="102" spans="1:12" ht="25.5" x14ac:dyDescent="0.2">
      <c r="A102" s="45" t="s">
        <v>629</v>
      </c>
      <c r="B102" s="34" t="s">
        <v>217</v>
      </c>
      <c r="C102" s="46">
        <v>138595</v>
      </c>
      <c r="D102" s="43" t="str">
        <f t="shared" si="11"/>
        <v>N/A</v>
      </c>
      <c r="E102" s="46">
        <v>89790</v>
      </c>
      <c r="F102" s="43" t="str">
        <f t="shared" si="12"/>
        <v>N/A</v>
      </c>
      <c r="G102" s="46">
        <v>152060</v>
      </c>
      <c r="H102" s="43" t="str">
        <f t="shared" si="13"/>
        <v>N/A</v>
      </c>
      <c r="I102" s="12">
        <v>-35.200000000000003</v>
      </c>
      <c r="J102" s="12">
        <v>69.349999999999994</v>
      </c>
      <c r="K102" s="44" t="s">
        <v>732</v>
      </c>
      <c r="L102" s="9" t="str">
        <f t="shared" si="14"/>
        <v>No</v>
      </c>
    </row>
    <row r="103" spans="1:12" ht="25.5" x14ac:dyDescent="0.2">
      <c r="A103" s="45" t="s">
        <v>630</v>
      </c>
      <c r="B103" s="34" t="s">
        <v>217</v>
      </c>
      <c r="C103" s="35">
        <v>93</v>
      </c>
      <c r="D103" s="43" t="str">
        <f t="shared" si="11"/>
        <v>N/A</v>
      </c>
      <c r="E103" s="35">
        <v>61</v>
      </c>
      <c r="F103" s="43" t="str">
        <f t="shared" si="12"/>
        <v>N/A</v>
      </c>
      <c r="G103" s="35">
        <v>80</v>
      </c>
      <c r="H103" s="43" t="str">
        <f t="shared" si="13"/>
        <v>N/A</v>
      </c>
      <c r="I103" s="12">
        <v>-34.4</v>
      </c>
      <c r="J103" s="12">
        <v>31.15</v>
      </c>
      <c r="K103" s="44" t="s">
        <v>732</v>
      </c>
      <c r="L103" s="9" t="str">
        <f t="shared" si="14"/>
        <v>No</v>
      </c>
    </row>
    <row r="104" spans="1:12" ht="25.5" x14ac:dyDescent="0.2">
      <c r="A104" s="45" t="s">
        <v>1457</v>
      </c>
      <c r="B104" s="34" t="s">
        <v>217</v>
      </c>
      <c r="C104" s="46">
        <v>1490.2688172000001</v>
      </c>
      <c r="D104" s="43" t="str">
        <f t="shared" si="11"/>
        <v>N/A</v>
      </c>
      <c r="E104" s="46">
        <v>1471.9672131</v>
      </c>
      <c r="F104" s="43" t="str">
        <f t="shared" si="12"/>
        <v>N/A</v>
      </c>
      <c r="G104" s="46">
        <v>1900.75</v>
      </c>
      <c r="H104" s="43" t="str">
        <f t="shared" si="13"/>
        <v>N/A</v>
      </c>
      <c r="I104" s="12">
        <v>-1.23</v>
      </c>
      <c r="J104" s="12">
        <v>29.13</v>
      </c>
      <c r="K104" s="44" t="s">
        <v>732</v>
      </c>
      <c r="L104" s="9" t="str">
        <f t="shared" si="14"/>
        <v>Yes</v>
      </c>
    </row>
    <row r="105" spans="1:12" ht="25.5" x14ac:dyDescent="0.2">
      <c r="A105" s="45" t="s">
        <v>631</v>
      </c>
      <c r="B105" s="34" t="s">
        <v>217</v>
      </c>
      <c r="C105" s="46">
        <v>117972</v>
      </c>
      <c r="D105" s="43" t="str">
        <f t="shared" si="11"/>
        <v>N/A</v>
      </c>
      <c r="E105" s="46">
        <v>103258</v>
      </c>
      <c r="F105" s="43" t="str">
        <f t="shared" si="12"/>
        <v>N/A</v>
      </c>
      <c r="G105" s="46">
        <v>169958</v>
      </c>
      <c r="H105" s="43" t="str">
        <f t="shared" si="13"/>
        <v>N/A</v>
      </c>
      <c r="I105" s="12">
        <v>-12.5</v>
      </c>
      <c r="J105" s="12">
        <v>64.599999999999994</v>
      </c>
      <c r="K105" s="44" t="s">
        <v>732</v>
      </c>
      <c r="L105" s="9" t="str">
        <f t="shared" si="14"/>
        <v>No</v>
      </c>
    </row>
    <row r="106" spans="1:12" x14ac:dyDescent="0.2">
      <c r="A106" s="45" t="s">
        <v>632</v>
      </c>
      <c r="B106" s="34" t="s">
        <v>217</v>
      </c>
      <c r="C106" s="35">
        <v>40</v>
      </c>
      <c r="D106" s="43" t="str">
        <f t="shared" si="11"/>
        <v>N/A</v>
      </c>
      <c r="E106" s="35">
        <v>32</v>
      </c>
      <c r="F106" s="43" t="str">
        <f t="shared" si="12"/>
        <v>N/A</v>
      </c>
      <c r="G106" s="35">
        <v>49</v>
      </c>
      <c r="H106" s="43" t="str">
        <f t="shared" si="13"/>
        <v>N/A</v>
      </c>
      <c r="I106" s="12">
        <v>-20</v>
      </c>
      <c r="J106" s="12">
        <v>53.13</v>
      </c>
      <c r="K106" s="44" t="s">
        <v>732</v>
      </c>
      <c r="L106" s="9" t="str">
        <f t="shared" si="14"/>
        <v>No</v>
      </c>
    </row>
    <row r="107" spans="1:12" ht="25.5" x14ac:dyDescent="0.2">
      <c r="A107" s="45" t="s">
        <v>1458</v>
      </c>
      <c r="B107" s="34" t="s">
        <v>217</v>
      </c>
      <c r="C107" s="46">
        <v>2949.3</v>
      </c>
      <c r="D107" s="43" t="str">
        <f t="shared" si="11"/>
        <v>N/A</v>
      </c>
      <c r="E107" s="46">
        <v>3226.8125</v>
      </c>
      <c r="F107" s="43" t="str">
        <f t="shared" si="12"/>
        <v>N/A</v>
      </c>
      <c r="G107" s="46">
        <v>3468.5306122000002</v>
      </c>
      <c r="H107" s="43" t="str">
        <f t="shared" si="13"/>
        <v>N/A</v>
      </c>
      <c r="I107" s="12">
        <v>9.4090000000000007</v>
      </c>
      <c r="J107" s="12">
        <v>7.4909999999999997</v>
      </c>
      <c r="K107" s="44" t="s">
        <v>732</v>
      </c>
      <c r="L107" s="9" t="str">
        <f t="shared" si="14"/>
        <v>Yes</v>
      </c>
    </row>
    <row r="108" spans="1:12" ht="25.5" x14ac:dyDescent="0.2">
      <c r="A108" s="45" t="s">
        <v>633</v>
      </c>
      <c r="B108" s="34" t="s">
        <v>217</v>
      </c>
      <c r="C108" s="46">
        <v>0</v>
      </c>
      <c r="D108" s="43" t="str">
        <f t="shared" si="11"/>
        <v>N/A</v>
      </c>
      <c r="E108" s="46">
        <v>0</v>
      </c>
      <c r="F108" s="43" t="str">
        <f t="shared" si="12"/>
        <v>N/A</v>
      </c>
      <c r="G108" s="46">
        <v>0</v>
      </c>
      <c r="H108" s="43" t="str">
        <f t="shared" si="13"/>
        <v>N/A</v>
      </c>
      <c r="I108" s="12" t="s">
        <v>1743</v>
      </c>
      <c r="J108" s="12" t="s">
        <v>1743</v>
      </c>
      <c r="K108" s="44" t="s">
        <v>732</v>
      </c>
      <c r="L108" s="9" t="str">
        <f t="shared" si="14"/>
        <v>N/A</v>
      </c>
    </row>
    <row r="109" spans="1:12" x14ac:dyDescent="0.2">
      <c r="A109" s="45" t="s">
        <v>634</v>
      </c>
      <c r="B109" s="34" t="s">
        <v>217</v>
      </c>
      <c r="C109" s="35">
        <v>0</v>
      </c>
      <c r="D109" s="43" t="str">
        <f t="shared" si="11"/>
        <v>N/A</v>
      </c>
      <c r="E109" s="35">
        <v>0</v>
      </c>
      <c r="F109" s="43" t="str">
        <f t="shared" si="12"/>
        <v>N/A</v>
      </c>
      <c r="G109" s="35">
        <v>0</v>
      </c>
      <c r="H109" s="43" t="str">
        <f t="shared" si="13"/>
        <v>N/A</v>
      </c>
      <c r="I109" s="12" t="s">
        <v>1743</v>
      </c>
      <c r="J109" s="12" t="s">
        <v>1743</v>
      </c>
      <c r="K109" s="44" t="s">
        <v>732</v>
      </c>
      <c r="L109" s="9" t="str">
        <f t="shared" si="14"/>
        <v>N/A</v>
      </c>
    </row>
    <row r="110" spans="1:12" ht="25.5" x14ac:dyDescent="0.2">
      <c r="A110" s="45" t="s">
        <v>1459</v>
      </c>
      <c r="B110" s="34" t="s">
        <v>217</v>
      </c>
      <c r="C110" s="46" t="s">
        <v>1743</v>
      </c>
      <c r="D110" s="43" t="str">
        <f t="shared" si="11"/>
        <v>N/A</v>
      </c>
      <c r="E110" s="46" t="s">
        <v>1743</v>
      </c>
      <c r="F110" s="43" t="str">
        <f t="shared" si="12"/>
        <v>N/A</v>
      </c>
      <c r="G110" s="46" t="s">
        <v>1743</v>
      </c>
      <c r="H110" s="43" t="str">
        <f t="shared" si="13"/>
        <v>N/A</v>
      </c>
      <c r="I110" s="12" t="s">
        <v>1743</v>
      </c>
      <c r="J110" s="12" t="s">
        <v>1743</v>
      </c>
      <c r="K110" s="44" t="s">
        <v>732</v>
      </c>
      <c r="L110" s="9" t="str">
        <f t="shared" si="14"/>
        <v>N/A</v>
      </c>
    </row>
    <row r="111" spans="1:12" ht="25.5" x14ac:dyDescent="0.2">
      <c r="A111" s="45" t="s">
        <v>635</v>
      </c>
      <c r="B111" s="34" t="s">
        <v>217</v>
      </c>
      <c r="C111" s="46">
        <v>62468536</v>
      </c>
      <c r="D111" s="43" t="str">
        <f t="shared" si="11"/>
        <v>N/A</v>
      </c>
      <c r="E111" s="46">
        <v>69325207</v>
      </c>
      <c r="F111" s="43" t="str">
        <f t="shared" si="12"/>
        <v>N/A</v>
      </c>
      <c r="G111" s="46">
        <v>73246425</v>
      </c>
      <c r="H111" s="43" t="str">
        <f t="shared" si="13"/>
        <v>N/A</v>
      </c>
      <c r="I111" s="12">
        <v>10.98</v>
      </c>
      <c r="J111" s="12">
        <v>5.6559999999999997</v>
      </c>
      <c r="K111" s="44" t="s">
        <v>732</v>
      </c>
      <c r="L111" s="9" t="str">
        <f t="shared" si="14"/>
        <v>Yes</v>
      </c>
    </row>
    <row r="112" spans="1:12" x14ac:dyDescent="0.2">
      <c r="A112" s="45" t="s">
        <v>636</v>
      </c>
      <c r="B112" s="34" t="s">
        <v>217</v>
      </c>
      <c r="C112" s="35">
        <v>3894</v>
      </c>
      <c r="D112" s="43" t="str">
        <f t="shared" si="11"/>
        <v>N/A</v>
      </c>
      <c r="E112" s="35">
        <v>4382</v>
      </c>
      <c r="F112" s="43" t="str">
        <f t="shared" si="12"/>
        <v>N/A</v>
      </c>
      <c r="G112" s="35">
        <v>4655</v>
      </c>
      <c r="H112" s="43" t="str">
        <f t="shared" si="13"/>
        <v>N/A</v>
      </c>
      <c r="I112" s="12">
        <v>12.53</v>
      </c>
      <c r="J112" s="12">
        <v>6.23</v>
      </c>
      <c r="K112" s="44" t="s">
        <v>732</v>
      </c>
      <c r="L112" s="9" t="str">
        <f t="shared" si="14"/>
        <v>Yes</v>
      </c>
    </row>
    <row r="113" spans="1:12" x14ac:dyDescent="0.2">
      <c r="A113" s="45" t="s">
        <v>1460</v>
      </c>
      <c r="B113" s="34" t="s">
        <v>217</v>
      </c>
      <c r="C113" s="46">
        <v>16042.253724</v>
      </c>
      <c r="D113" s="43" t="str">
        <f t="shared" si="11"/>
        <v>N/A</v>
      </c>
      <c r="E113" s="46">
        <v>15820.448882000001</v>
      </c>
      <c r="F113" s="43" t="str">
        <f t="shared" si="12"/>
        <v>N/A</v>
      </c>
      <c r="G113" s="46">
        <v>15735</v>
      </c>
      <c r="H113" s="43" t="str">
        <f t="shared" si="13"/>
        <v>N/A</v>
      </c>
      <c r="I113" s="12">
        <v>-1.38</v>
      </c>
      <c r="J113" s="12">
        <v>-0.54</v>
      </c>
      <c r="K113" s="44" t="s">
        <v>732</v>
      </c>
      <c r="L113" s="9" t="str">
        <f t="shared" si="14"/>
        <v>Yes</v>
      </c>
    </row>
    <row r="114" spans="1:12" ht="25.5" x14ac:dyDescent="0.2">
      <c r="A114" s="45" t="s">
        <v>637</v>
      </c>
      <c r="B114" s="34" t="s">
        <v>217</v>
      </c>
      <c r="C114" s="46">
        <v>69921</v>
      </c>
      <c r="D114" s="43" t="str">
        <f t="shared" si="11"/>
        <v>N/A</v>
      </c>
      <c r="E114" s="46">
        <v>58462</v>
      </c>
      <c r="F114" s="43" t="str">
        <f t="shared" si="12"/>
        <v>N/A</v>
      </c>
      <c r="G114" s="46">
        <v>84029</v>
      </c>
      <c r="H114" s="43" t="str">
        <f t="shared" si="13"/>
        <v>N/A</v>
      </c>
      <c r="I114" s="12">
        <v>-16.399999999999999</v>
      </c>
      <c r="J114" s="12">
        <v>43.73</v>
      </c>
      <c r="K114" s="44" t="s">
        <v>732</v>
      </c>
      <c r="L114" s="9" t="str">
        <f>IF(J114="Div by 0", "N/A", IF(OR(J114="N/A",K114="N/A"),"N/A", IF(J114&gt;VALUE(MID(K114,1,2)), "No", IF(J114&lt;-1*VALUE(MID(K114,1,2)), "No", "Yes"))))</f>
        <v>No</v>
      </c>
    </row>
    <row r="115" spans="1:12" x14ac:dyDescent="0.2">
      <c r="A115" s="45" t="s">
        <v>638</v>
      </c>
      <c r="B115" s="34" t="s">
        <v>217</v>
      </c>
      <c r="C115" s="35">
        <v>2351</v>
      </c>
      <c r="D115" s="43" t="str">
        <f t="shared" si="11"/>
        <v>N/A</v>
      </c>
      <c r="E115" s="35">
        <v>1983</v>
      </c>
      <c r="F115" s="43" t="str">
        <f t="shared" si="12"/>
        <v>N/A</v>
      </c>
      <c r="G115" s="35">
        <v>2588</v>
      </c>
      <c r="H115" s="43" t="str">
        <f t="shared" si="13"/>
        <v>N/A</v>
      </c>
      <c r="I115" s="12">
        <v>-15.7</v>
      </c>
      <c r="J115" s="12">
        <v>30.51</v>
      </c>
      <c r="K115" s="44" t="s">
        <v>732</v>
      </c>
      <c r="L115" s="9" t="str">
        <f t="shared" ref="L115:L119" si="15">IF(J115="Div by 0", "N/A", IF(OR(J115="N/A",K115="N/A"),"N/A", IF(J115&gt;VALUE(MID(K115,1,2)), "No", IF(J115&lt;-1*VALUE(MID(K115,1,2)), "No", "Yes"))))</f>
        <v>No</v>
      </c>
    </row>
    <row r="116" spans="1:12" ht="25.5" x14ac:dyDescent="0.2">
      <c r="A116" s="45" t="s">
        <v>1461</v>
      </c>
      <c r="B116" s="34" t="s">
        <v>217</v>
      </c>
      <c r="C116" s="46">
        <v>29.740961293000002</v>
      </c>
      <c r="D116" s="43" t="str">
        <f t="shared" si="11"/>
        <v>N/A</v>
      </c>
      <c r="E116" s="46">
        <v>29.481593544999999</v>
      </c>
      <c r="F116" s="43" t="str">
        <f t="shared" si="12"/>
        <v>N/A</v>
      </c>
      <c r="G116" s="46">
        <v>32.468701699999997</v>
      </c>
      <c r="H116" s="43" t="str">
        <f t="shared" si="13"/>
        <v>N/A</v>
      </c>
      <c r="I116" s="12">
        <v>-0.872</v>
      </c>
      <c r="J116" s="12">
        <v>10.130000000000001</v>
      </c>
      <c r="K116" s="44" t="s">
        <v>732</v>
      </c>
      <c r="L116" s="9" t="str">
        <f t="shared" si="15"/>
        <v>Yes</v>
      </c>
    </row>
    <row r="117" spans="1:12" ht="25.5" x14ac:dyDescent="0.2">
      <c r="A117" s="45" t="s">
        <v>639</v>
      </c>
      <c r="B117" s="34" t="s">
        <v>217</v>
      </c>
      <c r="C117" s="46">
        <v>95238</v>
      </c>
      <c r="D117" s="43" t="str">
        <f t="shared" si="11"/>
        <v>N/A</v>
      </c>
      <c r="E117" s="46">
        <v>307609</v>
      </c>
      <c r="F117" s="43" t="str">
        <f t="shared" si="12"/>
        <v>N/A</v>
      </c>
      <c r="G117" s="46">
        <v>864756</v>
      </c>
      <c r="H117" s="43" t="str">
        <f t="shared" si="13"/>
        <v>N/A</v>
      </c>
      <c r="I117" s="12">
        <v>223</v>
      </c>
      <c r="J117" s="12">
        <v>181.1</v>
      </c>
      <c r="K117" s="44" t="s">
        <v>732</v>
      </c>
      <c r="L117" s="9" t="str">
        <f t="shared" si="15"/>
        <v>No</v>
      </c>
    </row>
    <row r="118" spans="1:12" x14ac:dyDescent="0.2">
      <c r="A118" s="45" t="s">
        <v>640</v>
      </c>
      <c r="B118" s="34" t="s">
        <v>217</v>
      </c>
      <c r="C118" s="35">
        <v>11</v>
      </c>
      <c r="D118" s="43" t="str">
        <f t="shared" si="11"/>
        <v>N/A</v>
      </c>
      <c r="E118" s="35">
        <v>11</v>
      </c>
      <c r="F118" s="43" t="str">
        <f t="shared" si="12"/>
        <v>N/A</v>
      </c>
      <c r="G118" s="35">
        <v>11</v>
      </c>
      <c r="H118" s="43" t="str">
        <f t="shared" si="13"/>
        <v>N/A</v>
      </c>
      <c r="I118" s="12">
        <v>-25</v>
      </c>
      <c r="J118" s="12">
        <v>100</v>
      </c>
      <c r="K118" s="44" t="s">
        <v>732</v>
      </c>
      <c r="L118" s="9" t="str">
        <f t="shared" si="15"/>
        <v>No</v>
      </c>
    </row>
    <row r="119" spans="1:12" ht="25.5" x14ac:dyDescent="0.2">
      <c r="A119" s="45" t="s">
        <v>1462</v>
      </c>
      <c r="B119" s="34" t="s">
        <v>217</v>
      </c>
      <c r="C119" s="46">
        <v>23809.5</v>
      </c>
      <c r="D119" s="43" t="str">
        <f t="shared" si="11"/>
        <v>N/A</v>
      </c>
      <c r="E119" s="46">
        <v>102536.33332999999</v>
      </c>
      <c r="F119" s="43" t="str">
        <f t="shared" si="12"/>
        <v>N/A</v>
      </c>
      <c r="G119" s="46">
        <v>144126</v>
      </c>
      <c r="H119" s="43" t="str">
        <f t="shared" si="13"/>
        <v>N/A</v>
      </c>
      <c r="I119" s="12">
        <v>330.7</v>
      </c>
      <c r="J119" s="12">
        <v>40.56</v>
      </c>
      <c r="K119" s="44" t="s">
        <v>732</v>
      </c>
      <c r="L119" s="9" t="str">
        <f t="shared" si="15"/>
        <v>No</v>
      </c>
    </row>
    <row r="120" spans="1:12" ht="25.5" x14ac:dyDescent="0.2">
      <c r="A120" s="45" t="s">
        <v>641</v>
      </c>
      <c r="B120" s="34" t="s">
        <v>217</v>
      </c>
      <c r="C120" s="46">
        <v>39960259</v>
      </c>
      <c r="D120" s="43" t="str">
        <f t="shared" si="11"/>
        <v>N/A</v>
      </c>
      <c r="E120" s="46">
        <v>46175793</v>
      </c>
      <c r="F120" s="43" t="str">
        <f t="shared" si="12"/>
        <v>N/A</v>
      </c>
      <c r="G120" s="46">
        <v>44054784</v>
      </c>
      <c r="H120" s="43" t="str">
        <f t="shared" si="13"/>
        <v>N/A</v>
      </c>
      <c r="I120" s="12">
        <v>15.55</v>
      </c>
      <c r="J120" s="12">
        <v>-4.59</v>
      </c>
      <c r="K120" s="44" t="s">
        <v>732</v>
      </c>
      <c r="L120" s="9" t="str">
        <f t="shared" ref="L120:L131" si="16">IF(J120="Div by 0", "N/A", IF(K120="N/A","N/A", IF(J120&gt;VALUE(MID(K120,1,2)), "No", IF(J120&lt;-1*VALUE(MID(K120,1,2)), "No", "Yes"))))</f>
        <v>Yes</v>
      </c>
    </row>
    <row r="121" spans="1:12" ht="25.5" x14ac:dyDescent="0.2">
      <c r="A121" s="45" t="s">
        <v>642</v>
      </c>
      <c r="B121" s="34" t="s">
        <v>217</v>
      </c>
      <c r="C121" s="35">
        <v>52636</v>
      </c>
      <c r="D121" s="43" t="str">
        <f t="shared" si="11"/>
        <v>N/A</v>
      </c>
      <c r="E121" s="35">
        <v>55476</v>
      </c>
      <c r="F121" s="43" t="str">
        <f t="shared" si="12"/>
        <v>N/A</v>
      </c>
      <c r="G121" s="35">
        <v>56517</v>
      </c>
      <c r="H121" s="43" t="str">
        <f t="shared" si="13"/>
        <v>N/A</v>
      </c>
      <c r="I121" s="12">
        <v>5.3959999999999999</v>
      </c>
      <c r="J121" s="12">
        <v>1.8759999999999999</v>
      </c>
      <c r="K121" s="44" t="s">
        <v>732</v>
      </c>
      <c r="L121" s="9" t="str">
        <f t="shared" si="16"/>
        <v>Yes</v>
      </c>
    </row>
    <row r="122" spans="1:12" ht="25.5" x14ac:dyDescent="0.2">
      <c r="A122" s="45" t="s">
        <v>1463</v>
      </c>
      <c r="B122" s="34" t="s">
        <v>217</v>
      </c>
      <c r="C122" s="46">
        <v>759.18114978000006</v>
      </c>
      <c r="D122" s="43" t="str">
        <f t="shared" si="11"/>
        <v>N/A</v>
      </c>
      <c r="E122" s="46">
        <v>832.35620809</v>
      </c>
      <c r="F122" s="43" t="str">
        <f t="shared" si="12"/>
        <v>N/A</v>
      </c>
      <c r="G122" s="46">
        <v>779.49615159999996</v>
      </c>
      <c r="H122" s="43" t="str">
        <f t="shared" si="13"/>
        <v>N/A</v>
      </c>
      <c r="I122" s="12">
        <v>9.6389999999999993</v>
      </c>
      <c r="J122" s="12">
        <v>-6.35</v>
      </c>
      <c r="K122" s="44" t="s">
        <v>732</v>
      </c>
      <c r="L122" s="9" t="str">
        <f t="shared" si="16"/>
        <v>Yes</v>
      </c>
    </row>
    <row r="123" spans="1:12" ht="25.5" x14ac:dyDescent="0.2">
      <c r="A123" s="45" t="s">
        <v>643</v>
      </c>
      <c r="B123" s="34" t="s">
        <v>217</v>
      </c>
      <c r="C123" s="46">
        <v>252061474</v>
      </c>
      <c r="D123" s="43" t="str">
        <f t="shared" ref="D123:D131" si="17">IF($B123="N/A","N/A",IF(C123&gt;10,"No",IF(C123&lt;-10,"No","Yes")))</f>
        <v>N/A</v>
      </c>
      <c r="E123" s="46">
        <v>265305835</v>
      </c>
      <c r="F123" s="43" t="str">
        <f t="shared" ref="F123:F131" si="18">IF($B123="N/A","N/A",IF(E123&gt;10,"No",IF(E123&lt;-10,"No","Yes")))</f>
        <v>N/A</v>
      </c>
      <c r="G123" s="46">
        <v>273915919</v>
      </c>
      <c r="H123" s="43" t="str">
        <f t="shared" ref="H123:H131" si="19">IF($B123="N/A","N/A",IF(G123&gt;10,"No",IF(G123&lt;-10,"No","Yes")))</f>
        <v>N/A</v>
      </c>
      <c r="I123" s="12">
        <v>5.2539999999999996</v>
      </c>
      <c r="J123" s="12">
        <v>3.2450000000000001</v>
      </c>
      <c r="K123" s="44" t="s">
        <v>732</v>
      </c>
      <c r="L123" s="9" t="str">
        <f t="shared" si="16"/>
        <v>Yes</v>
      </c>
    </row>
    <row r="124" spans="1:12" x14ac:dyDescent="0.2">
      <c r="A124" s="45" t="s">
        <v>644</v>
      </c>
      <c r="B124" s="34" t="s">
        <v>217</v>
      </c>
      <c r="C124" s="35">
        <v>6396</v>
      </c>
      <c r="D124" s="43" t="str">
        <f t="shared" si="17"/>
        <v>N/A</v>
      </c>
      <c r="E124" s="35">
        <v>6742</v>
      </c>
      <c r="F124" s="43" t="str">
        <f t="shared" si="18"/>
        <v>N/A</v>
      </c>
      <c r="G124" s="35">
        <v>6947</v>
      </c>
      <c r="H124" s="43" t="str">
        <f t="shared" si="19"/>
        <v>N/A</v>
      </c>
      <c r="I124" s="12">
        <v>5.41</v>
      </c>
      <c r="J124" s="12">
        <v>3.0409999999999999</v>
      </c>
      <c r="K124" s="44" t="s">
        <v>732</v>
      </c>
      <c r="L124" s="9" t="str">
        <f t="shared" si="16"/>
        <v>Yes</v>
      </c>
    </row>
    <row r="125" spans="1:12" ht="25.5" x14ac:dyDescent="0.2">
      <c r="A125" s="45" t="s">
        <v>1464</v>
      </c>
      <c r="B125" s="34" t="s">
        <v>217</v>
      </c>
      <c r="C125" s="46">
        <v>39409.236084999997</v>
      </c>
      <c r="D125" s="43" t="str">
        <f t="shared" si="17"/>
        <v>N/A</v>
      </c>
      <c r="E125" s="46">
        <v>39351.206615000003</v>
      </c>
      <c r="F125" s="43" t="str">
        <f t="shared" si="18"/>
        <v>N/A</v>
      </c>
      <c r="G125" s="46">
        <v>39429.382322999998</v>
      </c>
      <c r="H125" s="43" t="str">
        <f t="shared" si="19"/>
        <v>N/A</v>
      </c>
      <c r="I125" s="12">
        <v>-0.14699999999999999</v>
      </c>
      <c r="J125" s="12">
        <v>0.19869999999999999</v>
      </c>
      <c r="K125" s="44" t="s">
        <v>732</v>
      </c>
      <c r="L125" s="9" t="str">
        <f t="shared" si="16"/>
        <v>Yes</v>
      </c>
    </row>
    <row r="126" spans="1:12" ht="25.5" x14ac:dyDescent="0.2">
      <c r="A126" s="45" t="s">
        <v>645</v>
      </c>
      <c r="B126" s="34" t="s">
        <v>217</v>
      </c>
      <c r="C126" s="46">
        <v>80482249</v>
      </c>
      <c r="D126" s="43" t="str">
        <f t="shared" si="17"/>
        <v>N/A</v>
      </c>
      <c r="E126" s="46">
        <v>86401511</v>
      </c>
      <c r="F126" s="43" t="str">
        <f t="shared" si="18"/>
        <v>N/A</v>
      </c>
      <c r="G126" s="46">
        <v>84258258</v>
      </c>
      <c r="H126" s="43" t="str">
        <f t="shared" si="19"/>
        <v>N/A</v>
      </c>
      <c r="I126" s="12">
        <v>7.3550000000000004</v>
      </c>
      <c r="J126" s="12">
        <v>-2.48</v>
      </c>
      <c r="K126" s="44" t="s">
        <v>732</v>
      </c>
      <c r="L126" s="9" t="str">
        <f t="shared" si="16"/>
        <v>Yes</v>
      </c>
    </row>
    <row r="127" spans="1:12" x14ac:dyDescent="0.2">
      <c r="A127" s="45" t="s">
        <v>646</v>
      </c>
      <c r="B127" s="34" t="s">
        <v>217</v>
      </c>
      <c r="C127" s="35">
        <v>12442</v>
      </c>
      <c r="D127" s="43" t="str">
        <f t="shared" si="17"/>
        <v>N/A</v>
      </c>
      <c r="E127" s="35">
        <v>12673</v>
      </c>
      <c r="F127" s="43" t="str">
        <f t="shared" si="18"/>
        <v>N/A</v>
      </c>
      <c r="G127" s="35">
        <v>12433</v>
      </c>
      <c r="H127" s="43" t="str">
        <f t="shared" si="19"/>
        <v>N/A</v>
      </c>
      <c r="I127" s="12">
        <v>1.857</v>
      </c>
      <c r="J127" s="12">
        <v>-1.89</v>
      </c>
      <c r="K127" s="44" t="s">
        <v>732</v>
      </c>
      <c r="L127" s="9" t="str">
        <f t="shared" si="16"/>
        <v>Yes</v>
      </c>
    </row>
    <row r="128" spans="1:12" ht="25.5" x14ac:dyDescent="0.2">
      <c r="A128" s="45" t="s">
        <v>1465</v>
      </c>
      <c r="B128" s="34" t="s">
        <v>217</v>
      </c>
      <c r="C128" s="46">
        <v>6468.5941971000002</v>
      </c>
      <c r="D128" s="43" t="str">
        <f t="shared" si="17"/>
        <v>N/A</v>
      </c>
      <c r="E128" s="46">
        <v>6817.7630394999996</v>
      </c>
      <c r="F128" s="43" t="str">
        <f t="shared" si="18"/>
        <v>N/A</v>
      </c>
      <c r="G128" s="46">
        <v>6776.9852811000001</v>
      </c>
      <c r="H128" s="43" t="str">
        <f t="shared" si="19"/>
        <v>N/A</v>
      </c>
      <c r="I128" s="12">
        <v>5.3979999999999997</v>
      </c>
      <c r="J128" s="12">
        <v>-0.59799999999999998</v>
      </c>
      <c r="K128" s="44" t="s">
        <v>732</v>
      </c>
      <c r="L128" s="9" t="str">
        <f t="shared" si="16"/>
        <v>Yes</v>
      </c>
    </row>
    <row r="129" spans="1:12" ht="25.5" x14ac:dyDescent="0.2">
      <c r="A129" s="45" t="s">
        <v>647</v>
      </c>
      <c r="B129" s="34" t="s">
        <v>217</v>
      </c>
      <c r="C129" s="46">
        <v>135757724</v>
      </c>
      <c r="D129" s="43" t="str">
        <f t="shared" si="17"/>
        <v>N/A</v>
      </c>
      <c r="E129" s="46">
        <v>137451202</v>
      </c>
      <c r="F129" s="43" t="str">
        <f t="shared" si="18"/>
        <v>N/A</v>
      </c>
      <c r="G129" s="46">
        <v>139924218</v>
      </c>
      <c r="H129" s="43" t="str">
        <f t="shared" si="19"/>
        <v>N/A</v>
      </c>
      <c r="I129" s="12">
        <v>1.2470000000000001</v>
      </c>
      <c r="J129" s="12">
        <v>1.7989999999999999</v>
      </c>
      <c r="K129" s="44" t="s">
        <v>732</v>
      </c>
      <c r="L129" s="9" t="str">
        <f t="shared" si="16"/>
        <v>Yes</v>
      </c>
    </row>
    <row r="130" spans="1:12" x14ac:dyDescent="0.2">
      <c r="A130" s="45" t="s">
        <v>648</v>
      </c>
      <c r="B130" s="34" t="s">
        <v>217</v>
      </c>
      <c r="C130" s="35">
        <v>11539</v>
      </c>
      <c r="D130" s="43" t="str">
        <f t="shared" si="17"/>
        <v>N/A</v>
      </c>
      <c r="E130" s="35">
        <v>11560</v>
      </c>
      <c r="F130" s="43" t="str">
        <f t="shared" si="18"/>
        <v>N/A</v>
      </c>
      <c r="G130" s="35">
        <v>11883</v>
      </c>
      <c r="H130" s="43" t="str">
        <f t="shared" si="19"/>
        <v>N/A</v>
      </c>
      <c r="I130" s="12">
        <v>0.182</v>
      </c>
      <c r="J130" s="12">
        <v>2.794</v>
      </c>
      <c r="K130" s="44" t="s">
        <v>732</v>
      </c>
      <c r="L130" s="9" t="str">
        <f t="shared" si="16"/>
        <v>Yes</v>
      </c>
    </row>
    <row r="131" spans="1:12" ht="25.5" x14ac:dyDescent="0.2">
      <c r="A131" s="45" t="s">
        <v>1466</v>
      </c>
      <c r="B131" s="34" t="s">
        <v>217</v>
      </c>
      <c r="C131" s="46">
        <v>11765.120374</v>
      </c>
      <c r="D131" s="43" t="str">
        <f t="shared" si="17"/>
        <v>N/A</v>
      </c>
      <c r="E131" s="46">
        <v>11890.242388000001</v>
      </c>
      <c r="F131" s="43" t="str">
        <f t="shared" si="18"/>
        <v>N/A</v>
      </c>
      <c r="G131" s="46">
        <v>11775.159303</v>
      </c>
      <c r="H131" s="43" t="str">
        <f t="shared" si="19"/>
        <v>N/A</v>
      </c>
      <c r="I131" s="12">
        <v>1.0629999999999999</v>
      </c>
      <c r="J131" s="12">
        <v>-0.96799999999999997</v>
      </c>
      <c r="K131" s="44" t="s">
        <v>732</v>
      </c>
      <c r="L131" s="9" t="str">
        <f t="shared" si="16"/>
        <v>Yes</v>
      </c>
    </row>
    <row r="132" spans="1:12" x14ac:dyDescent="0.2">
      <c r="A132" s="45" t="s">
        <v>1467</v>
      </c>
      <c r="B132" s="34" t="s">
        <v>217</v>
      </c>
      <c r="C132" s="46">
        <v>534.94035401999997</v>
      </c>
      <c r="D132" s="43" t="str">
        <f t="shared" ref="D132:D143" si="20">IF($B132="N/A","N/A",IF(C132&gt;10,"No",IF(C132&lt;-10,"No","Yes")))</f>
        <v>N/A</v>
      </c>
      <c r="E132" s="46">
        <v>493.14601047000002</v>
      </c>
      <c r="F132" s="43" t="str">
        <f t="shared" ref="F132:F143" si="21">IF($B132="N/A","N/A",IF(E132&gt;10,"No",IF(E132&lt;-10,"No","Yes")))</f>
        <v>N/A</v>
      </c>
      <c r="G132" s="46">
        <v>436.65526827999997</v>
      </c>
      <c r="H132" s="43" t="str">
        <f t="shared" ref="H132:H143" si="22">IF($B132="N/A","N/A",IF(G132&gt;10,"No",IF(G132&lt;-10,"No","Yes")))</f>
        <v>N/A</v>
      </c>
      <c r="I132" s="12">
        <v>-7.81</v>
      </c>
      <c r="J132" s="12">
        <v>-11.5</v>
      </c>
      <c r="K132" s="44" t="s">
        <v>732</v>
      </c>
      <c r="L132" s="9" t="str">
        <f t="shared" ref="L132:L143" si="23">IF(J132="Div by 0", "N/A", IF(K132="N/A","N/A", IF(J132&gt;VALUE(MID(K132,1,2)), "No", IF(J132&lt;-1*VALUE(MID(K132,1,2)), "No", "Yes"))))</f>
        <v>Yes</v>
      </c>
    </row>
    <row r="133" spans="1:12" x14ac:dyDescent="0.2">
      <c r="A133" s="45" t="s">
        <v>1468</v>
      </c>
      <c r="B133" s="34" t="s">
        <v>217</v>
      </c>
      <c r="C133" s="46">
        <v>492.47608327</v>
      </c>
      <c r="D133" s="43" t="str">
        <f t="shared" si="20"/>
        <v>N/A</v>
      </c>
      <c r="E133" s="46">
        <v>469.58317813999997</v>
      </c>
      <c r="F133" s="43" t="str">
        <f t="shared" si="21"/>
        <v>N/A</v>
      </c>
      <c r="G133" s="46">
        <v>391.12841429999997</v>
      </c>
      <c r="H133" s="43" t="str">
        <f t="shared" si="22"/>
        <v>N/A</v>
      </c>
      <c r="I133" s="12">
        <v>-4.6500000000000004</v>
      </c>
      <c r="J133" s="12">
        <v>-16.7</v>
      </c>
      <c r="K133" s="44" t="s">
        <v>732</v>
      </c>
      <c r="L133" s="9" t="str">
        <f t="shared" si="23"/>
        <v>Yes</v>
      </c>
    </row>
    <row r="134" spans="1:12" x14ac:dyDescent="0.2">
      <c r="A134" s="45" t="s">
        <v>1469</v>
      </c>
      <c r="B134" s="34" t="s">
        <v>217</v>
      </c>
      <c r="C134" s="46">
        <v>594.36506164000002</v>
      </c>
      <c r="D134" s="43" t="str">
        <f t="shared" si="20"/>
        <v>N/A</v>
      </c>
      <c r="E134" s="46">
        <v>527.20700738999994</v>
      </c>
      <c r="F134" s="43" t="str">
        <f t="shared" si="21"/>
        <v>N/A</v>
      </c>
      <c r="G134" s="46">
        <v>501.56989883</v>
      </c>
      <c r="H134" s="43" t="str">
        <f t="shared" si="22"/>
        <v>N/A</v>
      </c>
      <c r="I134" s="12">
        <v>-11.3</v>
      </c>
      <c r="J134" s="12">
        <v>-4.8600000000000003</v>
      </c>
      <c r="K134" s="44" t="s">
        <v>732</v>
      </c>
      <c r="L134" s="9" t="str">
        <f t="shared" si="23"/>
        <v>Yes</v>
      </c>
    </row>
    <row r="135" spans="1:12" x14ac:dyDescent="0.2">
      <c r="A135" s="45" t="s">
        <v>1470</v>
      </c>
      <c r="B135" s="34" t="s">
        <v>217</v>
      </c>
      <c r="C135" s="46">
        <v>13331.985046</v>
      </c>
      <c r="D135" s="43" t="str">
        <f t="shared" si="20"/>
        <v>N/A</v>
      </c>
      <c r="E135" s="46">
        <v>13431.488729000001</v>
      </c>
      <c r="F135" s="43" t="str">
        <f t="shared" si="21"/>
        <v>N/A</v>
      </c>
      <c r="G135" s="46">
        <v>13172.026269</v>
      </c>
      <c r="H135" s="43" t="str">
        <f t="shared" si="22"/>
        <v>N/A</v>
      </c>
      <c r="I135" s="12">
        <v>0.74639999999999995</v>
      </c>
      <c r="J135" s="12">
        <v>-1.93</v>
      </c>
      <c r="K135" s="44" t="s">
        <v>732</v>
      </c>
      <c r="L135" s="9" t="str">
        <f t="shared" si="23"/>
        <v>Yes</v>
      </c>
    </row>
    <row r="136" spans="1:12" x14ac:dyDescent="0.2">
      <c r="A136" s="45" t="s">
        <v>1471</v>
      </c>
      <c r="B136" s="34" t="s">
        <v>217</v>
      </c>
      <c r="C136" s="46">
        <v>15562.980401000001</v>
      </c>
      <c r="D136" s="43" t="str">
        <f t="shared" si="20"/>
        <v>N/A</v>
      </c>
      <c r="E136" s="46">
        <v>15583.903362999999</v>
      </c>
      <c r="F136" s="43" t="str">
        <f t="shared" si="21"/>
        <v>N/A</v>
      </c>
      <c r="G136" s="46">
        <v>15231.297479000001</v>
      </c>
      <c r="H136" s="43" t="str">
        <f t="shared" si="22"/>
        <v>N/A</v>
      </c>
      <c r="I136" s="12">
        <v>0.13439999999999999</v>
      </c>
      <c r="J136" s="12">
        <v>-2.2599999999999998</v>
      </c>
      <c r="K136" s="44" t="s">
        <v>732</v>
      </c>
      <c r="L136" s="9" t="str">
        <f t="shared" si="23"/>
        <v>Yes</v>
      </c>
    </row>
    <row r="137" spans="1:12" x14ac:dyDescent="0.2">
      <c r="A137" s="45" t="s">
        <v>1472</v>
      </c>
      <c r="B137" s="34" t="s">
        <v>217</v>
      </c>
      <c r="C137" s="46">
        <v>10263.882573000001</v>
      </c>
      <c r="D137" s="43" t="str">
        <f t="shared" si="20"/>
        <v>N/A</v>
      </c>
      <c r="E137" s="46">
        <v>10418.001883000001</v>
      </c>
      <c r="F137" s="43" t="str">
        <f t="shared" si="21"/>
        <v>N/A</v>
      </c>
      <c r="G137" s="46">
        <v>10285.389756</v>
      </c>
      <c r="H137" s="43" t="str">
        <f t="shared" si="22"/>
        <v>N/A</v>
      </c>
      <c r="I137" s="12">
        <v>1.502</v>
      </c>
      <c r="J137" s="12">
        <v>-1.27</v>
      </c>
      <c r="K137" s="44" t="s">
        <v>732</v>
      </c>
      <c r="L137" s="9" t="str">
        <f t="shared" si="23"/>
        <v>Yes</v>
      </c>
    </row>
    <row r="138" spans="1:12" x14ac:dyDescent="0.2">
      <c r="A138" s="45" t="s">
        <v>1473</v>
      </c>
      <c r="B138" s="34" t="s">
        <v>217</v>
      </c>
      <c r="C138" s="46">
        <v>204.70973344000001</v>
      </c>
      <c r="D138" s="43" t="str">
        <f t="shared" si="20"/>
        <v>N/A</v>
      </c>
      <c r="E138" s="46">
        <v>180.90926773000001</v>
      </c>
      <c r="F138" s="43" t="str">
        <f t="shared" si="21"/>
        <v>N/A</v>
      </c>
      <c r="G138" s="46">
        <v>173.35419517</v>
      </c>
      <c r="H138" s="43" t="str">
        <f t="shared" si="22"/>
        <v>N/A</v>
      </c>
      <c r="I138" s="12">
        <v>-11.6</v>
      </c>
      <c r="J138" s="12">
        <v>-4.18</v>
      </c>
      <c r="K138" s="44" t="s">
        <v>732</v>
      </c>
      <c r="L138" s="9" t="str">
        <f t="shared" si="23"/>
        <v>Yes</v>
      </c>
    </row>
    <row r="139" spans="1:12" x14ac:dyDescent="0.2">
      <c r="A139" s="45" t="s">
        <v>1474</v>
      </c>
      <c r="B139" s="34" t="s">
        <v>217</v>
      </c>
      <c r="C139" s="46">
        <v>135.20668015000001</v>
      </c>
      <c r="D139" s="43" t="str">
        <f t="shared" si="20"/>
        <v>N/A</v>
      </c>
      <c r="E139" s="46">
        <v>118.94319806</v>
      </c>
      <c r="F139" s="43" t="str">
        <f t="shared" si="21"/>
        <v>N/A</v>
      </c>
      <c r="G139" s="46">
        <v>116.45930706</v>
      </c>
      <c r="H139" s="43" t="str">
        <f t="shared" si="22"/>
        <v>N/A</v>
      </c>
      <c r="I139" s="12">
        <v>-12</v>
      </c>
      <c r="J139" s="12">
        <v>-2.09</v>
      </c>
      <c r="K139" s="44" t="s">
        <v>732</v>
      </c>
      <c r="L139" s="9" t="str">
        <f t="shared" si="23"/>
        <v>Yes</v>
      </c>
    </row>
    <row r="140" spans="1:12" x14ac:dyDescent="0.2">
      <c r="A140" s="45" t="s">
        <v>1475</v>
      </c>
      <c r="B140" s="34" t="s">
        <v>217</v>
      </c>
      <c r="C140" s="46">
        <v>300.44235035000003</v>
      </c>
      <c r="D140" s="43" t="str">
        <f t="shared" si="20"/>
        <v>N/A</v>
      </c>
      <c r="E140" s="46">
        <v>268.06610949999998</v>
      </c>
      <c r="F140" s="43" t="str">
        <f t="shared" si="21"/>
        <v>N/A</v>
      </c>
      <c r="G140" s="46">
        <v>253.24730400000001</v>
      </c>
      <c r="H140" s="43" t="str">
        <f t="shared" si="22"/>
        <v>N/A</v>
      </c>
      <c r="I140" s="12">
        <v>-10.8</v>
      </c>
      <c r="J140" s="12">
        <v>-5.53</v>
      </c>
      <c r="K140" s="44" t="s">
        <v>732</v>
      </c>
      <c r="L140" s="9" t="str">
        <f t="shared" si="23"/>
        <v>Yes</v>
      </c>
    </row>
    <row r="141" spans="1:12" x14ac:dyDescent="0.2">
      <c r="A141" s="45" t="s">
        <v>1476</v>
      </c>
      <c r="B141" s="34" t="s">
        <v>217</v>
      </c>
      <c r="C141" s="46">
        <v>6844.3458076999996</v>
      </c>
      <c r="D141" s="43" t="str">
        <f t="shared" si="20"/>
        <v>N/A</v>
      </c>
      <c r="E141" s="46">
        <v>7156.1612729999997</v>
      </c>
      <c r="F141" s="43" t="str">
        <f t="shared" si="21"/>
        <v>N/A</v>
      </c>
      <c r="G141" s="46">
        <v>7032.4837527</v>
      </c>
      <c r="H141" s="43" t="str">
        <f t="shared" si="22"/>
        <v>N/A</v>
      </c>
      <c r="I141" s="12">
        <v>4.556</v>
      </c>
      <c r="J141" s="12">
        <v>-1.73</v>
      </c>
      <c r="K141" s="44" t="s">
        <v>732</v>
      </c>
      <c r="L141" s="9" t="str">
        <f t="shared" si="23"/>
        <v>Yes</v>
      </c>
    </row>
    <row r="142" spans="1:12" x14ac:dyDescent="0.2">
      <c r="A142" s="45" t="s">
        <v>1477</v>
      </c>
      <c r="B142" s="34" t="s">
        <v>217</v>
      </c>
      <c r="C142" s="46">
        <v>5167.5344666000001</v>
      </c>
      <c r="D142" s="43" t="str">
        <f t="shared" si="20"/>
        <v>N/A</v>
      </c>
      <c r="E142" s="46">
        <v>5534.3761098000004</v>
      </c>
      <c r="F142" s="43" t="str">
        <f t="shared" si="21"/>
        <v>N/A</v>
      </c>
      <c r="G142" s="46">
        <v>5511.3082093000003</v>
      </c>
      <c r="H142" s="43" t="str">
        <f t="shared" si="22"/>
        <v>N/A</v>
      </c>
      <c r="I142" s="12">
        <v>7.0990000000000002</v>
      </c>
      <c r="J142" s="12">
        <v>-0.41699999999999998</v>
      </c>
      <c r="K142" s="44" t="s">
        <v>732</v>
      </c>
      <c r="L142" s="9" t="str">
        <f t="shared" si="23"/>
        <v>Yes</v>
      </c>
    </row>
    <row r="143" spans="1:12" x14ac:dyDescent="0.2">
      <c r="A143" s="45" t="s">
        <v>1478</v>
      </c>
      <c r="B143" s="34" t="s">
        <v>217</v>
      </c>
      <c r="C143" s="46">
        <v>9180.4269590000004</v>
      </c>
      <c r="D143" s="43" t="str">
        <f t="shared" si="20"/>
        <v>N/A</v>
      </c>
      <c r="E143" s="46">
        <v>9462.1669497999992</v>
      </c>
      <c r="F143" s="43" t="str">
        <f t="shared" si="21"/>
        <v>N/A</v>
      </c>
      <c r="G143" s="46">
        <v>9195.2132531999996</v>
      </c>
      <c r="H143" s="43" t="str">
        <f t="shared" si="22"/>
        <v>N/A</v>
      </c>
      <c r="I143" s="12">
        <v>3.069</v>
      </c>
      <c r="J143" s="12">
        <v>-2.82</v>
      </c>
      <c r="K143" s="44" t="s">
        <v>732</v>
      </c>
      <c r="L143" s="9" t="str">
        <f t="shared" si="23"/>
        <v>Yes</v>
      </c>
    </row>
    <row r="144" spans="1:12" x14ac:dyDescent="0.2">
      <c r="A144" s="45" t="s">
        <v>89</v>
      </c>
      <c r="B144" s="34" t="s">
        <v>217</v>
      </c>
      <c r="C144" s="8">
        <v>12.630801195</v>
      </c>
      <c r="D144" s="43" t="str">
        <f t="shared" ref="D144:D161" si="24">IF($B144="N/A","N/A",IF(C144&gt;10,"No",IF(C144&lt;-10,"No","Yes")))</f>
        <v>N/A</v>
      </c>
      <c r="E144" s="8">
        <v>12.669952736000001</v>
      </c>
      <c r="F144" s="43" t="str">
        <f t="shared" ref="F144:F161" si="25">IF($B144="N/A","N/A",IF(E144&gt;10,"No",IF(E144&lt;-10,"No","Yes")))</f>
        <v>N/A</v>
      </c>
      <c r="G144" s="8">
        <v>10.834640728</v>
      </c>
      <c r="H144" s="43" t="str">
        <f t="shared" ref="H144:H161" si="26">IF($B144="N/A","N/A",IF(G144&gt;10,"No",IF(G144&lt;-10,"No","Yes")))</f>
        <v>N/A</v>
      </c>
      <c r="I144" s="12">
        <v>0.31</v>
      </c>
      <c r="J144" s="12">
        <v>-14.5</v>
      </c>
      <c r="K144" s="44" t="s">
        <v>732</v>
      </c>
      <c r="L144" s="9" t="str">
        <f t="shared" ref="L144:L161" si="27">IF(J144="Div by 0", "N/A", IF(K144="N/A","N/A", IF(J144&gt;VALUE(MID(K144,1,2)), "No", IF(J144&lt;-1*VALUE(MID(K144,1,2)), "No", "Yes"))))</f>
        <v>Yes</v>
      </c>
    </row>
    <row r="145" spans="1:12" x14ac:dyDescent="0.2">
      <c r="A145" s="45" t="s">
        <v>477</v>
      </c>
      <c r="B145" s="34" t="s">
        <v>217</v>
      </c>
      <c r="C145" s="8">
        <v>12.520664752</v>
      </c>
      <c r="D145" s="43" t="str">
        <f t="shared" si="24"/>
        <v>N/A</v>
      </c>
      <c r="E145" s="8">
        <v>12.533024384000001</v>
      </c>
      <c r="F145" s="43" t="str">
        <f t="shared" si="25"/>
        <v>N/A</v>
      </c>
      <c r="G145" s="8">
        <v>10.806783586</v>
      </c>
      <c r="H145" s="43" t="str">
        <f t="shared" si="26"/>
        <v>N/A</v>
      </c>
      <c r="I145" s="12">
        <v>9.8699999999999996E-2</v>
      </c>
      <c r="J145" s="12">
        <v>-13.8</v>
      </c>
      <c r="K145" s="44" t="s">
        <v>732</v>
      </c>
      <c r="L145" s="9" t="str">
        <f t="shared" si="27"/>
        <v>Yes</v>
      </c>
    </row>
    <row r="146" spans="1:12" x14ac:dyDescent="0.2">
      <c r="A146" s="45" t="s">
        <v>478</v>
      </c>
      <c r="B146" s="34" t="s">
        <v>217</v>
      </c>
      <c r="C146" s="8">
        <v>12.795943927</v>
      </c>
      <c r="D146" s="43" t="str">
        <f t="shared" si="24"/>
        <v>N/A</v>
      </c>
      <c r="E146" s="8">
        <v>12.883623395000001</v>
      </c>
      <c r="F146" s="43" t="str">
        <f t="shared" si="25"/>
        <v>N/A</v>
      </c>
      <c r="G146" s="8">
        <v>10.884106110999999</v>
      </c>
      <c r="H146" s="43" t="str">
        <f t="shared" si="26"/>
        <v>N/A</v>
      </c>
      <c r="I146" s="12">
        <v>0.68520000000000003</v>
      </c>
      <c r="J146" s="12">
        <v>-15.5</v>
      </c>
      <c r="K146" s="44" t="s">
        <v>732</v>
      </c>
      <c r="L146" s="9" t="str">
        <f t="shared" si="27"/>
        <v>Yes</v>
      </c>
    </row>
    <row r="147" spans="1:12" x14ac:dyDescent="0.2">
      <c r="A147" s="45" t="s">
        <v>1479</v>
      </c>
      <c r="B147" s="34" t="s">
        <v>217</v>
      </c>
      <c r="C147" s="8">
        <v>24.364860342</v>
      </c>
      <c r="D147" s="43" t="str">
        <f t="shared" si="24"/>
        <v>N/A</v>
      </c>
      <c r="E147" s="8">
        <v>24.209632661000001</v>
      </c>
      <c r="F147" s="43" t="str">
        <f t="shared" si="25"/>
        <v>N/A</v>
      </c>
      <c r="G147" s="8">
        <v>23.639786633</v>
      </c>
      <c r="H147" s="43" t="str">
        <f t="shared" si="26"/>
        <v>N/A</v>
      </c>
      <c r="I147" s="12">
        <v>-0.63700000000000001</v>
      </c>
      <c r="J147" s="12">
        <v>-2.35</v>
      </c>
      <c r="K147" s="44" t="s">
        <v>732</v>
      </c>
      <c r="L147" s="9" t="str">
        <f t="shared" si="27"/>
        <v>Yes</v>
      </c>
    </row>
    <row r="148" spans="1:12" x14ac:dyDescent="0.2">
      <c r="A148" s="45" t="s">
        <v>1480</v>
      </c>
      <c r="B148" s="34" t="s">
        <v>217</v>
      </c>
      <c r="C148" s="8">
        <v>34.751587923000002</v>
      </c>
      <c r="D148" s="43" t="str">
        <f t="shared" si="24"/>
        <v>N/A</v>
      </c>
      <c r="E148" s="8">
        <v>34.205682359999997</v>
      </c>
      <c r="F148" s="43" t="str">
        <f t="shared" si="25"/>
        <v>N/A</v>
      </c>
      <c r="G148" s="8">
        <v>33.327258694000001</v>
      </c>
      <c r="H148" s="43" t="str">
        <f t="shared" si="26"/>
        <v>N/A</v>
      </c>
      <c r="I148" s="12">
        <v>-1.57</v>
      </c>
      <c r="J148" s="12">
        <v>-2.57</v>
      </c>
      <c r="K148" s="44" t="s">
        <v>732</v>
      </c>
      <c r="L148" s="9" t="str">
        <f t="shared" si="27"/>
        <v>Yes</v>
      </c>
    </row>
    <row r="149" spans="1:12" x14ac:dyDescent="0.2">
      <c r="A149" s="45" t="s">
        <v>1481</v>
      </c>
      <c r="B149" s="34" t="s">
        <v>217</v>
      </c>
      <c r="C149" s="8">
        <v>10.002867016</v>
      </c>
      <c r="D149" s="43" t="str">
        <f t="shared" si="24"/>
        <v>N/A</v>
      </c>
      <c r="E149" s="8">
        <v>10.129953621</v>
      </c>
      <c r="F149" s="43" t="str">
        <f t="shared" si="25"/>
        <v>N/A</v>
      </c>
      <c r="G149" s="8">
        <v>9.9816474798999995</v>
      </c>
      <c r="H149" s="43" t="str">
        <f t="shared" si="26"/>
        <v>N/A</v>
      </c>
      <c r="I149" s="12">
        <v>1.2709999999999999</v>
      </c>
      <c r="J149" s="12">
        <v>-1.46</v>
      </c>
      <c r="K149" s="44" t="s">
        <v>732</v>
      </c>
      <c r="L149" s="9" t="str">
        <f t="shared" si="27"/>
        <v>Yes</v>
      </c>
    </row>
    <row r="150" spans="1:12" x14ac:dyDescent="0.2">
      <c r="A150" s="45" t="s">
        <v>90</v>
      </c>
      <c r="B150" s="34" t="s">
        <v>217</v>
      </c>
      <c r="C150" s="8">
        <v>55.651685180000001</v>
      </c>
      <c r="D150" s="43" t="str">
        <f t="shared" si="24"/>
        <v>N/A</v>
      </c>
      <c r="E150" s="8">
        <v>55.544925810000002</v>
      </c>
      <c r="F150" s="43" t="str">
        <f t="shared" si="25"/>
        <v>N/A</v>
      </c>
      <c r="G150" s="8">
        <v>53.255726387999999</v>
      </c>
      <c r="H150" s="43" t="str">
        <f t="shared" si="26"/>
        <v>N/A</v>
      </c>
      <c r="I150" s="12">
        <v>-0.192</v>
      </c>
      <c r="J150" s="12">
        <v>-4.12</v>
      </c>
      <c r="K150" s="44" t="s">
        <v>732</v>
      </c>
      <c r="L150" s="9" t="str">
        <f t="shared" si="27"/>
        <v>Yes</v>
      </c>
    </row>
    <row r="151" spans="1:12" x14ac:dyDescent="0.2">
      <c r="A151" s="45" t="s">
        <v>479</v>
      </c>
      <c r="B151" s="34" t="s">
        <v>217</v>
      </c>
      <c r="C151" s="8">
        <v>52.944183416000001</v>
      </c>
      <c r="D151" s="43" t="str">
        <f t="shared" si="24"/>
        <v>N/A</v>
      </c>
      <c r="E151" s="8">
        <v>52.656026679</v>
      </c>
      <c r="F151" s="43" t="str">
        <f t="shared" si="25"/>
        <v>N/A</v>
      </c>
      <c r="G151" s="8">
        <v>50.442734016999999</v>
      </c>
      <c r="H151" s="43" t="str">
        <f t="shared" si="26"/>
        <v>N/A</v>
      </c>
      <c r="I151" s="12">
        <v>-0.54400000000000004</v>
      </c>
      <c r="J151" s="12">
        <v>-4.2</v>
      </c>
      <c r="K151" s="44" t="s">
        <v>732</v>
      </c>
      <c r="L151" s="9" t="str">
        <f t="shared" si="27"/>
        <v>Yes</v>
      </c>
    </row>
    <row r="152" spans="1:12" x14ac:dyDescent="0.2">
      <c r="A152" s="45" t="s">
        <v>480</v>
      </c>
      <c r="B152" s="34" t="s">
        <v>217</v>
      </c>
      <c r="C152" s="8">
        <v>59.460397458999999</v>
      </c>
      <c r="D152" s="43" t="str">
        <f t="shared" si="24"/>
        <v>N/A</v>
      </c>
      <c r="E152" s="8">
        <v>59.688356216999999</v>
      </c>
      <c r="F152" s="43" t="str">
        <f t="shared" si="25"/>
        <v>N/A</v>
      </c>
      <c r="G152" s="8">
        <v>57.284130378999997</v>
      </c>
      <c r="H152" s="43" t="str">
        <f t="shared" si="26"/>
        <v>N/A</v>
      </c>
      <c r="I152" s="12">
        <v>0.38340000000000002</v>
      </c>
      <c r="J152" s="12">
        <v>-4.03</v>
      </c>
      <c r="K152" s="44" t="s">
        <v>732</v>
      </c>
      <c r="L152" s="9" t="str">
        <f t="shared" si="27"/>
        <v>Yes</v>
      </c>
    </row>
    <row r="153" spans="1:12" x14ac:dyDescent="0.2">
      <c r="A153" s="45" t="s">
        <v>117</v>
      </c>
      <c r="B153" s="34" t="s">
        <v>217</v>
      </c>
      <c r="C153" s="8">
        <v>87.160801004999996</v>
      </c>
      <c r="D153" s="43" t="str">
        <f t="shared" si="24"/>
        <v>N/A</v>
      </c>
      <c r="E153" s="8">
        <v>86.721828709999997</v>
      </c>
      <c r="F153" s="43" t="str">
        <f t="shared" si="25"/>
        <v>N/A</v>
      </c>
      <c r="G153" s="8">
        <v>86.397866332000007</v>
      </c>
      <c r="H153" s="43" t="str">
        <f t="shared" si="26"/>
        <v>N/A</v>
      </c>
      <c r="I153" s="12">
        <v>-0.504</v>
      </c>
      <c r="J153" s="12">
        <v>-0.374</v>
      </c>
      <c r="K153" s="44" t="s">
        <v>732</v>
      </c>
      <c r="L153" s="9" t="str">
        <f t="shared" si="27"/>
        <v>Yes</v>
      </c>
    </row>
    <row r="154" spans="1:12" x14ac:dyDescent="0.2">
      <c r="A154" s="45" t="s">
        <v>481</v>
      </c>
      <c r="B154" s="34" t="s">
        <v>217</v>
      </c>
      <c r="C154" s="8">
        <v>85.460715218000004</v>
      </c>
      <c r="D154" s="43" t="str">
        <f t="shared" si="24"/>
        <v>N/A</v>
      </c>
      <c r="E154" s="8">
        <v>84.840183636999996</v>
      </c>
      <c r="F154" s="43" t="str">
        <f t="shared" si="25"/>
        <v>N/A</v>
      </c>
      <c r="G154" s="8">
        <v>84.338150165000002</v>
      </c>
      <c r="H154" s="43" t="str">
        <f t="shared" si="26"/>
        <v>N/A</v>
      </c>
      <c r="I154" s="12">
        <v>-0.72599999999999998</v>
      </c>
      <c r="J154" s="12">
        <v>-0.59199999999999997</v>
      </c>
      <c r="K154" s="44" t="s">
        <v>732</v>
      </c>
      <c r="L154" s="9" t="str">
        <f t="shared" si="27"/>
        <v>Yes</v>
      </c>
    </row>
    <row r="155" spans="1:12" x14ac:dyDescent="0.2">
      <c r="A155" s="45" t="s">
        <v>482</v>
      </c>
      <c r="B155" s="34" t="s">
        <v>217</v>
      </c>
      <c r="C155" s="8">
        <v>89.580661223999996</v>
      </c>
      <c r="D155" s="43" t="str">
        <f t="shared" si="24"/>
        <v>N/A</v>
      </c>
      <c r="E155" s="8">
        <v>89.475134315999995</v>
      </c>
      <c r="F155" s="43" t="str">
        <f t="shared" si="25"/>
        <v>N/A</v>
      </c>
      <c r="G155" s="8">
        <v>89.376772686999999</v>
      </c>
      <c r="H155" s="43" t="str">
        <f t="shared" si="26"/>
        <v>N/A</v>
      </c>
      <c r="I155" s="12">
        <v>-0.11799999999999999</v>
      </c>
      <c r="J155" s="12">
        <v>-0.11</v>
      </c>
      <c r="K155" s="44" t="s">
        <v>732</v>
      </c>
      <c r="L155" s="9" t="str">
        <f t="shared" si="27"/>
        <v>Yes</v>
      </c>
    </row>
    <row r="156" spans="1:12" x14ac:dyDescent="0.2">
      <c r="A156" s="45" t="s">
        <v>1482</v>
      </c>
      <c r="B156" s="34" t="s">
        <v>217</v>
      </c>
      <c r="C156" s="35">
        <v>3.3207339632999999</v>
      </c>
      <c r="D156" s="43" t="str">
        <f t="shared" si="24"/>
        <v>N/A</v>
      </c>
      <c r="E156" s="35">
        <v>2.9407940793999998</v>
      </c>
      <c r="F156" s="43" t="str">
        <f t="shared" si="25"/>
        <v>N/A</v>
      </c>
      <c r="G156" s="35">
        <v>3.0652765711000001</v>
      </c>
      <c r="H156" s="43" t="str">
        <f t="shared" si="26"/>
        <v>N/A</v>
      </c>
      <c r="I156" s="12">
        <v>-11.4</v>
      </c>
      <c r="J156" s="12">
        <v>4.2329999999999997</v>
      </c>
      <c r="K156" s="44" t="s">
        <v>732</v>
      </c>
      <c r="L156" s="9" t="str">
        <f t="shared" si="27"/>
        <v>Yes</v>
      </c>
    </row>
    <row r="157" spans="1:12" x14ac:dyDescent="0.2">
      <c r="A157" s="45" t="s">
        <v>1483</v>
      </c>
      <c r="B157" s="34" t="s">
        <v>217</v>
      </c>
      <c r="C157" s="35">
        <v>2.8198401668000002</v>
      </c>
      <c r="D157" s="43" t="str">
        <f t="shared" si="24"/>
        <v>N/A</v>
      </c>
      <c r="E157" s="35">
        <v>2.7241468683000001</v>
      </c>
      <c r="F157" s="43" t="str">
        <f t="shared" si="25"/>
        <v>N/A</v>
      </c>
      <c r="G157" s="35">
        <v>2.6496379327000001</v>
      </c>
      <c r="H157" s="43" t="str">
        <f t="shared" si="26"/>
        <v>N/A</v>
      </c>
      <c r="I157" s="12">
        <v>-3.39</v>
      </c>
      <c r="J157" s="12">
        <v>-2.74</v>
      </c>
      <c r="K157" s="44" t="s">
        <v>732</v>
      </c>
      <c r="L157" s="9" t="str">
        <f t="shared" si="27"/>
        <v>Yes</v>
      </c>
    </row>
    <row r="158" spans="1:12" x14ac:dyDescent="0.2">
      <c r="A158" s="45" t="s">
        <v>1484</v>
      </c>
      <c r="B158" s="34" t="s">
        <v>217</v>
      </c>
      <c r="C158" s="35">
        <v>3.9966981131999999</v>
      </c>
      <c r="D158" s="43" t="str">
        <f t="shared" si="24"/>
        <v>N/A</v>
      </c>
      <c r="E158" s="35">
        <v>3.2388024237000002</v>
      </c>
      <c r="F158" s="43" t="str">
        <f t="shared" si="25"/>
        <v>N/A</v>
      </c>
      <c r="G158" s="35">
        <v>3.649386845</v>
      </c>
      <c r="H158" s="43" t="str">
        <f t="shared" si="26"/>
        <v>N/A</v>
      </c>
      <c r="I158" s="12">
        <v>-19</v>
      </c>
      <c r="J158" s="12">
        <v>12.68</v>
      </c>
      <c r="K158" s="44" t="s">
        <v>732</v>
      </c>
      <c r="L158" s="9" t="str">
        <f t="shared" si="27"/>
        <v>Yes</v>
      </c>
    </row>
    <row r="159" spans="1:12" x14ac:dyDescent="0.2">
      <c r="A159" s="45" t="s">
        <v>1485</v>
      </c>
      <c r="B159" s="34" t="s">
        <v>217</v>
      </c>
      <c r="C159" s="35">
        <v>252.87698927</v>
      </c>
      <c r="D159" s="43" t="str">
        <f t="shared" si="24"/>
        <v>N/A</v>
      </c>
      <c r="E159" s="35">
        <v>252.73992462999999</v>
      </c>
      <c r="F159" s="43" t="str">
        <f t="shared" si="25"/>
        <v>N/A</v>
      </c>
      <c r="G159" s="35">
        <v>255.18067428000001</v>
      </c>
      <c r="H159" s="43" t="str">
        <f t="shared" si="26"/>
        <v>N/A</v>
      </c>
      <c r="I159" s="12">
        <v>-5.3999999999999999E-2</v>
      </c>
      <c r="J159" s="12">
        <v>0.9657</v>
      </c>
      <c r="K159" s="44" t="s">
        <v>732</v>
      </c>
      <c r="L159" s="9" t="str">
        <f t="shared" si="27"/>
        <v>Yes</v>
      </c>
    </row>
    <row r="160" spans="1:12" x14ac:dyDescent="0.2">
      <c r="A160" s="45" t="s">
        <v>1486</v>
      </c>
      <c r="B160" s="34" t="s">
        <v>217</v>
      </c>
      <c r="C160" s="35">
        <v>246.997997</v>
      </c>
      <c r="D160" s="43" t="str">
        <f t="shared" si="24"/>
        <v>N/A</v>
      </c>
      <c r="E160" s="35">
        <v>246.94580735</v>
      </c>
      <c r="F160" s="43" t="str">
        <f t="shared" si="25"/>
        <v>N/A</v>
      </c>
      <c r="G160" s="35">
        <v>249.34841904999999</v>
      </c>
      <c r="H160" s="43" t="str">
        <f t="shared" si="26"/>
        <v>N/A</v>
      </c>
      <c r="I160" s="12">
        <v>-2.1000000000000001E-2</v>
      </c>
      <c r="J160" s="12">
        <v>0.97289999999999999</v>
      </c>
      <c r="K160" s="44" t="s">
        <v>732</v>
      </c>
      <c r="L160" s="9" t="str">
        <f t="shared" si="27"/>
        <v>Yes</v>
      </c>
    </row>
    <row r="161" spans="1:12" x14ac:dyDescent="0.2">
      <c r="A161" s="45" t="s">
        <v>1487</v>
      </c>
      <c r="B161" s="34" t="s">
        <v>217</v>
      </c>
      <c r="C161" s="35">
        <v>281.24513501000001</v>
      </c>
      <c r="D161" s="43" t="str">
        <f t="shared" si="24"/>
        <v>N/A</v>
      </c>
      <c r="E161" s="35">
        <v>280.46252643999998</v>
      </c>
      <c r="F161" s="43" t="str">
        <f t="shared" si="25"/>
        <v>N/A</v>
      </c>
      <c r="G161" s="35">
        <v>282.73256343999998</v>
      </c>
      <c r="H161" s="43" t="str">
        <f t="shared" si="26"/>
        <v>N/A</v>
      </c>
      <c r="I161" s="12">
        <v>-0.27800000000000002</v>
      </c>
      <c r="J161" s="12">
        <v>0.80940000000000001</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11</v>
      </c>
      <c r="F163" s="43" t="str">
        <f t="shared" si="29"/>
        <v>N/A</v>
      </c>
      <c r="G163" s="35">
        <v>0</v>
      </c>
      <c r="H163" s="43" t="str">
        <f t="shared" si="30"/>
        <v>N/A</v>
      </c>
      <c r="I163" s="12" t="s">
        <v>1743</v>
      </c>
      <c r="J163" s="12">
        <v>-100</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2078</v>
      </c>
      <c r="D165" s="43" t="str">
        <f t="shared" si="28"/>
        <v>N/A</v>
      </c>
      <c r="E165" s="35">
        <v>2019</v>
      </c>
      <c r="F165" s="43" t="str">
        <f t="shared" si="29"/>
        <v>N/A</v>
      </c>
      <c r="G165" s="35">
        <v>2040</v>
      </c>
      <c r="H165" s="43" t="str">
        <f t="shared" si="30"/>
        <v>N/A</v>
      </c>
      <c r="I165" s="12">
        <v>-2.84</v>
      </c>
      <c r="J165" s="12">
        <v>1.04</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-33.299999999999997</v>
      </c>
      <c r="J167" s="12">
        <v>150</v>
      </c>
      <c r="K167" s="14" t="s">
        <v>217</v>
      </c>
      <c r="L167" s="9" t="str">
        <f t="shared" si="31"/>
        <v>N/A</v>
      </c>
    </row>
    <row r="168" spans="1:12" x14ac:dyDescent="0.2">
      <c r="A168" s="45" t="s">
        <v>125</v>
      </c>
      <c r="B168" s="34" t="s">
        <v>217</v>
      </c>
      <c r="C168" s="46">
        <v>368708</v>
      </c>
      <c r="D168" s="43" t="str">
        <f t="shared" si="28"/>
        <v>N/A</v>
      </c>
      <c r="E168" s="46">
        <v>611924</v>
      </c>
      <c r="F168" s="43" t="str">
        <f t="shared" si="29"/>
        <v>N/A</v>
      </c>
      <c r="G168" s="46">
        <v>373991</v>
      </c>
      <c r="H168" s="43" t="str">
        <f t="shared" si="30"/>
        <v>N/A</v>
      </c>
      <c r="I168" s="12">
        <v>65.959999999999994</v>
      </c>
      <c r="J168" s="12">
        <v>-38.9</v>
      </c>
      <c r="K168" s="14" t="s">
        <v>217</v>
      </c>
      <c r="L168" s="9" t="str">
        <f t="shared" si="31"/>
        <v>N/A</v>
      </c>
    </row>
    <row r="169" spans="1:12" x14ac:dyDescent="0.2">
      <c r="A169" s="45" t="s">
        <v>1624</v>
      </c>
      <c r="B169" s="34" t="s">
        <v>217</v>
      </c>
      <c r="C169" s="46">
        <v>345441</v>
      </c>
      <c r="D169" s="43" t="str">
        <f t="shared" si="28"/>
        <v>N/A</v>
      </c>
      <c r="E169" s="46">
        <v>393590</v>
      </c>
      <c r="F169" s="43" t="str">
        <f t="shared" si="29"/>
        <v>N/A</v>
      </c>
      <c r="G169" s="46">
        <v>373979</v>
      </c>
      <c r="H169" s="43" t="str">
        <f t="shared" si="30"/>
        <v>N/A</v>
      </c>
      <c r="I169" s="12">
        <v>13.94</v>
      </c>
      <c r="J169" s="12">
        <v>-4.9800000000000004</v>
      </c>
      <c r="K169" s="14" t="s">
        <v>217</v>
      </c>
      <c r="L169" s="9" t="str">
        <f t="shared" si="31"/>
        <v>N/A</v>
      </c>
    </row>
    <row r="170" spans="1:12" x14ac:dyDescent="0.2">
      <c r="A170" s="45" t="s">
        <v>1381</v>
      </c>
      <c r="B170" s="34" t="s">
        <v>217</v>
      </c>
      <c r="C170" s="46">
        <v>368708</v>
      </c>
      <c r="D170" s="43" t="str">
        <f t="shared" si="28"/>
        <v>N/A</v>
      </c>
      <c r="E170" s="46">
        <v>313285</v>
      </c>
      <c r="F170" s="43" t="str">
        <f t="shared" si="29"/>
        <v>N/A</v>
      </c>
      <c r="G170" s="46">
        <v>297840</v>
      </c>
      <c r="H170" s="43" t="str">
        <f t="shared" si="30"/>
        <v>N/A</v>
      </c>
      <c r="I170" s="12">
        <v>-15</v>
      </c>
      <c r="J170" s="12">
        <v>-4.93</v>
      </c>
      <c r="K170" s="14" t="s">
        <v>217</v>
      </c>
      <c r="L170" s="9" t="str">
        <f t="shared" si="31"/>
        <v>N/A</v>
      </c>
    </row>
    <row r="171" spans="1:12" x14ac:dyDescent="0.2">
      <c r="A171" s="45" t="s">
        <v>1618</v>
      </c>
      <c r="B171" s="34" t="s">
        <v>217</v>
      </c>
      <c r="C171" s="46">
        <v>120970</v>
      </c>
      <c r="D171" s="43" t="str">
        <f t="shared" si="28"/>
        <v>N/A</v>
      </c>
      <c r="E171" s="46">
        <v>91470</v>
      </c>
      <c r="F171" s="43" t="str">
        <f t="shared" si="29"/>
        <v>N/A</v>
      </c>
      <c r="G171" s="46">
        <v>103927</v>
      </c>
      <c r="H171" s="43" t="str">
        <f t="shared" si="30"/>
        <v>N/A</v>
      </c>
      <c r="I171" s="12">
        <v>-24.4</v>
      </c>
      <c r="J171" s="12">
        <v>13.62</v>
      </c>
      <c r="K171" s="14" t="s">
        <v>217</v>
      </c>
      <c r="L171" s="9" t="str">
        <f t="shared" si="31"/>
        <v>N/A</v>
      </c>
    </row>
    <row r="172" spans="1:12" x14ac:dyDescent="0.2">
      <c r="A172" s="45" t="s">
        <v>1619</v>
      </c>
      <c r="B172" s="34" t="s">
        <v>217</v>
      </c>
      <c r="C172" s="46">
        <v>288305</v>
      </c>
      <c r="D172" s="43" t="str">
        <f t="shared" si="28"/>
        <v>N/A</v>
      </c>
      <c r="E172" s="46">
        <v>261666</v>
      </c>
      <c r="F172" s="43" t="str">
        <f t="shared" si="29"/>
        <v>N/A</v>
      </c>
      <c r="G172" s="46">
        <v>341944</v>
      </c>
      <c r="H172" s="43" t="str">
        <f t="shared" si="30"/>
        <v>N/A</v>
      </c>
      <c r="I172" s="12">
        <v>-9.24</v>
      </c>
      <c r="J172" s="12">
        <v>30.68</v>
      </c>
      <c r="K172" s="14" t="s">
        <v>217</v>
      </c>
      <c r="L172" s="9" t="str">
        <f t="shared" si="31"/>
        <v>N/A</v>
      </c>
    </row>
    <row r="173" spans="1:12" ht="25.5" x14ac:dyDescent="0.2">
      <c r="A173" s="45" t="s">
        <v>1382</v>
      </c>
      <c r="B173" s="34" t="s">
        <v>217</v>
      </c>
      <c r="C173" s="46">
        <v>52462</v>
      </c>
      <c r="D173" s="43" t="str">
        <f t="shared" ref="D173:D187" si="32">IF($B173="N/A","N/A",IF(C173&gt;10,"No",IF(C173&lt;-10,"No","Yes")))</f>
        <v>N/A</v>
      </c>
      <c r="E173" s="46">
        <v>50771</v>
      </c>
      <c r="F173" s="43" t="str">
        <f t="shared" ref="F173:F187" si="33">IF($B173="N/A","N/A",IF(E173&gt;10,"No",IF(E173&lt;-10,"No","Yes")))</f>
        <v>N/A</v>
      </c>
      <c r="G173" s="46">
        <v>81361</v>
      </c>
      <c r="H173" s="43" t="str">
        <f t="shared" ref="H173:H187" si="34">IF($B173="N/A","N/A",IF(G173&gt;10,"No",IF(G173&lt;-10,"No","Yes")))</f>
        <v>N/A</v>
      </c>
      <c r="I173" s="12">
        <v>-3.22</v>
      </c>
      <c r="J173" s="12">
        <v>60.25</v>
      </c>
      <c r="K173" s="44" t="s">
        <v>732</v>
      </c>
      <c r="L173" s="9" t="str">
        <f t="shared" ref="L173:L187" si="35">IF(J173="Div by 0", "N/A", IF(K173="N/A","N/A", IF(J173&gt;VALUE(MID(K173,1,2)), "No", IF(J173&lt;-1*VALUE(MID(K173,1,2)), "No", "Yes"))))</f>
        <v>No</v>
      </c>
    </row>
    <row r="174" spans="1:12" x14ac:dyDescent="0.2">
      <c r="A174" s="45" t="s">
        <v>649</v>
      </c>
      <c r="B174" s="34" t="s">
        <v>217</v>
      </c>
      <c r="C174" s="35">
        <v>484</v>
      </c>
      <c r="D174" s="43" t="str">
        <f t="shared" si="32"/>
        <v>N/A</v>
      </c>
      <c r="E174" s="35">
        <v>485</v>
      </c>
      <c r="F174" s="43" t="str">
        <f t="shared" si="33"/>
        <v>N/A</v>
      </c>
      <c r="G174" s="35">
        <v>576</v>
      </c>
      <c r="H174" s="43" t="str">
        <f t="shared" si="34"/>
        <v>N/A</v>
      </c>
      <c r="I174" s="12">
        <v>0.20660000000000001</v>
      </c>
      <c r="J174" s="12">
        <v>18.760000000000002</v>
      </c>
      <c r="K174" s="44" t="s">
        <v>732</v>
      </c>
      <c r="L174" s="9" t="str">
        <f t="shared" si="35"/>
        <v>Yes</v>
      </c>
    </row>
    <row r="175" spans="1:12" ht="25.5" x14ac:dyDescent="0.2">
      <c r="A175" s="45" t="s">
        <v>1383</v>
      </c>
      <c r="B175" s="34" t="s">
        <v>217</v>
      </c>
      <c r="C175" s="46">
        <v>108.39256198</v>
      </c>
      <c r="D175" s="43" t="str">
        <f t="shared" si="32"/>
        <v>N/A</v>
      </c>
      <c r="E175" s="46">
        <v>104.68247423</v>
      </c>
      <c r="F175" s="43" t="str">
        <f t="shared" si="33"/>
        <v>N/A</v>
      </c>
      <c r="G175" s="46">
        <v>141.25173611</v>
      </c>
      <c r="H175" s="43" t="str">
        <f t="shared" si="34"/>
        <v>N/A</v>
      </c>
      <c r="I175" s="12">
        <v>-3.42</v>
      </c>
      <c r="J175" s="12">
        <v>34.93</v>
      </c>
      <c r="K175" s="44" t="s">
        <v>732</v>
      </c>
      <c r="L175" s="9" t="str">
        <f t="shared" si="35"/>
        <v>No</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1958332</v>
      </c>
      <c r="D179" s="43" t="str">
        <f t="shared" si="32"/>
        <v>N/A</v>
      </c>
      <c r="E179" s="46">
        <v>1898379</v>
      </c>
      <c r="F179" s="43" t="str">
        <f t="shared" si="33"/>
        <v>N/A</v>
      </c>
      <c r="G179" s="46">
        <v>2006772</v>
      </c>
      <c r="H179" s="43" t="str">
        <f t="shared" si="34"/>
        <v>N/A</v>
      </c>
      <c r="I179" s="12">
        <v>-3.06</v>
      </c>
      <c r="J179" s="12">
        <v>5.71</v>
      </c>
      <c r="K179" s="44" t="s">
        <v>732</v>
      </c>
      <c r="L179" s="9" t="str">
        <f t="shared" si="35"/>
        <v>Yes</v>
      </c>
    </row>
    <row r="180" spans="1:12" x14ac:dyDescent="0.2">
      <c r="A180" s="45" t="s">
        <v>517</v>
      </c>
      <c r="B180" s="34" t="s">
        <v>217</v>
      </c>
      <c r="C180" s="35">
        <v>4576</v>
      </c>
      <c r="D180" s="43" t="str">
        <f t="shared" si="32"/>
        <v>N/A</v>
      </c>
      <c r="E180" s="35">
        <v>4672</v>
      </c>
      <c r="F180" s="43" t="str">
        <f t="shared" si="33"/>
        <v>N/A</v>
      </c>
      <c r="G180" s="35">
        <v>4758</v>
      </c>
      <c r="H180" s="43" t="str">
        <f t="shared" si="34"/>
        <v>N/A</v>
      </c>
      <c r="I180" s="12">
        <v>2.0979999999999999</v>
      </c>
      <c r="J180" s="12">
        <v>1.841</v>
      </c>
      <c r="K180" s="44" t="s">
        <v>732</v>
      </c>
      <c r="L180" s="9" t="str">
        <f t="shared" si="35"/>
        <v>Yes</v>
      </c>
    </row>
    <row r="181" spans="1:12" ht="25.5" x14ac:dyDescent="0.2">
      <c r="A181" s="45" t="s">
        <v>1387</v>
      </c>
      <c r="B181" s="34" t="s">
        <v>217</v>
      </c>
      <c r="C181" s="46">
        <v>427.95716783</v>
      </c>
      <c r="D181" s="43" t="str">
        <f t="shared" si="32"/>
        <v>N/A</v>
      </c>
      <c r="E181" s="46">
        <v>406.33112158</v>
      </c>
      <c r="F181" s="43" t="str">
        <f t="shared" si="33"/>
        <v>N/A</v>
      </c>
      <c r="G181" s="46">
        <v>421.76796974000001</v>
      </c>
      <c r="H181" s="43" t="str">
        <f t="shared" si="34"/>
        <v>N/A</v>
      </c>
      <c r="I181" s="12">
        <v>-5.05</v>
      </c>
      <c r="J181" s="12">
        <v>3.7989999999999999</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433348813</v>
      </c>
      <c r="D185" s="43" t="str">
        <f t="shared" si="32"/>
        <v>N/A</v>
      </c>
      <c r="E185" s="46">
        <v>478068771</v>
      </c>
      <c r="F185" s="43" t="str">
        <f t="shared" si="33"/>
        <v>N/A</v>
      </c>
      <c r="G185" s="46">
        <v>490725161</v>
      </c>
      <c r="H185" s="43" t="str">
        <f t="shared" si="34"/>
        <v>N/A</v>
      </c>
      <c r="I185" s="12">
        <v>10.32</v>
      </c>
      <c r="J185" s="12">
        <v>2.6469999999999998</v>
      </c>
      <c r="K185" s="44" t="s">
        <v>732</v>
      </c>
      <c r="L185" s="9" t="str">
        <f t="shared" si="35"/>
        <v>Yes</v>
      </c>
    </row>
    <row r="186" spans="1:12" ht="25.5" x14ac:dyDescent="0.2">
      <c r="A186" s="45" t="s">
        <v>519</v>
      </c>
      <c r="B186" s="34" t="s">
        <v>217</v>
      </c>
      <c r="C186" s="35">
        <v>15942</v>
      </c>
      <c r="D186" s="43" t="str">
        <f t="shared" si="32"/>
        <v>N/A</v>
      </c>
      <c r="E186" s="35">
        <v>16466</v>
      </c>
      <c r="F186" s="43" t="str">
        <f t="shared" si="33"/>
        <v>N/A</v>
      </c>
      <c r="G186" s="35">
        <v>17347</v>
      </c>
      <c r="H186" s="43" t="str">
        <f t="shared" si="34"/>
        <v>N/A</v>
      </c>
      <c r="I186" s="12">
        <v>3.2869999999999999</v>
      </c>
      <c r="J186" s="12">
        <v>5.35</v>
      </c>
      <c r="K186" s="44" t="s">
        <v>732</v>
      </c>
      <c r="L186" s="9" t="str">
        <f t="shared" si="35"/>
        <v>Yes</v>
      </c>
    </row>
    <row r="187" spans="1:12" ht="25.5" x14ac:dyDescent="0.2">
      <c r="A187" s="45" t="s">
        <v>1391</v>
      </c>
      <c r="B187" s="34" t="s">
        <v>217</v>
      </c>
      <c r="C187" s="46">
        <v>27182.838602</v>
      </c>
      <c r="D187" s="43" t="str">
        <f t="shared" si="32"/>
        <v>N/A</v>
      </c>
      <c r="E187" s="46">
        <v>29033.691911000002</v>
      </c>
      <c r="F187" s="43" t="str">
        <f t="shared" si="33"/>
        <v>N/A</v>
      </c>
      <c r="G187" s="46">
        <v>28288.76238</v>
      </c>
      <c r="H187" s="43" t="str">
        <f t="shared" si="34"/>
        <v>N/A</v>
      </c>
      <c r="I187" s="12">
        <v>6.8090000000000002</v>
      </c>
      <c r="J187" s="12">
        <v>-2.57</v>
      </c>
      <c r="K187" s="44" t="s">
        <v>732</v>
      </c>
      <c r="L187" s="9" t="str">
        <f t="shared" si="35"/>
        <v>Yes</v>
      </c>
    </row>
    <row r="188" spans="1:12" x14ac:dyDescent="0.2">
      <c r="A188" s="4" t="s">
        <v>1392</v>
      </c>
      <c r="B188" s="34" t="s">
        <v>217</v>
      </c>
      <c r="C188" s="46">
        <v>767496625</v>
      </c>
      <c r="D188" s="43" t="str">
        <f t="shared" ref="D188:D203" si="36">IF($B188="N/A","N/A",IF(C188&gt;10,"No",IF(C188&lt;-10,"No","Yes")))</f>
        <v>N/A</v>
      </c>
      <c r="E188" s="46">
        <v>817894542</v>
      </c>
      <c r="F188" s="43" t="str">
        <f t="shared" ref="F188:F203" si="37">IF($B188="N/A","N/A",IF(E188&gt;10,"No",IF(E188&lt;-10,"No","Yes")))</f>
        <v>N/A</v>
      </c>
      <c r="G188" s="46">
        <v>837997932</v>
      </c>
      <c r="H188" s="43" t="str">
        <f t="shared" ref="H188:H203" si="38">IF($B188="N/A","N/A",IF(G188&gt;10,"No",IF(G188&lt;-10,"No","Yes")))</f>
        <v>N/A</v>
      </c>
      <c r="I188" s="12">
        <v>6.5670000000000002</v>
      </c>
      <c r="J188" s="12">
        <v>2.4580000000000002</v>
      </c>
      <c r="K188" s="44" t="s">
        <v>732</v>
      </c>
      <c r="L188" s="9" t="str">
        <f t="shared" ref="L188:L203" si="39">IF(J188="Div by 0", "N/A", IF(K188="N/A","N/A", IF(J188&gt;VALUE(MID(K188,1,2)), "No", IF(J188&lt;-1*VALUE(MID(K188,1,2)), "No", "Yes"))))</f>
        <v>Yes</v>
      </c>
    </row>
    <row r="189" spans="1:12" x14ac:dyDescent="0.2">
      <c r="A189" s="4" t="s">
        <v>1489</v>
      </c>
      <c r="B189" s="34" t="s">
        <v>217</v>
      </c>
      <c r="C189" s="35">
        <v>39698</v>
      </c>
      <c r="D189" s="43" t="str">
        <f t="shared" si="36"/>
        <v>N/A</v>
      </c>
      <c r="E189" s="35">
        <v>40337</v>
      </c>
      <c r="F189" s="43" t="str">
        <f t="shared" si="37"/>
        <v>N/A</v>
      </c>
      <c r="G189" s="35">
        <v>42024</v>
      </c>
      <c r="H189" s="43" t="str">
        <f t="shared" si="38"/>
        <v>N/A</v>
      </c>
      <c r="I189" s="12">
        <v>1.61</v>
      </c>
      <c r="J189" s="12">
        <v>4.1820000000000004</v>
      </c>
      <c r="K189" s="44" t="s">
        <v>732</v>
      </c>
      <c r="L189" s="9" t="str">
        <f t="shared" si="39"/>
        <v>Yes</v>
      </c>
    </row>
    <row r="190" spans="1:12" x14ac:dyDescent="0.2">
      <c r="A190" s="4" t="s">
        <v>1490</v>
      </c>
      <c r="B190" s="34" t="s">
        <v>217</v>
      </c>
      <c r="C190" s="46">
        <v>19333.382664000001</v>
      </c>
      <c r="D190" s="43" t="str">
        <f t="shared" si="36"/>
        <v>N/A</v>
      </c>
      <c r="E190" s="46">
        <v>20276.533753</v>
      </c>
      <c r="F190" s="43" t="str">
        <f t="shared" si="37"/>
        <v>N/A</v>
      </c>
      <c r="G190" s="46">
        <v>19940.936892999998</v>
      </c>
      <c r="H190" s="43" t="str">
        <f t="shared" si="38"/>
        <v>N/A</v>
      </c>
      <c r="I190" s="12">
        <v>4.8780000000000001</v>
      </c>
      <c r="J190" s="12">
        <v>-1.66</v>
      </c>
      <c r="K190" s="44" t="s">
        <v>732</v>
      </c>
      <c r="L190" s="9" t="str">
        <f t="shared" si="39"/>
        <v>Yes</v>
      </c>
    </row>
    <row r="191" spans="1:12" x14ac:dyDescent="0.2">
      <c r="A191" s="4" t="s">
        <v>1491</v>
      </c>
      <c r="B191" s="34" t="s">
        <v>217</v>
      </c>
      <c r="C191" s="46">
        <v>14558.534705</v>
      </c>
      <c r="D191" s="43" t="str">
        <f t="shared" si="36"/>
        <v>N/A</v>
      </c>
      <c r="E191" s="46">
        <v>15435.784858999999</v>
      </c>
      <c r="F191" s="43" t="str">
        <f t="shared" si="37"/>
        <v>N/A</v>
      </c>
      <c r="G191" s="46">
        <v>15220.21967</v>
      </c>
      <c r="H191" s="43" t="str">
        <f t="shared" si="38"/>
        <v>N/A</v>
      </c>
      <c r="I191" s="12">
        <v>6.0259999999999998</v>
      </c>
      <c r="J191" s="12">
        <v>-1.4</v>
      </c>
      <c r="K191" s="44" t="s">
        <v>732</v>
      </c>
      <c r="L191" s="9" t="str">
        <f t="shared" si="39"/>
        <v>Yes</v>
      </c>
    </row>
    <row r="192" spans="1:12" x14ac:dyDescent="0.2">
      <c r="A192" s="4" t="s">
        <v>1492</v>
      </c>
      <c r="B192" s="34" t="s">
        <v>217</v>
      </c>
      <c r="C192" s="46">
        <v>26065.54535</v>
      </c>
      <c r="D192" s="43" t="str">
        <f t="shared" si="36"/>
        <v>N/A</v>
      </c>
      <c r="E192" s="46">
        <v>27313.744160999999</v>
      </c>
      <c r="F192" s="43" t="str">
        <f t="shared" si="37"/>
        <v>N/A</v>
      </c>
      <c r="G192" s="46">
        <v>26928.778721999999</v>
      </c>
      <c r="H192" s="43" t="str">
        <f t="shared" si="38"/>
        <v>N/A</v>
      </c>
      <c r="I192" s="12">
        <v>4.7889999999999997</v>
      </c>
      <c r="J192" s="12">
        <v>-1.41</v>
      </c>
      <c r="K192" s="44" t="s">
        <v>732</v>
      </c>
      <c r="L192" s="9" t="str">
        <f t="shared" si="39"/>
        <v>Yes</v>
      </c>
    </row>
    <row r="193" spans="1:12" x14ac:dyDescent="0.2">
      <c r="A193" s="45" t="s">
        <v>1493</v>
      </c>
      <c r="B193" s="34" t="s">
        <v>217</v>
      </c>
      <c r="C193" s="9">
        <v>25.06962381</v>
      </c>
      <c r="D193" s="43" t="str">
        <f t="shared" si="36"/>
        <v>N/A</v>
      </c>
      <c r="E193" s="9">
        <v>25.555949771000002</v>
      </c>
      <c r="F193" s="43" t="str">
        <f t="shared" si="37"/>
        <v>N/A</v>
      </c>
      <c r="G193" s="9">
        <v>26.372136806</v>
      </c>
      <c r="H193" s="43" t="str">
        <f t="shared" si="38"/>
        <v>N/A</v>
      </c>
      <c r="I193" s="12">
        <v>1.94</v>
      </c>
      <c r="J193" s="12">
        <v>3.194</v>
      </c>
      <c r="K193" s="44" t="s">
        <v>732</v>
      </c>
      <c r="L193" s="9" t="str">
        <f t="shared" si="39"/>
        <v>Yes</v>
      </c>
    </row>
    <row r="194" spans="1:12" x14ac:dyDescent="0.2">
      <c r="A194" s="45" t="s">
        <v>1494</v>
      </c>
      <c r="B194" s="34" t="s">
        <v>217</v>
      </c>
      <c r="C194" s="9">
        <v>25.258853214999998</v>
      </c>
      <c r="D194" s="43" t="str">
        <f t="shared" si="36"/>
        <v>N/A</v>
      </c>
      <c r="E194" s="9">
        <v>25.873792715</v>
      </c>
      <c r="F194" s="43" t="str">
        <f t="shared" si="37"/>
        <v>N/A</v>
      </c>
      <c r="G194" s="9">
        <v>26.879207580999999</v>
      </c>
      <c r="H194" s="43" t="str">
        <f t="shared" si="38"/>
        <v>N/A</v>
      </c>
      <c r="I194" s="12">
        <v>2.4350000000000001</v>
      </c>
      <c r="J194" s="12">
        <v>3.8860000000000001</v>
      </c>
      <c r="K194" s="44" t="s">
        <v>732</v>
      </c>
      <c r="L194" s="9" t="str">
        <f t="shared" si="39"/>
        <v>Yes</v>
      </c>
    </row>
    <row r="195" spans="1:12" x14ac:dyDescent="0.2">
      <c r="A195" s="45" t="s">
        <v>1495</v>
      </c>
      <c r="B195" s="34" t="s">
        <v>217</v>
      </c>
      <c r="C195" s="9">
        <v>24.855517496000001</v>
      </c>
      <c r="D195" s="43" t="str">
        <f t="shared" si="36"/>
        <v>N/A</v>
      </c>
      <c r="E195" s="9">
        <v>25.164164026000002</v>
      </c>
      <c r="F195" s="43" t="str">
        <f t="shared" si="37"/>
        <v>N/A</v>
      </c>
      <c r="G195" s="9">
        <v>25.704145242999999</v>
      </c>
      <c r="H195" s="43" t="str">
        <f t="shared" si="38"/>
        <v>N/A</v>
      </c>
      <c r="I195" s="12">
        <v>1.242</v>
      </c>
      <c r="J195" s="12">
        <v>2.1459999999999999</v>
      </c>
      <c r="K195" s="44" t="s">
        <v>732</v>
      </c>
      <c r="L195" s="9" t="str">
        <f t="shared" si="39"/>
        <v>Yes</v>
      </c>
    </row>
    <row r="196" spans="1:12" ht="25.5" x14ac:dyDescent="0.2">
      <c r="A196" s="4" t="s">
        <v>1404</v>
      </c>
      <c r="B196" s="34" t="s">
        <v>217</v>
      </c>
      <c r="C196" s="46">
        <v>433348813</v>
      </c>
      <c r="D196" s="43" t="str">
        <f t="shared" si="36"/>
        <v>N/A</v>
      </c>
      <c r="E196" s="46">
        <v>478068771</v>
      </c>
      <c r="F196" s="43" t="str">
        <f t="shared" si="37"/>
        <v>N/A</v>
      </c>
      <c r="G196" s="46">
        <v>490725161</v>
      </c>
      <c r="H196" s="43" t="str">
        <f t="shared" si="38"/>
        <v>N/A</v>
      </c>
      <c r="I196" s="12">
        <v>10.32</v>
      </c>
      <c r="J196" s="12">
        <v>2.6469999999999998</v>
      </c>
      <c r="K196" s="44" t="s">
        <v>732</v>
      </c>
      <c r="L196" s="9" t="str">
        <f t="shared" si="39"/>
        <v>Yes</v>
      </c>
    </row>
    <row r="197" spans="1:12" x14ac:dyDescent="0.2">
      <c r="A197" s="4" t="s">
        <v>1496</v>
      </c>
      <c r="B197" s="34" t="s">
        <v>217</v>
      </c>
      <c r="C197" s="35">
        <v>15942</v>
      </c>
      <c r="D197" s="43" t="str">
        <f t="shared" si="36"/>
        <v>N/A</v>
      </c>
      <c r="E197" s="35">
        <v>16466</v>
      </c>
      <c r="F197" s="43" t="str">
        <f t="shared" si="37"/>
        <v>N/A</v>
      </c>
      <c r="G197" s="35">
        <v>17347</v>
      </c>
      <c r="H197" s="43" t="str">
        <f t="shared" si="38"/>
        <v>N/A</v>
      </c>
      <c r="I197" s="12">
        <v>3.2869999999999999</v>
      </c>
      <c r="J197" s="12">
        <v>5.35</v>
      </c>
      <c r="K197" s="44" t="s">
        <v>732</v>
      </c>
      <c r="L197" s="9" t="str">
        <f t="shared" si="39"/>
        <v>Yes</v>
      </c>
    </row>
    <row r="198" spans="1:12" ht="25.5" x14ac:dyDescent="0.2">
      <c r="A198" s="4" t="s">
        <v>1497</v>
      </c>
      <c r="B198" s="34" t="s">
        <v>217</v>
      </c>
      <c r="C198" s="46">
        <v>27182.838602</v>
      </c>
      <c r="D198" s="43" t="str">
        <f t="shared" si="36"/>
        <v>N/A</v>
      </c>
      <c r="E198" s="46">
        <v>29033.691911000002</v>
      </c>
      <c r="F198" s="43" t="str">
        <f t="shared" si="37"/>
        <v>N/A</v>
      </c>
      <c r="G198" s="46">
        <v>28288.76238</v>
      </c>
      <c r="H198" s="43" t="str">
        <f t="shared" si="38"/>
        <v>N/A</v>
      </c>
      <c r="I198" s="12">
        <v>6.8090000000000002</v>
      </c>
      <c r="J198" s="12">
        <v>-2.57</v>
      </c>
      <c r="K198" s="44" t="s">
        <v>732</v>
      </c>
      <c r="L198" s="9" t="str">
        <f t="shared" si="39"/>
        <v>Yes</v>
      </c>
    </row>
    <row r="199" spans="1:12" ht="25.5" x14ac:dyDescent="0.2">
      <c r="A199" s="4" t="s">
        <v>1498</v>
      </c>
      <c r="B199" s="34" t="s">
        <v>217</v>
      </c>
      <c r="C199" s="46">
        <v>15183.240731</v>
      </c>
      <c r="D199" s="43" t="str">
        <f t="shared" si="36"/>
        <v>N/A</v>
      </c>
      <c r="E199" s="46">
        <v>17029.100903999999</v>
      </c>
      <c r="F199" s="43" t="str">
        <f t="shared" si="37"/>
        <v>N/A</v>
      </c>
      <c r="G199" s="46">
        <v>16657.062246000001</v>
      </c>
      <c r="H199" s="43" t="str">
        <f t="shared" si="38"/>
        <v>N/A</v>
      </c>
      <c r="I199" s="12">
        <v>12.16</v>
      </c>
      <c r="J199" s="12">
        <v>-2.1800000000000002</v>
      </c>
      <c r="K199" s="44" t="s">
        <v>732</v>
      </c>
      <c r="L199" s="9" t="str">
        <f t="shared" si="39"/>
        <v>Yes</v>
      </c>
    </row>
    <row r="200" spans="1:12" ht="25.5" x14ac:dyDescent="0.2">
      <c r="A200" s="4" t="s">
        <v>1499</v>
      </c>
      <c r="B200" s="34" t="s">
        <v>217</v>
      </c>
      <c r="C200" s="46">
        <v>43319.376819999998</v>
      </c>
      <c r="D200" s="43" t="str">
        <f t="shared" si="36"/>
        <v>N/A</v>
      </c>
      <c r="E200" s="46">
        <v>45915.202834999996</v>
      </c>
      <c r="F200" s="43" t="str">
        <f t="shared" si="37"/>
        <v>N/A</v>
      </c>
      <c r="G200" s="46">
        <v>45477.959577000001</v>
      </c>
      <c r="H200" s="43" t="str">
        <f t="shared" si="38"/>
        <v>N/A</v>
      </c>
      <c r="I200" s="12">
        <v>5.992</v>
      </c>
      <c r="J200" s="12">
        <v>-0.95199999999999996</v>
      </c>
      <c r="K200" s="44" t="s">
        <v>732</v>
      </c>
      <c r="L200" s="9" t="str">
        <f t="shared" si="39"/>
        <v>Yes</v>
      </c>
    </row>
    <row r="201" spans="1:12" ht="25.5" x14ac:dyDescent="0.2">
      <c r="A201" s="4" t="s">
        <v>1500</v>
      </c>
      <c r="B201" s="34" t="s">
        <v>217</v>
      </c>
      <c r="C201" s="9">
        <v>10.067508257</v>
      </c>
      <c r="D201" s="43" t="str">
        <f t="shared" si="36"/>
        <v>N/A</v>
      </c>
      <c r="E201" s="9">
        <v>10.432215309</v>
      </c>
      <c r="F201" s="43" t="str">
        <f t="shared" si="37"/>
        <v>N/A</v>
      </c>
      <c r="G201" s="9">
        <v>10.88609978</v>
      </c>
      <c r="H201" s="43" t="str">
        <f t="shared" si="38"/>
        <v>N/A</v>
      </c>
      <c r="I201" s="12">
        <v>3.6230000000000002</v>
      </c>
      <c r="J201" s="12">
        <v>4.351</v>
      </c>
      <c r="K201" s="44" t="s">
        <v>732</v>
      </c>
      <c r="L201" s="9" t="str">
        <f t="shared" si="39"/>
        <v>Yes</v>
      </c>
    </row>
    <row r="202" spans="1:12" ht="25.5" x14ac:dyDescent="0.2">
      <c r="A202" s="4" t="s">
        <v>1501</v>
      </c>
      <c r="B202" s="34" t="s">
        <v>217</v>
      </c>
      <c r="C202" s="9">
        <v>9.9440964064999999</v>
      </c>
      <c r="D202" s="43" t="str">
        <f t="shared" si="36"/>
        <v>N/A</v>
      </c>
      <c r="E202" s="9">
        <v>10.419463814</v>
      </c>
      <c r="F202" s="43" t="str">
        <f t="shared" si="37"/>
        <v>N/A</v>
      </c>
      <c r="G202" s="9">
        <v>11.090862313000001</v>
      </c>
      <c r="H202" s="43" t="str">
        <f t="shared" si="38"/>
        <v>N/A</v>
      </c>
      <c r="I202" s="12">
        <v>4.78</v>
      </c>
      <c r="J202" s="12">
        <v>6.444</v>
      </c>
      <c r="K202" s="44" t="s">
        <v>732</v>
      </c>
      <c r="L202" s="9" t="str">
        <f t="shared" si="39"/>
        <v>Yes</v>
      </c>
    </row>
    <row r="203" spans="1:12" ht="25.5" x14ac:dyDescent="0.2">
      <c r="A203" s="4" t="s">
        <v>1502</v>
      </c>
      <c r="B203" s="34" t="s">
        <v>217</v>
      </c>
      <c r="C203" s="9">
        <v>10.259389476999999</v>
      </c>
      <c r="D203" s="43" t="str">
        <f t="shared" si="36"/>
        <v>N/A</v>
      </c>
      <c r="E203" s="9">
        <v>10.474353676</v>
      </c>
      <c r="F203" s="43" t="str">
        <f t="shared" si="37"/>
        <v>N/A</v>
      </c>
      <c r="G203" s="9">
        <v>10.618677101999999</v>
      </c>
      <c r="H203" s="43" t="str">
        <f t="shared" si="38"/>
        <v>N/A</v>
      </c>
      <c r="I203" s="12">
        <v>2.0950000000000002</v>
      </c>
      <c r="J203" s="12">
        <v>1.3779999999999999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268254</v>
      </c>
      <c r="D6" s="43" t="str">
        <f>IF($B6="N/A","N/A",IF(C6&gt;10,"No",IF(C6&lt;-10,"No","Yes")))</f>
        <v>N/A</v>
      </c>
      <c r="E6" s="35">
        <v>260770</v>
      </c>
      <c r="F6" s="43" t="str">
        <f>IF($B6="N/A","N/A",IF(E6&gt;10,"No",IF(E6&lt;-10,"No","Yes")))</f>
        <v>N/A</v>
      </c>
      <c r="G6" s="35">
        <v>263415</v>
      </c>
      <c r="H6" s="43" t="str">
        <f>IF($B6="N/A","N/A",IF(G6&gt;10,"No",IF(G6&lt;-10,"No","Yes")))</f>
        <v>N/A</v>
      </c>
      <c r="I6" s="12">
        <v>-2.79</v>
      </c>
      <c r="J6" s="12">
        <v>1.014</v>
      </c>
      <c r="K6" s="44" t="s">
        <v>732</v>
      </c>
      <c r="L6" s="9" t="str">
        <f t="shared" ref="L6:L46" si="0">IF(J6="Div by 0", "N/A", IF(K6="N/A","N/A", IF(J6&gt;VALUE(MID(K6,1,2)), "No", IF(J6&lt;-1*VALUE(MID(K6,1,2)), "No", "Yes"))))</f>
        <v>Yes</v>
      </c>
    </row>
    <row r="7" spans="1:12" x14ac:dyDescent="0.2">
      <c r="A7" s="45" t="s">
        <v>10</v>
      </c>
      <c r="B7" s="34" t="s">
        <v>217</v>
      </c>
      <c r="C7" s="35">
        <v>210510</v>
      </c>
      <c r="D7" s="43" t="str">
        <f>IF($B7="N/A","N/A",IF(C7&gt;10,"No",IF(C7&lt;-10,"No","Yes")))</f>
        <v>N/A</v>
      </c>
      <c r="E7" s="35">
        <v>205484</v>
      </c>
      <c r="F7" s="43" t="str">
        <f>IF($B7="N/A","N/A",IF(E7&gt;10,"No",IF(E7&lt;-10,"No","Yes")))</f>
        <v>N/A</v>
      </c>
      <c r="G7" s="35">
        <v>209167</v>
      </c>
      <c r="H7" s="43" t="str">
        <f>IF($B7="N/A","N/A",IF(G7&gt;10,"No",IF(G7&lt;-10,"No","Yes")))</f>
        <v>N/A</v>
      </c>
      <c r="I7" s="12">
        <v>-2.39</v>
      </c>
      <c r="J7" s="12">
        <v>1.792</v>
      </c>
      <c r="K7" s="44" t="s">
        <v>732</v>
      </c>
      <c r="L7" s="9" t="str">
        <f t="shared" si="0"/>
        <v>Yes</v>
      </c>
    </row>
    <row r="8" spans="1:12" x14ac:dyDescent="0.2">
      <c r="A8" s="45" t="s">
        <v>91</v>
      </c>
      <c r="B8" s="9" t="s">
        <v>301</v>
      </c>
      <c r="C8" s="8">
        <v>78.474132725000004</v>
      </c>
      <c r="D8" s="43" t="str">
        <f>IF($B8="N/A","N/A",IF(C8&gt;90,"No",IF(C8&lt;65,"No","Yes")))</f>
        <v>Yes</v>
      </c>
      <c r="E8" s="8">
        <v>78.798941596000006</v>
      </c>
      <c r="F8" s="43" t="str">
        <f>IF($B8="N/A","N/A",IF(E8&gt;90,"No",IF(E8&lt;65,"No","Yes")))</f>
        <v>Yes</v>
      </c>
      <c r="G8" s="8">
        <v>79.405880455000002</v>
      </c>
      <c r="H8" s="43" t="str">
        <f>IF($B8="N/A","N/A",IF(G8&gt;90,"No",IF(G8&lt;65,"No","Yes")))</f>
        <v>Yes</v>
      </c>
      <c r="I8" s="12">
        <v>0.41389999999999999</v>
      </c>
      <c r="J8" s="12">
        <v>0.7702</v>
      </c>
      <c r="K8" s="44" t="s">
        <v>732</v>
      </c>
      <c r="L8" s="9" t="str">
        <f t="shared" si="0"/>
        <v>Yes</v>
      </c>
    </row>
    <row r="9" spans="1:12" x14ac:dyDescent="0.2">
      <c r="A9" s="45" t="s">
        <v>92</v>
      </c>
      <c r="B9" s="9" t="s">
        <v>302</v>
      </c>
      <c r="C9" s="8">
        <v>90.160201674999996</v>
      </c>
      <c r="D9" s="43" t="str">
        <f>IF($B9="N/A","N/A",IF(C9&gt;100,"No",IF(C9&lt;90,"No","Yes")))</f>
        <v>Yes</v>
      </c>
      <c r="E9" s="8">
        <v>90.919979350000006</v>
      </c>
      <c r="F9" s="43" t="str">
        <f>IF($B9="N/A","N/A",IF(E9&gt;100,"No",IF(E9&lt;90,"No","Yes")))</f>
        <v>Yes</v>
      </c>
      <c r="G9" s="8">
        <v>90.846207290999999</v>
      </c>
      <c r="H9" s="43" t="str">
        <f>IF($B9="N/A","N/A",IF(G9&gt;100,"No",IF(G9&lt;90,"No","Yes")))</f>
        <v>Yes</v>
      </c>
      <c r="I9" s="12">
        <v>0.8427</v>
      </c>
      <c r="J9" s="12">
        <v>-8.1000000000000003E-2</v>
      </c>
      <c r="K9" s="44" t="s">
        <v>732</v>
      </c>
      <c r="L9" s="9" t="str">
        <f t="shared" si="0"/>
        <v>Yes</v>
      </c>
    </row>
    <row r="10" spans="1:12" x14ac:dyDescent="0.2">
      <c r="A10" s="45" t="s">
        <v>93</v>
      </c>
      <c r="B10" s="9" t="s">
        <v>303</v>
      </c>
      <c r="C10" s="8">
        <v>88.661208931000004</v>
      </c>
      <c r="D10" s="43" t="str">
        <f>IF($B10="N/A","N/A",IF(C10&gt;100,"No",IF(C10&lt;85,"No","Yes")))</f>
        <v>Yes</v>
      </c>
      <c r="E10" s="8">
        <v>89.105013796999998</v>
      </c>
      <c r="F10" s="43" t="str">
        <f>IF($B10="N/A","N/A",IF(E10&gt;100,"No",IF(E10&lt;85,"No","Yes")))</f>
        <v>Yes</v>
      </c>
      <c r="G10" s="8">
        <v>89.148122533999995</v>
      </c>
      <c r="H10" s="43" t="str">
        <f>IF($B10="N/A","N/A",IF(G10&gt;100,"No",IF(G10&lt;85,"No","Yes")))</f>
        <v>Yes</v>
      </c>
      <c r="I10" s="12">
        <v>0.50060000000000004</v>
      </c>
      <c r="J10" s="12">
        <v>4.8399999999999999E-2</v>
      </c>
      <c r="K10" s="44" t="s">
        <v>732</v>
      </c>
      <c r="L10" s="9" t="str">
        <f t="shared" si="0"/>
        <v>Yes</v>
      </c>
    </row>
    <row r="11" spans="1:12" x14ac:dyDescent="0.2">
      <c r="A11" s="45" t="s">
        <v>94</v>
      </c>
      <c r="B11" s="9" t="s">
        <v>304</v>
      </c>
      <c r="C11" s="8">
        <v>47.963068122000003</v>
      </c>
      <c r="D11" s="43" t="str">
        <f>IF($B11="N/A","N/A",IF(C11&gt;100,"No",IF(C11&lt;80,"No","Yes")))</f>
        <v>No</v>
      </c>
      <c r="E11" s="8">
        <v>47.926238011999999</v>
      </c>
      <c r="F11" s="43" t="str">
        <f>IF($B11="N/A","N/A",IF(E11&gt;100,"No",IF(E11&lt;80,"No","Yes")))</f>
        <v>No</v>
      </c>
      <c r="G11" s="8">
        <v>49.020863230000003</v>
      </c>
      <c r="H11" s="43" t="str">
        <f>IF($B11="N/A","N/A",IF(G11&gt;100,"No",IF(G11&lt;80,"No","Yes")))</f>
        <v>No</v>
      </c>
      <c r="I11" s="12">
        <v>-7.6999999999999999E-2</v>
      </c>
      <c r="J11" s="12">
        <v>2.2839999999999998</v>
      </c>
      <c r="K11" s="44" t="s">
        <v>732</v>
      </c>
      <c r="L11" s="9" t="str">
        <f t="shared" si="0"/>
        <v>Yes</v>
      </c>
    </row>
    <row r="12" spans="1:12" x14ac:dyDescent="0.2">
      <c r="A12" s="45" t="s">
        <v>95</v>
      </c>
      <c r="B12" s="9" t="s">
        <v>304</v>
      </c>
      <c r="C12" s="8">
        <v>43.801025252000002</v>
      </c>
      <c r="D12" s="43" t="str">
        <f>IF($B12="N/A","N/A",IF(C12&gt;100,"No",IF(C12&lt;80,"No","Yes")))</f>
        <v>No</v>
      </c>
      <c r="E12" s="8">
        <v>44.639744335000003</v>
      </c>
      <c r="F12" s="43" t="str">
        <f>IF($B12="N/A","N/A",IF(E12&gt;100,"No",IF(E12&lt;80,"No","Yes")))</f>
        <v>No</v>
      </c>
      <c r="G12" s="8">
        <v>47.418354315000002</v>
      </c>
      <c r="H12" s="43" t="str">
        <f>IF($B12="N/A","N/A",IF(G12&gt;100,"No",IF(G12&lt;80,"No","Yes")))</f>
        <v>No</v>
      </c>
      <c r="I12" s="12">
        <v>1.915</v>
      </c>
      <c r="J12" s="12">
        <v>6.2249999999999996</v>
      </c>
      <c r="K12" s="44" t="s">
        <v>732</v>
      </c>
      <c r="L12" s="9" t="str">
        <f t="shared" si="0"/>
        <v>Yes</v>
      </c>
    </row>
    <row r="13" spans="1:12" x14ac:dyDescent="0.2">
      <c r="A13" s="3" t="s">
        <v>96</v>
      </c>
      <c r="B13" s="34" t="s">
        <v>217</v>
      </c>
      <c r="C13" s="35">
        <v>199146.78</v>
      </c>
      <c r="D13" s="43" t="str">
        <f t="shared" ref="D13:D44" si="1">IF($B13="N/A","N/A",IF(C13&gt;10,"No",IF(C13&lt;-10,"No","Yes")))</f>
        <v>N/A</v>
      </c>
      <c r="E13" s="35">
        <v>192814.37</v>
      </c>
      <c r="F13" s="43" t="str">
        <f t="shared" ref="F13:F44" si="2">IF($B13="N/A","N/A",IF(E13&gt;10,"No",IF(E13&lt;-10,"No","Yes")))</f>
        <v>N/A</v>
      </c>
      <c r="G13" s="35">
        <v>194352.74</v>
      </c>
      <c r="H13" s="43" t="str">
        <f t="shared" ref="H13:H44" si="3">IF($B13="N/A","N/A",IF(G13&gt;10,"No",IF(G13&lt;-10,"No","Yes")))</f>
        <v>N/A</v>
      </c>
      <c r="I13" s="12">
        <v>-3.18</v>
      </c>
      <c r="J13" s="12">
        <v>0.79790000000000005</v>
      </c>
      <c r="K13" s="44" t="s">
        <v>732</v>
      </c>
      <c r="L13" s="9" t="str">
        <f t="shared" si="0"/>
        <v>Yes</v>
      </c>
    </row>
    <row r="14" spans="1:12" x14ac:dyDescent="0.2">
      <c r="A14" s="3" t="s">
        <v>100</v>
      </c>
      <c r="B14" s="34" t="s">
        <v>217</v>
      </c>
      <c r="C14" s="35">
        <v>98376</v>
      </c>
      <c r="D14" s="43" t="str">
        <f t="shared" si="1"/>
        <v>N/A</v>
      </c>
      <c r="E14" s="35">
        <v>96850</v>
      </c>
      <c r="F14" s="43" t="str">
        <f t="shared" si="2"/>
        <v>N/A</v>
      </c>
      <c r="G14" s="35">
        <v>97872</v>
      </c>
      <c r="H14" s="43" t="str">
        <f t="shared" si="3"/>
        <v>N/A</v>
      </c>
      <c r="I14" s="12">
        <v>-1.55</v>
      </c>
      <c r="J14" s="12">
        <v>1.0549999999999999</v>
      </c>
      <c r="K14" s="44" t="s">
        <v>732</v>
      </c>
      <c r="L14" s="9" t="str">
        <f t="shared" si="0"/>
        <v>Yes</v>
      </c>
    </row>
    <row r="15" spans="1:12" x14ac:dyDescent="0.2">
      <c r="A15" s="3" t="s">
        <v>984</v>
      </c>
      <c r="B15" s="34" t="s">
        <v>217</v>
      </c>
      <c r="C15" s="35">
        <v>30171</v>
      </c>
      <c r="D15" s="43" t="str">
        <f t="shared" si="1"/>
        <v>N/A</v>
      </c>
      <c r="E15" s="35">
        <v>29994</v>
      </c>
      <c r="F15" s="43" t="str">
        <f t="shared" si="2"/>
        <v>N/A</v>
      </c>
      <c r="G15" s="35">
        <v>30026</v>
      </c>
      <c r="H15" s="43" t="str">
        <f t="shared" si="3"/>
        <v>N/A</v>
      </c>
      <c r="I15" s="12">
        <v>-0.58699999999999997</v>
      </c>
      <c r="J15" s="12">
        <v>0.1067</v>
      </c>
      <c r="K15" s="44" t="s">
        <v>732</v>
      </c>
      <c r="L15" s="9" t="str">
        <f t="shared" si="0"/>
        <v>Yes</v>
      </c>
    </row>
    <row r="16" spans="1:12" x14ac:dyDescent="0.2">
      <c r="A16" s="3" t="s">
        <v>985</v>
      </c>
      <c r="B16" s="34" t="s">
        <v>217</v>
      </c>
      <c r="C16" s="35">
        <v>4861</v>
      </c>
      <c r="D16" s="43" t="str">
        <f t="shared" si="1"/>
        <v>N/A</v>
      </c>
      <c r="E16" s="35">
        <v>4996</v>
      </c>
      <c r="F16" s="43" t="str">
        <f t="shared" si="2"/>
        <v>N/A</v>
      </c>
      <c r="G16" s="35">
        <v>4971</v>
      </c>
      <c r="H16" s="43" t="str">
        <f t="shared" si="3"/>
        <v>N/A</v>
      </c>
      <c r="I16" s="12">
        <v>2.7770000000000001</v>
      </c>
      <c r="J16" s="12">
        <v>-0.5</v>
      </c>
      <c r="K16" s="44" t="s">
        <v>732</v>
      </c>
      <c r="L16" s="9" t="str">
        <f t="shared" si="0"/>
        <v>Yes</v>
      </c>
    </row>
    <row r="17" spans="1:12" x14ac:dyDescent="0.2">
      <c r="A17" s="3" t="s">
        <v>986</v>
      </c>
      <c r="B17" s="34" t="s">
        <v>217</v>
      </c>
      <c r="C17" s="35">
        <v>22630</v>
      </c>
      <c r="D17" s="43" t="str">
        <f t="shared" si="1"/>
        <v>N/A</v>
      </c>
      <c r="E17" s="35">
        <v>21226</v>
      </c>
      <c r="F17" s="43" t="str">
        <f t="shared" si="2"/>
        <v>N/A</v>
      </c>
      <c r="G17" s="35">
        <v>21727</v>
      </c>
      <c r="H17" s="43" t="str">
        <f t="shared" si="3"/>
        <v>N/A</v>
      </c>
      <c r="I17" s="12">
        <v>-6.2</v>
      </c>
      <c r="J17" s="12">
        <v>2.36</v>
      </c>
      <c r="K17" s="44" t="s">
        <v>732</v>
      </c>
      <c r="L17" s="9" t="str">
        <f t="shared" si="0"/>
        <v>Yes</v>
      </c>
    </row>
    <row r="18" spans="1:12" x14ac:dyDescent="0.2">
      <c r="A18" s="3" t="s">
        <v>987</v>
      </c>
      <c r="B18" s="34" t="s">
        <v>217</v>
      </c>
      <c r="C18" s="35">
        <v>40714</v>
      </c>
      <c r="D18" s="43" t="str">
        <f t="shared" si="1"/>
        <v>N/A</v>
      </c>
      <c r="E18" s="35">
        <v>40634</v>
      </c>
      <c r="F18" s="43" t="str">
        <f t="shared" si="2"/>
        <v>N/A</v>
      </c>
      <c r="G18" s="35">
        <v>41148</v>
      </c>
      <c r="H18" s="43" t="str">
        <f t="shared" si="3"/>
        <v>N/A</v>
      </c>
      <c r="I18" s="12">
        <v>-0.19600000000000001</v>
      </c>
      <c r="J18" s="12">
        <v>1.2649999999999999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101263</v>
      </c>
      <c r="D20" s="43" t="str">
        <f t="shared" si="1"/>
        <v>N/A</v>
      </c>
      <c r="E20" s="35">
        <v>96035</v>
      </c>
      <c r="F20" s="43" t="str">
        <f t="shared" si="2"/>
        <v>N/A</v>
      </c>
      <c r="G20" s="35">
        <v>98324</v>
      </c>
      <c r="H20" s="43" t="str">
        <f t="shared" si="3"/>
        <v>N/A</v>
      </c>
      <c r="I20" s="12">
        <v>-5.16</v>
      </c>
      <c r="J20" s="12">
        <v>2.3839999999999999</v>
      </c>
      <c r="K20" s="44" t="s">
        <v>732</v>
      </c>
      <c r="L20" s="9" t="str">
        <f t="shared" si="0"/>
        <v>Yes</v>
      </c>
    </row>
    <row r="21" spans="1:12" x14ac:dyDescent="0.2">
      <c r="A21" s="3" t="s">
        <v>989</v>
      </c>
      <c r="B21" s="34" t="s">
        <v>217</v>
      </c>
      <c r="C21" s="35">
        <v>63245</v>
      </c>
      <c r="D21" s="43" t="str">
        <f t="shared" si="1"/>
        <v>N/A</v>
      </c>
      <c r="E21" s="35">
        <v>57928</v>
      </c>
      <c r="F21" s="43" t="str">
        <f t="shared" si="2"/>
        <v>N/A</v>
      </c>
      <c r="G21" s="35">
        <v>59210</v>
      </c>
      <c r="H21" s="43" t="str">
        <f t="shared" si="3"/>
        <v>N/A</v>
      </c>
      <c r="I21" s="12">
        <v>-8.41</v>
      </c>
      <c r="J21" s="12">
        <v>2.2130000000000001</v>
      </c>
      <c r="K21" s="44" t="s">
        <v>732</v>
      </c>
      <c r="L21" s="9" t="str">
        <f t="shared" si="0"/>
        <v>Yes</v>
      </c>
    </row>
    <row r="22" spans="1:12" x14ac:dyDescent="0.2">
      <c r="A22" s="3" t="s">
        <v>990</v>
      </c>
      <c r="B22" s="34" t="s">
        <v>217</v>
      </c>
      <c r="C22" s="35">
        <v>1404</v>
      </c>
      <c r="D22" s="43" t="str">
        <f t="shared" si="1"/>
        <v>N/A</v>
      </c>
      <c r="E22" s="35">
        <v>1405</v>
      </c>
      <c r="F22" s="43" t="str">
        <f t="shared" si="2"/>
        <v>N/A</v>
      </c>
      <c r="G22" s="35">
        <v>1495</v>
      </c>
      <c r="H22" s="43" t="str">
        <f t="shared" si="3"/>
        <v>N/A</v>
      </c>
      <c r="I22" s="12">
        <v>7.1199999999999999E-2</v>
      </c>
      <c r="J22" s="12">
        <v>6.4059999999999997</v>
      </c>
      <c r="K22" s="44" t="s">
        <v>732</v>
      </c>
      <c r="L22" s="9" t="str">
        <f t="shared" si="0"/>
        <v>Yes</v>
      </c>
    </row>
    <row r="23" spans="1:12" x14ac:dyDescent="0.2">
      <c r="A23" s="3" t="s">
        <v>991</v>
      </c>
      <c r="B23" s="34" t="s">
        <v>217</v>
      </c>
      <c r="C23" s="35">
        <v>18329</v>
      </c>
      <c r="D23" s="43" t="str">
        <f t="shared" si="1"/>
        <v>N/A</v>
      </c>
      <c r="E23" s="35">
        <v>15313</v>
      </c>
      <c r="F23" s="43" t="str">
        <f t="shared" si="2"/>
        <v>N/A</v>
      </c>
      <c r="G23" s="35">
        <v>15595</v>
      </c>
      <c r="H23" s="43" t="str">
        <f t="shared" si="3"/>
        <v>N/A</v>
      </c>
      <c r="I23" s="12">
        <v>-16.5</v>
      </c>
      <c r="J23" s="12">
        <v>1.8420000000000001</v>
      </c>
      <c r="K23" s="44" t="s">
        <v>732</v>
      </c>
      <c r="L23" s="9" t="str">
        <f t="shared" si="0"/>
        <v>Yes</v>
      </c>
    </row>
    <row r="24" spans="1:12" x14ac:dyDescent="0.2">
      <c r="A24" s="3" t="s">
        <v>992</v>
      </c>
      <c r="B24" s="34" t="s">
        <v>217</v>
      </c>
      <c r="C24" s="35">
        <v>18285</v>
      </c>
      <c r="D24" s="43" t="str">
        <f t="shared" si="1"/>
        <v>N/A</v>
      </c>
      <c r="E24" s="35">
        <v>21389</v>
      </c>
      <c r="F24" s="43" t="str">
        <f t="shared" si="2"/>
        <v>N/A</v>
      </c>
      <c r="G24" s="35">
        <v>22024</v>
      </c>
      <c r="H24" s="43" t="str">
        <f t="shared" si="3"/>
        <v>N/A</v>
      </c>
      <c r="I24" s="12">
        <v>16.98</v>
      </c>
      <c r="J24" s="12">
        <v>2.9689999999999999</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47547</v>
      </c>
      <c r="D26" s="43" t="str">
        <f t="shared" si="1"/>
        <v>N/A</v>
      </c>
      <c r="E26" s="35">
        <v>47233</v>
      </c>
      <c r="F26" s="43" t="str">
        <f t="shared" si="2"/>
        <v>N/A</v>
      </c>
      <c r="G26" s="35">
        <v>45295</v>
      </c>
      <c r="H26" s="43" t="str">
        <f t="shared" si="3"/>
        <v>N/A</v>
      </c>
      <c r="I26" s="12">
        <v>-0.66</v>
      </c>
      <c r="J26" s="12">
        <v>-4.0999999999999996</v>
      </c>
      <c r="K26" s="44" t="s">
        <v>732</v>
      </c>
      <c r="L26" s="9" t="str">
        <f t="shared" si="0"/>
        <v>Yes</v>
      </c>
    </row>
    <row r="27" spans="1:12" x14ac:dyDescent="0.2">
      <c r="A27" s="3" t="s">
        <v>994</v>
      </c>
      <c r="B27" s="34" t="s">
        <v>217</v>
      </c>
      <c r="C27" s="35">
        <v>6987</v>
      </c>
      <c r="D27" s="43" t="str">
        <f t="shared" si="1"/>
        <v>N/A</v>
      </c>
      <c r="E27" s="35">
        <v>6454</v>
      </c>
      <c r="F27" s="43" t="str">
        <f t="shared" si="2"/>
        <v>N/A</v>
      </c>
      <c r="G27" s="35">
        <v>5886</v>
      </c>
      <c r="H27" s="43" t="str">
        <f t="shared" si="3"/>
        <v>N/A</v>
      </c>
      <c r="I27" s="12">
        <v>-7.63</v>
      </c>
      <c r="J27" s="12">
        <v>-8.8000000000000007</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22</v>
      </c>
      <c r="D29" s="43" t="str">
        <f t="shared" si="1"/>
        <v>N/A</v>
      </c>
      <c r="E29" s="35">
        <v>24</v>
      </c>
      <c r="F29" s="43" t="str">
        <f t="shared" si="2"/>
        <v>N/A</v>
      </c>
      <c r="G29" s="116">
        <v>23</v>
      </c>
      <c r="H29" s="43" t="str">
        <f t="shared" si="3"/>
        <v>N/A</v>
      </c>
      <c r="I29" s="12">
        <v>9.0909999999999993</v>
      </c>
      <c r="J29" s="12">
        <v>-4.17</v>
      </c>
      <c r="K29" s="44" t="s">
        <v>732</v>
      </c>
      <c r="L29" s="9" t="str">
        <f t="shared" si="0"/>
        <v>Yes</v>
      </c>
    </row>
    <row r="30" spans="1:12" x14ac:dyDescent="0.2">
      <c r="A30" s="3" t="s">
        <v>997</v>
      </c>
      <c r="B30" s="34" t="s">
        <v>217</v>
      </c>
      <c r="C30" s="35">
        <v>29553</v>
      </c>
      <c r="D30" s="43" t="str">
        <f t="shared" si="1"/>
        <v>N/A</v>
      </c>
      <c r="E30" s="35">
        <v>30293</v>
      </c>
      <c r="F30" s="43" t="str">
        <f t="shared" si="2"/>
        <v>N/A</v>
      </c>
      <c r="G30" s="35">
        <v>30051</v>
      </c>
      <c r="H30" s="43" t="str">
        <f t="shared" si="3"/>
        <v>N/A</v>
      </c>
      <c r="I30" s="12">
        <v>2.504</v>
      </c>
      <c r="J30" s="12">
        <v>-0.79900000000000004</v>
      </c>
      <c r="K30" s="44" t="s">
        <v>732</v>
      </c>
      <c r="L30" s="9" t="str">
        <f t="shared" si="0"/>
        <v>Yes</v>
      </c>
    </row>
    <row r="31" spans="1:12" x14ac:dyDescent="0.2">
      <c r="A31" s="3" t="s">
        <v>998</v>
      </c>
      <c r="B31" s="34" t="s">
        <v>217</v>
      </c>
      <c r="C31" s="35">
        <v>682</v>
      </c>
      <c r="D31" s="43" t="str">
        <f t="shared" si="1"/>
        <v>N/A</v>
      </c>
      <c r="E31" s="35">
        <v>641</v>
      </c>
      <c r="F31" s="43" t="str">
        <f t="shared" si="2"/>
        <v>N/A</v>
      </c>
      <c r="G31" s="35">
        <v>548</v>
      </c>
      <c r="H31" s="43" t="str">
        <f t="shared" si="3"/>
        <v>N/A</v>
      </c>
      <c r="I31" s="12">
        <v>-6.01</v>
      </c>
      <c r="J31" s="12">
        <v>-14.5</v>
      </c>
      <c r="K31" s="44" t="s">
        <v>732</v>
      </c>
      <c r="L31" s="9" t="str">
        <f t="shared" si="0"/>
        <v>Yes</v>
      </c>
    </row>
    <row r="32" spans="1:12" x14ac:dyDescent="0.2">
      <c r="A32" s="3" t="s">
        <v>999</v>
      </c>
      <c r="B32" s="34" t="s">
        <v>217</v>
      </c>
      <c r="C32" s="35">
        <v>10250</v>
      </c>
      <c r="D32" s="43" t="str">
        <f t="shared" si="1"/>
        <v>N/A</v>
      </c>
      <c r="E32" s="35">
        <v>9774</v>
      </c>
      <c r="F32" s="43" t="str">
        <f t="shared" si="2"/>
        <v>N/A</v>
      </c>
      <c r="G32" s="35">
        <v>8756</v>
      </c>
      <c r="H32" s="43" t="str">
        <f t="shared" si="3"/>
        <v>N/A</v>
      </c>
      <c r="I32" s="12">
        <v>-4.6399999999999997</v>
      </c>
      <c r="J32" s="12">
        <v>-10.4</v>
      </c>
      <c r="K32" s="44" t="s">
        <v>732</v>
      </c>
      <c r="L32" s="9" t="str">
        <f t="shared" si="0"/>
        <v>Yes</v>
      </c>
    </row>
    <row r="33" spans="1:12" x14ac:dyDescent="0.2">
      <c r="A33" s="3" t="s">
        <v>1000</v>
      </c>
      <c r="B33" s="34" t="s">
        <v>217</v>
      </c>
      <c r="C33" s="35">
        <v>53</v>
      </c>
      <c r="D33" s="43" t="str">
        <f t="shared" si="1"/>
        <v>N/A</v>
      </c>
      <c r="E33" s="35">
        <v>47</v>
      </c>
      <c r="F33" s="43" t="str">
        <f t="shared" si="2"/>
        <v>N/A</v>
      </c>
      <c r="G33" s="35">
        <v>31</v>
      </c>
      <c r="H33" s="43" t="str">
        <f t="shared" si="3"/>
        <v>N/A</v>
      </c>
      <c r="I33" s="12">
        <v>-11.3</v>
      </c>
      <c r="J33" s="12">
        <v>-34</v>
      </c>
      <c r="K33" s="44" t="s">
        <v>732</v>
      </c>
      <c r="L33" s="9" t="str">
        <f t="shared" si="0"/>
        <v>No</v>
      </c>
    </row>
    <row r="34" spans="1:12" x14ac:dyDescent="0.2">
      <c r="A34" s="3" t="s">
        <v>105</v>
      </c>
      <c r="B34" s="34" t="s">
        <v>217</v>
      </c>
      <c r="C34" s="35">
        <v>21068</v>
      </c>
      <c r="D34" s="43" t="str">
        <f t="shared" si="1"/>
        <v>N/A</v>
      </c>
      <c r="E34" s="35">
        <v>20652</v>
      </c>
      <c r="F34" s="43" t="str">
        <f t="shared" si="2"/>
        <v>N/A</v>
      </c>
      <c r="G34" s="35">
        <v>21924</v>
      </c>
      <c r="H34" s="43" t="str">
        <f t="shared" si="3"/>
        <v>N/A</v>
      </c>
      <c r="I34" s="12">
        <v>-1.97</v>
      </c>
      <c r="J34" s="12">
        <v>6.1589999999999998</v>
      </c>
      <c r="K34" s="44" t="s">
        <v>732</v>
      </c>
      <c r="L34" s="9" t="str">
        <f t="shared" si="0"/>
        <v>Yes</v>
      </c>
    </row>
    <row r="35" spans="1:12" x14ac:dyDescent="0.2">
      <c r="A35" s="3" t="s">
        <v>1001</v>
      </c>
      <c r="B35" s="34" t="s">
        <v>217</v>
      </c>
      <c r="C35" s="35">
        <v>6387</v>
      </c>
      <c r="D35" s="43" t="str">
        <f t="shared" si="1"/>
        <v>N/A</v>
      </c>
      <c r="E35" s="35">
        <v>6053</v>
      </c>
      <c r="F35" s="43" t="str">
        <f t="shared" si="2"/>
        <v>N/A</v>
      </c>
      <c r="G35" s="35">
        <v>6134</v>
      </c>
      <c r="H35" s="43" t="str">
        <f t="shared" si="3"/>
        <v>N/A</v>
      </c>
      <c r="I35" s="12">
        <v>-5.23</v>
      </c>
      <c r="J35" s="12">
        <v>1.3380000000000001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5390</v>
      </c>
      <c r="D38" s="43" t="str">
        <f t="shared" si="1"/>
        <v>N/A</v>
      </c>
      <c r="E38" s="35">
        <v>4990</v>
      </c>
      <c r="F38" s="43" t="str">
        <f t="shared" si="2"/>
        <v>N/A</v>
      </c>
      <c r="G38" s="35">
        <v>6143</v>
      </c>
      <c r="H38" s="43" t="str">
        <f t="shared" si="3"/>
        <v>N/A</v>
      </c>
      <c r="I38" s="12">
        <v>-7.42</v>
      </c>
      <c r="J38" s="12">
        <v>23.11</v>
      </c>
      <c r="K38" s="44" t="s">
        <v>732</v>
      </c>
      <c r="L38" s="9" t="str">
        <f t="shared" si="0"/>
        <v>Yes</v>
      </c>
    </row>
    <row r="39" spans="1:12" x14ac:dyDescent="0.2">
      <c r="A39" s="3" t="s">
        <v>1005</v>
      </c>
      <c r="B39" s="34" t="s">
        <v>217</v>
      </c>
      <c r="C39" s="35">
        <v>3444</v>
      </c>
      <c r="D39" s="43" t="str">
        <f t="shared" si="1"/>
        <v>N/A</v>
      </c>
      <c r="E39" s="35">
        <v>3602</v>
      </c>
      <c r="F39" s="43" t="str">
        <f t="shared" si="2"/>
        <v>N/A</v>
      </c>
      <c r="G39" s="35">
        <v>4306</v>
      </c>
      <c r="H39" s="43" t="str">
        <f t="shared" si="3"/>
        <v>N/A</v>
      </c>
      <c r="I39" s="12">
        <v>4.5880000000000001</v>
      </c>
      <c r="J39" s="12">
        <v>19.54</v>
      </c>
      <c r="K39" s="44" t="s">
        <v>732</v>
      </c>
      <c r="L39" s="9" t="str">
        <f t="shared" si="0"/>
        <v>Yes</v>
      </c>
    </row>
    <row r="40" spans="1:12" x14ac:dyDescent="0.2">
      <c r="A40" s="3" t="s">
        <v>1006</v>
      </c>
      <c r="B40" s="34" t="s">
        <v>217</v>
      </c>
      <c r="C40" s="35">
        <v>5847</v>
      </c>
      <c r="D40" s="43" t="str">
        <f t="shared" si="1"/>
        <v>N/A</v>
      </c>
      <c r="E40" s="35">
        <v>6007</v>
      </c>
      <c r="F40" s="43" t="str">
        <f t="shared" si="2"/>
        <v>N/A</v>
      </c>
      <c r="G40" s="35">
        <v>5341</v>
      </c>
      <c r="H40" s="43" t="str">
        <f t="shared" si="3"/>
        <v>N/A</v>
      </c>
      <c r="I40" s="12">
        <v>2.7360000000000002</v>
      </c>
      <c r="J40" s="12">
        <v>-11.1</v>
      </c>
      <c r="K40" s="44" t="s">
        <v>732</v>
      </c>
      <c r="L40" s="9" t="str">
        <f t="shared" si="0"/>
        <v>Yes</v>
      </c>
    </row>
    <row r="41" spans="1:12" x14ac:dyDescent="0.2">
      <c r="A41" s="45" t="s">
        <v>84</v>
      </c>
      <c r="B41" s="34" t="s">
        <v>217</v>
      </c>
      <c r="C41" s="46">
        <v>4536634858</v>
      </c>
      <c r="D41" s="43" t="str">
        <f t="shared" si="1"/>
        <v>N/A</v>
      </c>
      <c r="E41" s="46">
        <v>4535431565</v>
      </c>
      <c r="F41" s="43" t="str">
        <f t="shared" si="2"/>
        <v>N/A</v>
      </c>
      <c r="G41" s="46">
        <v>4512474755</v>
      </c>
      <c r="H41" s="43" t="str">
        <f t="shared" si="3"/>
        <v>N/A</v>
      </c>
      <c r="I41" s="12">
        <v>-2.7E-2</v>
      </c>
      <c r="J41" s="12">
        <v>-0.50600000000000001</v>
      </c>
      <c r="K41" s="44" t="s">
        <v>732</v>
      </c>
      <c r="L41" s="9" t="str">
        <f t="shared" si="0"/>
        <v>Yes</v>
      </c>
    </row>
    <row r="42" spans="1:12" x14ac:dyDescent="0.2">
      <c r="A42" s="45" t="s">
        <v>1503</v>
      </c>
      <c r="B42" s="34" t="s">
        <v>217</v>
      </c>
      <c r="C42" s="46">
        <v>16911.713741</v>
      </c>
      <c r="D42" s="43" t="str">
        <f t="shared" si="1"/>
        <v>N/A</v>
      </c>
      <c r="E42" s="46">
        <v>17392.459121</v>
      </c>
      <c r="F42" s="43" t="str">
        <f t="shared" si="2"/>
        <v>N/A</v>
      </c>
      <c r="G42" s="46">
        <v>17130.667407000001</v>
      </c>
      <c r="H42" s="43" t="str">
        <f t="shared" si="3"/>
        <v>N/A</v>
      </c>
      <c r="I42" s="12">
        <v>2.843</v>
      </c>
      <c r="J42" s="12">
        <v>-1.51</v>
      </c>
      <c r="K42" s="44" t="s">
        <v>732</v>
      </c>
      <c r="L42" s="9" t="str">
        <f t="shared" si="0"/>
        <v>Yes</v>
      </c>
    </row>
    <row r="43" spans="1:12" x14ac:dyDescent="0.2">
      <c r="A43" s="45" t="s">
        <v>1504</v>
      </c>
      <c r="B43" s="34" t="s">
        <v>217</v>
      </c>
      <c r="C43" s="46">
        <v>21550.685753999998</v>
      </c>
      <c r="D43" s="43" t="str">
        <f t="shared" si="1"/>
        <v>N/A</v>
      </c>
      <c r="E43" s="46">
        <v>22071.945091000001</v>
      </c>
      <c r="F43" s="43" t="str">
        <f t="shared" si="2"/>
        <v>N/A</v>
      </c>
      <c r="G43" s="46">
        <v>21573.550105999999</v>
      </c>
      <c r="H43" s="43" t="str">
        <f t="shared" si="3"/>
        <v>N/A</v>
      </c>
      <c r="I43" s="12">
        <v>2.419</v>
      </c>
      <c r="J43" s="12">
        <v>-2.2599999999999998</v>
      </c>
      <c r="K43" s="44" t="s">
        <v>732</v>
      </c>
      <c r="L43" s="9" t="str">
        <f t="shared" si="0"/>
        <v>Yes</v>
      </c>
    </row>
    <row r="44" spans="1:12" x14ac:dyDescent="0.2">
      <c r="A44" s="4" t="s">
        <v>107</v>
      </c>
      <c r="B44" s="34" t="s">
        <v>217</v>
      </c>
      <c r="C44" s="46">
        <v>773638</v>
      </c>
      <c r="D44" s="43" t="str">
        <f t="shared" si="1"/>
        <v>N/A</v>
      </c>
      <c r="E44" s="46">
        <v>24814517</v>
      </c>
      <c r="F44" s="43" t="str">
        <f t="shared" si="2"/>
        <v>N/A</v>
      </c>
      <c r="G44" s="46">
        <v>51372821</v>
      </c>
      <c r="H44" s="43" t="str">
        <f t="shared" si="3"/>
        <v>N/A</v>
      </c>
      <c r="I44" s="12">
        <v>3108</v>
      </c>
      <c r="J44" s="12">
        <v>107</v>
      </c>
      <c r="K44" s="44" t="s">
        <v>732</v>
      </c>
      <c r="L44" s="9" t="str">
        <f t="shared" si="0"/>
        <v>No</v>
      </c>
    </row>
    <row r="45" spans="1:12" x14ac:dyDescent="0.2">
      <c r="A45" s="45" t="s">
        <v>162</v>
      </c>
      <c r="B45" s="47" t="s">
        <v>221</v>
      </c>
      <c r="C45" s="1">
        <v>516</v>
      </c>
      <c r="D45" s="43" t="str">
        <f>IF($B45="N/A","N/A",IF(C45&gt;0,"No",IF(C45&lt;0,"No","Yes")))</f>
        <v>No</v>
      </c>
      <c r="E45" s="1">
        <v>457</v>
      </c>
      <c r="F45" s="43" t="str">
        <f>IF($B45="N/A","N/A",IF(E45&gt;0,"No",IF(E45&lt;0,"No","Yes")))</f>
        <v>No</v>
      </c>
      <c r="G45" s="1">
        <v>504</v>
      </c>
      <c r="H45" s="43" t="str">
        <f>IF($B45="N/A","N/A",IF(G45&gt;0,"No",IF(G45&lt;0,"No","Yes")))</f>
        <v>No</v>
      </c>
      <c r="I45" s="12">
        <v>-11.4</v>
      </c>
      <c r="J45" s="12">
        <v>10.28</v>
      </c>
      <c r="K45" s="44" t="s">
        <v>732</v>
      </c>
      <c r="L45" s="9" t="str">
        <f t="shared" si="0"/>
        <v>Yes</v>
      </c>
    </row>
    <row r="46" spans="1:12" x14ac:dyDescent="0.2">
      <c r="A46" s="45" t="s">
        <v>160</v>
      </c>
      <c r="B46" s="34" t="s">
        <v>217</v>
      </c>
      <c r="C46" s="46">
        <v>773638</v>
      </c>
      <c r="D46" s="43" t="str">
        <f t="shared" ref="D46:D47" si="4">IF($B46="N/A","N/A",IF(C46&gt;10,"No",IF(C46&lt;-10,"No","Yes")))</f>
        <v>N/A</v>
      </c>
      <c r="E46" s="46">
        <v>686550</v>
      </c>
      <c r="F46" s="43" t="str">
        <f t="shared" ref="F46:F47" si="5">IF($B46="N/A","N/A",IF(E46&gt;10,"No",IF(E46&lt;-10,"No","Yes")))</f>
        <v>N/A</v>
      </c>
      <c r="G46" s="46">
        <v>1019275</v>
      </c>
      <c r="H46" s="43" t="str">
        <f t="shared" ref="H46:H47" si="6">IF($B46="N/A","N/A",IF(G46&gt;10,"No",IF(G46&lt;-10,"No","Yes")))</f>
        <v>N/A</v>
      </c>
      <c r="I46" s="12">
        <v>-11.3</v>
      </c>
      <c r="J46" s="12">
        <v>48.46</v>
      </c>
      <c r="K46" s="44" t="s">
        <v>732</v>
      </c>
      <c r="L46" s="9" t="str">
        <f t="shared" si="0"/>
        <v>No</v>
      </c>
    </row>
    <row r="47" spans="1:12" x14ac:dyDescent="0.2">
      <c r="A47" s="45" t="s">
        <v>1290</v>
      </c>
      <c r="B47" s="34" t="s">
        <v>217</v>
      </c>
      <c r="C47" s="46">
        <v>1499.2984495999999</v>
      </c>
      <c r="D47" s="43" t="str">
        <f t="shared" si="4"/>
        <v>N/A</v>
      </c>
      <c r="E47" s="46">
        <v>1502.297593</v>
      </c>
      <c r="F47" s="43" t="str">
        <f t="shared" si="5"/>
        <v>N/A</v>
      </c>
      <c r="G47" s="46">
        <v>2022.3710317</v>
      </c>
      <c r="H47" s="43" t="str">
        <f t="shared" si="6"/>
        <v>N/A</v>
      </c>
      <c r="I47" s="12">
        <v>0.2</v>
      </c>
      <c r="J47" s="12">
        <v>34.619999999999997</v>
      </c>
      <c r="K47" s="44" t="s">
        <v>732</v>
      </c>
      <c r="L47" s="9" t="str">
        <f>IF(J47="Div by 0", "N/A", IF(OR(J47="N/A",K47="N/A"),"N/A", IF(J47&gt;VALUE(MID(K47,1,2)), "No", IF(J47&lt;-1*VALUE(MID(K47,1,2)), "No", "Yes"))))</f>
        <v>No</v>
      </c>
    </row>
    <row r="48" spans="1:12" x14ac:dyDescent="0.2">
      <c r="A48" s="45" t="s">
        <v>1505</v>
      </c>
      <c r="B48" s="34" t="s">
        <v>217</v>
      </c>
      <c r="C48" s="46">
        <v>20952.797512000001</v>
      </c>
      <c r="D48" s="43" t="str">
        <f t="shared" ref="D48:D74" si="7">IF($B48="N/A","N/A",IF(C48&gt;10,"No",IF(C48&lt;-10,"No","Yes")))</f>
        <v>N/A</v>
      </c>
      <c r="E48" s="46">
        <v>21630.396944</v>
      </c>
      <c r="F48" s="43" t="str">
        <f t="shared" ref="F48:F74" si="8">IF($B48="N/A","N/A",IF(E48&gt;10,"No",IF(E48&lt;-10,"No","Yes")))</f>
        <v>N/A</v>
      </c>
      <c r="G48" s="46">
        <v>21137.714096</v>
      </c>
      <c r="H48" s="43" t="str">
        <f t="shared" ref="H48:H74" si="9">IF($B48="N/A","N/A",IF(G48&gt;10,"No",IF(G48&lt;-10,"No","Yes")))</f>
        <v>N/A</v>
      </c>
      <c r="I48" s="12">
        <v>3.234</v>
      </c>
      <c r="J48" s="12">
        <v>-2.2799999999999998</v>
      </c>
      <c r="K48" s="44" t="s">
        <v>732</v>
      </c>
      <c r="L48" s="9" t="str">
        <f t="shared" ref="L48:L74" si="10">IF(J48="Div by 0", "N/A", IF(K48="N/A","N/A", IF(J48&gt;VALUE(MID(K48,1,2)), "No", IF(J48&lt;-1*VALUE(MID(K48,1,2)), "No", "Yes"))))</f>
        <v>Yes</v>
      </c>
    </row>
    <row r="49" spans="1:12" x14ac:dyDescent="0.2">
      <c r="A49" s="45" t="s">
        <v>1506</v>
      </c>
      <c r="B49" s="34" t="s">
        <v>217</v>
      </c>
      <c r="C49" s="46">
        <v>8911.6832720000002</v>
      </c>
      <c r="D49" s="43" t="str">
        <f t="shared" si="7"/>
        <v>N/A</v>
      </c>
      <c r="E49" s="46">
        <v>8959.1986063999993</v>
      </c>
      <c r="F49" s="43" t="str">
        <f t="shared" si="8"/>
        <v>N/A</v>
      </c>
      <c r="G49" s="46">
        <v>8748.5484579999993</v>
      </c>
      <c r="H49" s="43" t="str">
        <f t="shared" si="9"/>
        <v>N/A</v>
      </c>
      <c r="I49" s="12">
        <v>0.53320000000000001</v>
      </c>
      <c r="J49" s="12">
        <v>-2.35</v>
      </c>
      <c r="K49" s="44" t="s">
        <v>732</v>
      </c>
      <c r="L49" s="9" t="str">
        <f t="shared" si="10"/>
        <v>Yes</v>
      </c>
    </row>
    <row r="50" spans="1:12" x14ac:dyDescent="0.2">
      <c r="A50" s="45" t="s">
        <v>1507</v>
      </c>
      <c r="B50" s="34" t="s">
        <v>217</v>
      </c>
      <c r="C50" s="46">
        <v>30494.787491999999</v>
      </c>
      <c r="D50" s="43" t="str">
        <f t="shared" si="7"/>
        <v>N/A</v>
      </c>
      <c r="E50" s="46">
        <v>30044.852481999998</v>
      </c>
      <c r="F50" s="43" t="str">
        <f t="shared" si="8"/>
        <v>N/A</v>
      </c>
      <c r="G50" s="46">
        <v>30158.606114999999</v>
      </c>
      <c r="H50" s="43" t="str">
        <f t="shared" si="9"/>
        <v>N/A</v>
      </c>
      <c r="I50" s="12">
        <v>-1.48</v>
      </c>
      <c r="J50" s="12">
        <v>0.37859999999999999</v>
      </c>
      <c r="K50" s="44" t="s">
        <v>732</v>
      </c>
      <c r="L50" s="9" t="str">
        <f t="shared" si="10"/>
        <v>Yes</v>
      </c>
    </row>
    <row r="51" spans="1:12" x14ac:dyDescent="0.2">
      <c r="A51" s="45" t="s">
        <v>1508</v>
      </c>
      <c r="B51" s="34" t="s">
        <v>217</v>
      </c>
      <c r="C51" s="46">
        <v>6622.8285904000004</v>
      </c>
      <c r="D51" s="43" t="str">
        <f t="shared" si="7"/>
        <v>N/A</v>
      </c>
      <c r="E51" s="46">
        <v>6895.3535287000004</v>
      </c>
      <c r="F51" s="43" t="str">
        <f t="shared" si="8"/>
        <v>N/A</v>
      </c>
      <c r="G51" s="46">
        <v>6394.6254429999999</v>
      </c>
      <c r="H51" s="43" t="str">
        <f t="shared" si="9"/>
        <v>N/A</v>
      </c>
      <c r="I51" s="12">
        <v>4.1150000000000002</v>
      </c>
      <c r="J51" s="12">
        <v>-7.26</v>
      </c>
      <c r="K51" s="44" t="s">
        <v>732</v>
      </c>
      <c r="L51" s="9" t="str">
        <f t="shared" si="10"/>
        <v>Yes</v>
      </c>
    </row>
    <row r="52" spans="1:12" x14ac:dyDescent="0.2">
      <c r="A52" s="45" t="s">
        <v>1509</v>
      </c>
      <c r="B52" s="34" t="s">
        <v>217</v>
      </c>
      <c r="C52" s="46">
        <v>36701.582723</v>
      </c>
      <c r="D52" s="43" t="str">
        <f t="shared" si="7"/>
        <v>N/A</v>
      </c>
      <c r="E52" s="46">
        <v>37646.229364999999</v>
      </c>
      <c r="F52" s="43" t="str">
        <f t="shared" si="8"/>
        <v>N/A</v>
      </c>
      <c r="G52" s="46">
        <v>36873.043161000001</v>
      </c>
      <c r="H52" s="43" t="str">
        <f t="shared" si="9"/>
        <v>N/A</v>
      </c>
      <c r="I52" s="12">
        <v>2.5739999999999998</v>
      </c>
      <c r="J52" s="12">
        <v>-2.0499999999999998</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22693.185358999999</v>
      </c>
      <c r="D54" s="43" t="str">
        <f t="shared" si="7"/>
        <v>N/A</v>
      </c>
      <c r="E54" s="46">
        <v>23722.300640000001</v>
      </c>
      <c r="F54" s="43" t="str">
        <f t="shared" si="8"/>
        <v>N/A</v>
      </c>
      <c r="G54" s="46">
        <v>23373.042044999998</v>
      </c>
      <c r="H54" s="43" t="str">
        <f t="shared" si="9"/>
        <v>N/A</v>
      </c>
      <c r="I54" s="12">
        <v>4.5350000000000001</v>
      </c>
      <c r="J54" s="12">
        <v>-1.47</v>
      </c>
      <c r="K54" s="44" t="s">
        <v>732</v>
      </c>
      <c r="L54" s="9" t="str">
        <f t="shared" si="10"/>
        <v>Yes</v>
      </c>
    </row>
    <row r="55" spans="1:12" x14ac:dyDescent="0.2">
      <c r="A55" s="45" t="s">
        <v>1512</v>
      </c>
      <c r="B55" s="34" t="s">
        <v>217</v>
      </c>
      <c r="C55" s="46">
        <v>15628.853048000001</v>
      </c>
      <c r="D55" s="43" t="str">
        <f t="shared" si="7"/>
        <v>N/A</v>
      </c>
      <c r="E55" s="46">
        <v>16229.725538999999</v>
      </c>
      <c r="F55" s="43" t="str">
        <f t="shared" si="8"/>
        <v>N/A</v>
      </c>
      <c r="G55" s="46">
        <v>16204.669515</v>
      </c>
      <c r="H55" s="43" t="str">
        <f t="shared" si="9"/>
        <v>N/A</v>
      </c>
      <c r="I55" s="12">
        <v>3.8450000000000002</v>
      </c>
      <c r="J55" s="12">
        <v>-0.154</v>
      </c>
      <c r="K55" s="44" t="s">
        <v>732</v>
      </c>
      <c r="L55" s="9" t="str">
        <f t="shared" si="10"/>
        <v>Yes</v>
      </c>
    </row>
    <row r="56" spans="1:12" ht="25.5" x14ac:dyDescent="0.2">
      <c r="A56" s="45" t="s">
        <v>1513</v>
      </c>
      <c r="B56" s="34" t="s">
        <v>217</v>
      </c>
      <c r="C56" s="46">
        <v>16530.015670000001</v>
      </c>
      <c r="D56" s="43" t="str">
        <f t="shared" si="7"/>
        <v>N/A</v>
      </c>
      <c r="E56" s="46">
        <v>16801.177936</v>
      </c>
      <c r="F56" s="43" t="str">
        <f t="shared" si="8"/>
        <v>N/A</v>
      </c>
      <c r="G56" s="46">
        <v>15655.565886</v>
      </c>
      <c r="H56" s="43" t="str">
        <f t="shared" si="9"/>
        <v>N/A</v>
      </c>
      <c r="I56" s="12">
        <v>1.64</v>
      </c>
      <c r="J56" s="12">
        <v>-6.82</v>
      </c>
      <c r="K56" s="44" t="s">
        <v>732</v>
      </c>
      <c r="L56" s="9" t="str">
        <f t="shared" si="10"/>
        <v>Yes</v>
      </c>
    </row>
    <row r="57" spans="1:12" x14ac:dyDescent="0.2">
      <c r="A57" s="45" t="s">
        <v>1514</v>
      </c>
      <c r="B57" s="34" t="s">
        <v>217</v>
      </c>
      <c r="C57" s="46">
        <v>7262.9891428999999</v>
      </c>
      <c r="D57" s="43" t="str">
        <f t="shared" si="7"/>
        <v>N/A</v>
      </c>
      <c r="E57" s="46">
        <v>7713.2525304999999</v>
      </c>
      <c r="F57" s="43" t="str">
        <f t="shared" si="8"/>
        <v>N/A</v>
      </c>
      <c r="G57" s="46">
        <v>7694.9193330999997</v>
      </c>
      <c r="H57" s="43" t="str">
        <f t="shared" si="9"/>
        <v>N/A</v>
      </c>
      <c r="I57" s="12">
        <v>6.1989999999999998</v>
      </c>
      <c r="J57" s="12">
        <v>-0.23799999999999999</v>
      </c>
      <c r="K57" s="44" t="s">
        <v>732</v>
      </c>
      <c r="L57" s="9" t="str">
        <f t="shared" si="10"/>
        <v>Yes</v>
      </c>
    </row>
    <row r="58" spans="1:12" x14ac:dyDescent="0.2">
      <c r="A58" s="45" t="s">
        <v>1515</v>
      </c>
      <c r="B58" s="34" t="s">
        <v>217</v>
      </c>
      <c r="C58" s="46">
        <v>63068.184195000002</v>
      </c>
      <c r="D58" s="43" t="str">
        <f t="shared" si="7"/>
        <v>N/A</v>
      </c>
      <c r="E58" s="46">
        <v>55930.474074999998</v>
      </c>
      <c r="F58" s="43" t="str">
        <f t="shared" si="8"/>
        <v>N/A</v>
      </c>
      <c r="G58" s="46">
        <v>54270.121958000003</v>
      </c>
      <c r="H58" s="43" t="str">
        <f t="shared" si="9"/>
        <v>N/A</v>
      </c>
      <c r="I58" s="12">
        <v>-11.3</v>
      </c>
      <c r="J58" s="12">
        <v>-2.97</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3231.3458682999999</v>
      </c>
      <c r="D60" s="43" t="str">
        <f t="shared" si="7"/>
        <v>N/A</v>
      </c>
      <c r="E60" s="46">
        <v>2945.9298159999998</v>
      </c>
      <c r="F60" s="43" t="str">
        <f t="shared" si="8"/>
        <v>N/A</v>
      </c>
      <c r="G60" s="46">
        <v>2630.4588586</v>
      </c>
      <c r="H60" s="43" t="str">
        <f t="shared" si="9"/>
        <v>N/A</v>
      </c>
      <c r="I60" s="12">
        <v>-8.83</v>
      </c>
      <c r="J60" s="12">
        <v>-10.7</v>
      </c>
      <c r="K60" s="44" t="s">
        <v>732</v>
      </c>
      <c r="L60" s="9" t="str">
        <f t="shared" si="10"/>
        <v>Yes</v>
      </c>
    </row>
    <row r="61" spans="1:12" x14ac:dyDescent="0.2">
      <c r="A61" s="45" t="s">
        <v>1518</v>
      </c>
      <c r="B61" s="34" t="s">
        <v>217</v>
      </c>
      <c r="C61" s="46">
        <v>1112.9786747000001</v>
      </c>
      <c r="D61" s="43" t="str">
        <f t="shared" si="7"/>
        <v>N/A</v>
      </c>
      <c r="E61" s="46">
        <v>786.02773474000003</v>
      </c>
      <c r="F61" s="43" t="str">
        <f t="shared" si="8"/>
        <v>N/A</v>
      </c>
      <c r="G61" s="46">
        <v>1062.8160041000001</v>
      </c>
      <c r="H61" s="43" t="str">
        <f t="shared" si="9"/>
        <v>N/A</v>
      </c>
      <c r="I61" s="12">
        <v>-29.4</v>
      </c>
      <c r="J61" s="12">
        <v>35.21</v>
      </c>
      <c r="K61" s="44" t="s">
        <v>732</v>
      </c>
      <c r="L61" s="9" t="str">
        <f t="shared" si="10"/>
        <v>No</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v>1102</v>
      </c>
      <c r="D63" s="43" t="str">
        <f t="shared" si="7"/>
        <v>N/A</v>
      </c>
      <c r="E63" s="46">
        <v>1222.625</v>
      </c>
      <c r="F63" s="43" t="str">
        <f t="shared" si="8"/>
        <v>N/A</v>
      </c>
      <c r="G63" s="46">
        <v>891.82608696</v>
      </c>
      <c r="H63" s="43" t="str">
        <f t="shared" si="9"/>
        <v>N/A</v>
      </c>
      <c r="I63" s="12">
        <v>10.95</v>
      </c>
      <c r="J63" s="12">
        <v>-27.1</v>
      </c>
      <c r="K63" s="44" t="s">
        <v>732</v>
      </c>
      <c r="L63" s="9" t="str">
        <f t="shared" si="10"/>
        <v>Yes</v>
      </c>
    </row>
    <row r="64" spans="1:12" x14ac:dyDescent="0.2">
      <c r="A64" s="45" t="s">
        <v>1521</v>
      </c>
      <c r="B64" s="34" t="s">
        <v>217</v>
      </c>
      <c r="C64" s="46">
        <v>928.26711332000002</v>
      </c>
      <c r="D64" s="43" t="str">
        <f t="shared" si="7"/>
        <v>N/A</v>
      </c>
      <c r="E64" s="46">
        <v>973.25718813000003</v>
      </c>
      <c r="F64" s="43" t="str">
        <f t="shared" si="8"/>
        <v>N/A</v>
      </c>
      <c r="G64" s="46">
        <v>985.11962996</v>
      </c>
      <c r="H64" s="43" t="str">
        <f t="shared" si="9"/>
        <v>N/A</v>
      </c>
      <c r="I64" s="12">
        <v>4.8470000000000004</v>
      </c>
      <c r="J64" s="12">
        <v>1.2190000000000001</v>
      </c>
      <c r="K64" s="44" t="s">
        <v>732</v>
      </c>
      <c r="L64" s="9" t="str">
        <f t="shared" si="10"/>
        <v>Yes</v>
      </c>
    </row>
    <row r="65" spans="1:12" x14ac:dyDescent="0.2">
      <c r="A65" s="45" t="s">
        <v>1522</v>
      </c>
      <c r="B65" s="34" t="s">
        <v>217</v>
      </c>
      <c r="C65" s="46">
        <v>5605.9002933000002</v>
      </c>
      <c r="D65" s="43" t="str">
        <f t="shared" si="7"/>
        <v>N/A</v>
      </c>
      <c r="E65" s="46">
        <v>7350.7925117000004</v>
      </c>
      <c r="F65" s="43" t="str">
        <f t="shared" si="8"/>
        <v>N/A</v>
      </c>
      <c r="G65" s="46">
        <v>10722.808394</v>
      </c>
      <c r="H65" s="43" t="str">
        <f t="shared" si="9"/>
        <v>N/A</v>
      </c>
      <c r="I65" s="12">
        <v>31.13</v>
      </c>
      <c r="J65" s="12">
        <v>45.87</v>
      </c>
      <c r="K65" s="44" t="s">
        <v>732</v>
      </c>
      <c r="L65" s="9" t="str">
        <f t="shared" si="10"/>
        <v>No</v>
      </c>
    </row>
    <row r="66" spans="1:12" x14ac:dyDescent="0.2">
      <c r="A66" s="45" t="s">
        <v>1523</v>
      </c>
      <c r="B66" s="34" t="s">
        <v>217</v>
      </c>
      <c r="C66" s="46">
        <v>11176.105366</v>
      </c>
      <c r="D66" s="43" t="str">
        <f t="shared" si="7"/>
        <v>N/A</v>
      </c>
      <c r="E66" s="46">
        <v>10210.19204</v>
      </c>
      <c r="F66" s="43" t="str">
        <f t="shared" si="8"/>
        <v>N/A</v>
      </c>
      <c r="G66" s="46">
        <v>8836.8044769000007</v>
      </c>
      <c r="H66" s="43" t="str">
        <f t="shared" si="9"/>
        <v>N/A</v>
      </c>
      <c r="I66" s="12">
        <v>-8.64</v>
      </c>
      <c r="J66" s="12">
        <v>-13.5</v>
      </c>
      <c r="K66" s="44" t="s">
        <v>732</v>
      </c>
      <c r="L66" s="9" t="str">
        <f t="shared" si="10"/>
        <v>Yes</v>
      </c>
    </row>
    <row r="67" spans="1:12" x14ac:dyDescent="0.2">
      <c r="A67" s="45" t="s">
        <v>1524</v>
      </c>
      <c r="B67" s="34" t="s">
        <v>217</v>
      </c>
      <c r="C67" s="46">
        <v>543.28301886999998</v>
      </c>
      <c r="D67" s="43" t="str">
        <f t="shared" si="7"/>
        <v>N/A</v>
      </c>
      <c r="E67" s="46">
        <v>1140.0425531999999</v>
      </c>
      <c r="F67" s="43" t="str">
        <f t="shared" si="8"/>
        <v>N/A</v>
      </c>
      <c r="G67" s="46">
        <v>496.70967741999999</v>
      </c>
      <c r="H67" s="43" t="str">
        <f t="shared" si="9"/>
        <v>N/A</v>
      </c>
      <c r="I67" s="12">
        <v>109.8</v>
      </c>
      <c r="J67" s="12">
        <v>-56.4</v>
      </c>
      <c r="K67" s="44" t="s">
        <v>732</v>
      </c>
      <c r="L67" s="9" t="str">
        <f t="shared" si="10"/>
        <v>No</v>
      </c>
    </row>
    <row r="68" spans="1:12" x14ac:dyDescent="0.2">
      <c r="A68" s="45" t="s">
        <v>1525</v>
      </c>
      <c r="B68" s="34" t="s">
        <v>217</v>
      </c>
      <c r="C68" s="46">
        <v>1127.8535694</v>
      </c>
      <c r="D68" s="43" t="str">
        <f t="shared" si="7"/>
        <v>N/A</v>
      </c>
      <c r="E68" s="46">
        <v>1123.9287236</v>
      </c>
      <c r="F68" s="43" t="str">
        <f t="shared" si="8"/>
        <v>N/A</v>
      </c>
      <c r="G68" s="46">
        <v>1204.4691206</v>
      </c>
      <c r="H68" s="43" t="str">
        <f t="shared" si="9"/>
        <v>N/A</v>
      </c>
      <c r="I68" s="12">
        <v>-0.34799999999999998</v>
      </c>
      <c r="J68" s="12">
        <v>7.1660000000000004</v>
      </c>
      <c r="K68" s="44" t="s">
        <v>732</v>
      </c>
      <c r="L68" s="9" t="str">
        <f t="shared" si="10"/>
        <v>Yes</v>
      </c>
    </row>
    <row r="69" spans="1:12" x14ac:dyDescent="0.2">
      <c r="A69" s="45" t="s">
        <v>1526</v>
      </c>
      <c r="B69" s="34" t="s">
        <v>217</v>
      </c>
      <c r="C69" s="46">
        <v>661.41052136999997</v>
      </c>
      <c r="D69" s="43" t="str">
        <f t="shared" si="7"/>
        <v>N/A</v>
      </c>
      <c r="E69" s="46">
        <v>660.48983974999999</v>
      </c>
      <c r="F69" s="43" t="str">
        <f t="shared" si="8"/>
        <v>N/A</v>
      </c>
      <c r="G69" s="46">
        <v>578.58461036999995</v>
      </c>
      <c r="H69" s="43" t="str">
        <f t="shared" si="9"/>
        <v>N/A</v>
      </c>
      <c r="I69" s="12">
        <v>-0.13900000000000001</v>
      </c>
      <c r="J69" s="12">
        <v>-12.4</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2238.6100185999999</v>
      </c>
      <c r="D72" s="43" t="str">
        <f t="shared" si="7"/>
        <v>N/A</v>
      </c>
      <c r="E72" s="46">
        <v>2227.0072144000001</v>
      </c>
      <c r="F72" s="43" t="str">
        <f t="shared" si="8"/>
        <v>N/A</v>
      </c>
      <c r="G72" s="46">
        <v>2093.9129090000001</v>
      </c>
      <c r="H72" s="43" t="str">
        <f t="shared" si="9"/>
        <v>N/A</v>
      </c>
      <c r="I72" s="12">
        <v>-0.51800000000000002</v>
      </c>
      <c r="J72" s="12">
        <v>-5.98</v>
      </c>
      <c r="K72" s="44" t="s">
        <v>732</v>
      </c>
      <c r="L72" s="9" t="str">
        <f t="shared" si="10"/>
        <v>Yes</v>
      </c>
    </row>
    <row r="73" spans="1:12" x14ac:dyDescent="0.2">
      <c r="A73" s="45" t="s">
        <v>1530</v>
      </c>
      <c r="B73" s="34" t="s">
        <v>217</v>
      </c>
      <c r="C73" s="46">
        <v>1583.5635889</v>
      </c>
      <c r="D73" s="43" t="str">
        <f t="shared" si="7"/>
        <v>N/A</v>
      </c>
      <c r="E73" s="46">
        <v>1475.4580788000001</v>
      </c>
      <c r="F73" s="43" t="str">
        <f t="shared" si="8"/>
        <v>N/A</v>
      </c>
      <c r="G73" s="46">
        <v>1650.7789131</v>
      </c>
      <c r="H73" s="43" t="str">
        <f t="shared" si="9"/>
        <v>N/A</v>
      </c>
      <c r="I73" s="12">
        <v>-6.83</v>
      </c>
      <c r="J73" s="12">
        <v>11.88</v>
      </c>
      <c r="K73" s="44" t="s">
        <v>732</v>
      </c>
      <c r="L73" s="9" t="str">
        <f t="shared" si="10"/>
        <v>Yes</v>
      </c>
    </row>
    <row r="74" spans="1:12" x14ac:dyDescent="0.2">
      <c r="A74" s="45" t="s">
        <v>1531</v>
      </c>
      <c r="B74" s="34" t="s">
        <v>217</v>
      </c>
      <c r="C74" s="46">
        <v>345.01265605999998</v>
      </c>
      <c r="D74" s="43" t="str">
        <f t="shared" si="7"/>
        <v>N/A</v>
      </c>
      <c r="E74" s="46">
        <v>463.80306309000002</v>
      </c>
      <c r="F74" s="43" t="str">
        <f t="shared" si="8"/>
        <v>N/A</v>
      </c>
      <c r="G74" s="46">
        <v>540.45721775000004</v>
      </c>
      <c r="H74" s="43" t="str">
        <f t="shared" si="9"/>
        <v>N/A</v>
      </c>
      <c r="I74" s="12">
        <v>34.43</v>
      </c>
      <c r="J74" s="12">
        <v>16.53</v>
      </c>
      <c r="K74" s="44" t="s">
        <v>732</v>
      </c>
      <c r="L74" s="9" t="str">
        <f t="shared" si="10"/>
        <v>Yes</v>
      </c>
    </row>
    <row r="75" spans="1:12" x14ac:dyDescent="0.2">
      <c r="A75" s="45" t="s">
        <v>1613</v>
      </c>
      <c r="B75" s="34" t="s">
        <v>217</v>
      </c>
      <c r="C75" s="46">
        <v>311318406</v>
      </c>
      <c r="D75" s="43" t="str">
        <f t="shared" ref="D75:D144" si="11">IF($B75="N/A","N/A",IF(C75&gt;10,"No",IF(C75&lt;-10,"No","Yes")))</f>
        <v>N/A</v>
      </c>
      <c r="E75" s="46">
        <v>289060500</v>
      </c>
      <c r="F75" s="43" t="str">
        <f t="shared" ref="F75:F144" si="12">IF($B75="N/A","N/A",IF(E75&gt;10,"No",IF(E75&lt;-10,"No","Yes")))</f>
        <v>N/A</v>
      </c>
      <c r="G75" s="46">
        <v>292733181</v>
      </c>
      <c r="H75" s="43" t="str">
        <f t="shared" ref="H75:H144" si="13">IF($B75="N/A","N/A",IF(G75&gt;10,"No",IF(G75&lt;-10,"No","Yes")))</f>
        <v>N/A</v>
      </c>
      <c r="I75" s="12">
        <v>-7.15</v>
      </c>
      <c r="J75" s="12">
        <v>1.2709999999999999</v>
      </c>
      <c r="K75" s="44" t="s">
        <v>732</v>
      </c>
      <c r="L75" s="9" t="str">
        <f t="shared" ref="L75:L135" si="14">IF(J75="Div by 0", "N/A", IF(K75="N/A","N/A", IF(J75&gt;VALUE(MID(K75,1,2)), "No", IF(J75&lt;-1*VALUE(MID(K75,1,2)), "No", "Yes"))))</f>
        <v>Yes</v>
      </c>
    </row>
    <row r="76" spans="1:12" x14ac:dyDescent="0.2">
      <c r="A76" s="45" t="s">
        <v>598</v>
      </c>
      <c r="B76" s="34" t="s">
        <v>217</v>
      </c>
      <c r="C76" s="35">
        <v>35712</v>
      </c>
      <c r="D76" s="43" t="str">
        <f t="shared" si="11"/>
        <v>N/A</v>
      </c>
      <c r="E76" s="35">
        <v>34430</v>
      </c>
      <c r="F76" s="43" t="str">
        <f t="shared" si="12"/>
        <v>N/A</v>
      </c>
      <c r="G76" s="35">
        <v>32016</v>
      </c>
      <c r="H76" s="43" t="str">
        <f t="shared" si="13"/>
        <v>N/A</v>
      </c>
      <c r="I76" s="12">
        <v>-3.59</v>
      </c>
      <c r="J76" s="12">
        <v>-7.01</v>
      </c>
      <c r="K76" s="44" t="s">
        <v>732</v>
      </c>
      <c r="L76" s="9" t="str">
        <f t="shared" si="14"/>
        <v>Yes</v>
      </c>
    </row>
    <row r="77" spans="1:12" x14ac:dyDescent="0.2">
      <c r="A77" s="45" t="s">
        <v>1440</v>
      </c>
      <c r="B77" s="34" t="s">
        <v>217</v>
      </c>
      <c r="C77" s="46">
        <v>8717.4732863000008</v>
      </c>
      <c r="D77" s="43" t="str">
        <f t="shared" si="11"/>
        <v>N/A</v>
      </c>
      <c r="E77" s="46">
        <v>8395.5997676000006</v>
      </c>
      <c r="F77" s="43" t="str">
        <f t="shared" si="12"/>
        <v>N/A</v>
      </c>
      <c r="G77" s="46">
        <v>9143.3402361000008</v>
      </c>
      <c r="H77" s="43" t="str">
        <f t="shared" si="13"/>
        <v>N/A</v>
      </c>
      <c r="I77" s="12">
        <v>-3.69</v>
      </c>
      <c r="J77" s="12">
        <v>8.9060000000000006</v>
      </c>
      <c r="K77" s="44" t="s">
        <v>732</v>
      </c>
      <c r="L77" s="9" t="str">
        <f t="shared" si="14"/>
        <v>Yes</v>
      </c>
    </row>
    <row r="78" spans="1:12" x14ac:dyDescent="0.2">
      <c r="A78" s="45" t="s">
        <v>1441</v>
      </c>
      <c r="B78" s="34" t="s">
        <v>217</v>
      </c>
      <c r="C78" s="35">
        <v>7.7491319444000002</v>
      </c>
      <c r="D78" s="43" t="str">
        <f t="shared" si="11"/>
        <v>N/A</v>
      </c>
      <c r="E78" s="35">
        <v>7.0549811211</v>
      </c>
      <c r="F78" s="43" t="str">
        <f t="shared" si="12"/>
        <v>N/A</v>
      </c>
      <c r="G78" s="35">
        <v>7.3733758120999999</v>
      </c>
      <c r="H78" s="43" t="str">
        <f t="shared" si="13"/>
        <v>N/A</v>
      </c>
      <c r="I78" s="12">
        <v>-8.9600000000000009</v>
      </c>
      <c r="J78" s="12">
        <v>4.5129999999999999</v>
      </c>
      <c r="K78" s="44" t="s">
        <v>732</v>
      </c>
      <c r="L78" s="9" t="str">
        <f t="shared" si="14"/>
        <v>Yes</v>
      </c>
    </row>
    <row r="79" spans="1:12" ht="25.5" x14ac:dyDescent="0.2">
      <c r="A79" s="45" t="s">
        <v>599</v>
      </c>
      <c r="B79" s="34" t="s">
        <v>217</v>
      </c>
      <c r="C79" s="46">
        <v>23996857</v>
      </c>
      <c r="D79" s="43" t="str">
        <f t="shared" si="11"/>
        <v>N/A</v>
      </c>
      <c r="E79" s="46">
        <v>26908272</v>
      </c>
      <c r="F79" s="43" t="str">
        <f t="shared" si="12"/>
        <v>N/A</v>
      </c>
      <c r="G79" s="46">
        <v>26610581</v>
      </c>
      <c r="H79" s="43" t="str">
        <f t="shared" si="13"/>
        <v>N/A</v>
      </c>
      <c r="I79" s="12">
        <v>12.13</v>
      </c>
      <c r="J79" s="12">
        <v>-1.1100000000000001</v>
      </c>
      <c r="K79" s="44" t="s">
        <v>732</v>
      </c>
      <c r="L79" s="9" t="str">
        <f t="shared" si="14"/>
        <v>Yes</v>
      </c>
    </row>
    <row r="80" spans="1:12" x14ac:dyDescent="0.2">
      <c r="A80" s="45" t="s">
        <v>600</v>
      </c>
      <c r="B80" s="34" t="s">
        <v>217</v>
      </c>
      <c r="C80" s="35">
        <v>309</v>
      </c>
      <c r="D80" s="43" t="str">
        <f t="shared" si="11"/>
        <v>N/A</v>
      </c>
      <c r="E80" s="35">
        <v>299</v>
      </c>
      <c r="F80" s="43" t="str">
        <f t="shared" si="12"/>
        <v>N/A</v>
      </c>
      <c r="G80" s="35">
        <v>276</v>
      </c>
      <c r="H80" s="43" t="str">
        <f t="shared" si="13"/>
        <v>N/A</v>
      </c>
      <c r="I80" s="12">
        <v>-3.24</v>
      </c>
      <c r="J80" s="12">
        <v>-7.69</v>
      </c>
      <c r="K80" s="44" t="s">
        <v>732</v>
      </c>
      <c r="L80" s="9" t="str">
        <f t="shared" si="14"/>
        <v>Yes</v>
      </c>
    </row>
    <row r="81" spans="1:12" x14ac:dyDescent="0.2">
      <c r="A81" s="45" t="s">
        <v>1442</v>
      </c>
      <c r="B81" s="34" t="s">
        <v>217</v>
      </c>
      <c r="C81" s="46">
        <v>77659.731392000002</v>
      </c>
      <c r="D81" s="43" t="str">
        <f t="shared" si="11"/>
        <v>N/A</v>
      </c>
      <c r="E81" s="46">
        <v>89994.220736000003</v>
      </c>
      <c r="F81" s="43" t="str">
        <f t="shared" si="12"/>
        <v>N/A</v>
      </c>
      <c r="G81" s="46">
        <v>96415.148551000006</v>
      </c>
      <c r="H81" s="43" t="str">
        <f t="shared" si="13"/>
        <v>N/A</v>
      </c>
      <c r="I81" s="12">
        <v>15.88</v>
      </c>
      <c r="J81" s="12">
        <v>7.1349999999999998</v>
      </c>
      <c r="K81" s="44" t="s">
        <v>732</v>
      </c>
      <c r="L81" s="9" t="str">
        <f t="shared" si="14"/>
        <v>Yes</v>
      </c>
    </row>
    <row r="82" spans="1:12" ht="25.5" x14ac:dyDescent="0.2">
      <c r="A82" s="45" t="s">
        <v>601</v>
      </c>
      <c r="B82" s="34" t="s">
        <v>217</v>
      </c>
      <c r="C82" s="46">
        <v>59013328</v>
      </c>
      <c r="D82" s="43" t="str">
        <f t="shared" si="11"/>
        <v>N/A</v>
      </c>
      <c r="E82" s="46">
        <v>47125279</v>
      </c>
      <c r="F82" s="43" t="str">
        <f t="shared" si="12"/>
        <v>N/A</v>
      </c>
      <c r="G82" s="46">
        <v>38403950</v>
      </c>
      <c r="H82" s="43" t="str">
        <f t="shared" si="13"/>
        <v>N/A</v>
      </c>
      <c r="I82" s="12">
        <v>-20.100000000000001</v>
      </c>
      <c r="J82" s="12">
        <v>-18.5</v>
      </c>
      <c r="K82" s="44" t="s">
        <v>732</v>
      </c>
      <c r="L82" s="9" t="str">
        <f t="shared" si="14"/>
        <v>Yes</v>
      </c>
    </row>
    <row r="83" spans="1:12" x14ac:dyDescent="0.2">
      <c r="A83" s="45" t="s">
        <v>602</v>
      </c>
      <c r="B83" s="34" t="s">
        <v>217</v>
      </c>
      <c r="C83" s="35">
        <v>679</v>
      </c>
      <c r="D83" s="43" t="str">
        <f t="shared" si="11"/>
        <v>N/A</v>
      </c>
      <c r="E83" s="35">
        <v>583</v>
      </c>
      <c r="F83" s="43" t="str">
        <f t="shared" si="12"/>
        <v>N/A</v>
      </c>
      <c r="G83" s="35">
        <v>514</v>
      </c>
      <c r="H83" s="43" t="str">
        <f t="shared" si="13"/>
        <v>N/A</v>
      </c>
      <c r="I83" s="12">
        <v>-14.1</v>
      </c>
      <c r="J83" s="12">
        <v>-11.8</v>
      </c>
      <c r="K83" s="44" t="s">
        <v>732</v>
      </c>
      <c r="L83" s="9" t="str">
        <f t="shared" si="14"/>
        <v>Yes</v>
      </c>
    </row>
    <row r="84" spans="1:12" ht="25.5" x14ac:dyDescent="0.2">
      <c r="A84" s="4" t="s">
        <v>1443</v>
      </c>
      <c r="B84" s="34" t="s">
        <v>217</v>
      </c>
      <c r="C84" s="46">
        <v>86912.117819999999</v>
      </c>
      <c r="D84" s="43" t="str">
        <f t="shared" si="11"/>
        <v>N/A</v>
      </c>
      <c r="E84" s="46">
        <v>80832.382503999994</v>
      </c>
      <c r="F84" s="43" t="str">
        <f t="shared" si="12"/>
        <v>N/A</v>
      </c>
      <c r="G84" s="46">
        <v>74715.856031000003</v>
      </c>
      <c r="H84" s="43" t="str">
        <f t="shared" si="13"/>
        <v>N/A</v>
      </c>
      <c r="I84" s="12">
        <v>-7</v>
      </c>
      <c r="J84" s="12">
        <v>-7.57</v>
      </c>
      <c r="K84" s="44" t="s">
        <v>732</v>
      </c>
      <c r="L84" s="9" t="str">
        <f t="shared" si="14"/>
        <v>Yes</v>
      </c>
    </row>
    <row r="85" spans="1:12" x14ac:dyDescent="0.2">
      <c r="A85" s="4" t="s">
        <v>603</v>
      </c>
      <c r="B85" s="34" t="s">
        <v>217</v>
      </c>
      <c r="C85" s="46">
        <v>638813886</v>
      </c>
      <c r="D85" s="43" t="str">
        <f t="shared" si="11"/>
        <v>N/A</v>
      </c>
      <c r="E85" s="46">
        <v>630539884</v>
      </c>
      <c r="F85" s="43" t="str">
        <f t="shared" si="12"/>
        <v>N/A</v>
      </c>
      <c r="G85" s="46">
        <v>626132719</v>
      </c>
      <c r="H85" s="43" t="str">
        <f t="shared" si="13"/>
        <v>N/A</v>
      </c>
      <c r="I85" s="12">
        <v>-1.3</v>
      </c>
      <c r="J85" s="12">
        <v>-0.69899999999999995</v>
      </c>
      <c r="K85" s="44" t="s">
        <v>732</v>
      </c>
      <c r="L85" s="9" t="str">
        <f t="shared" si="14"/>
        <v>Yes</v>
      </c>
    </row>
    <row r="86" spans="1:12" x14ac:dyDescent="0.2">
      <c r="A86" s="4" t="s">
        <v>604</v>
      </c>
      <c r="B86" s="34" t="s">
        <v>217</v>
      </c>
      <c r="C86" s="35">
        <v>2889</v>
      </c>
      <c r="D86" s="43" t="str">
        <f t="shared" si="11"/>
        <v>N/A</v>
      </c>
      <c r="E86" s="35">
        <v>2754</v>
      </c>
      <c r="F86" s="43" t="str">
        <f t="shared" si="12"/>
        <v>N/A</v>
      </c>
      <c r="G86" s="35">
        <v>2677</v>
      </c>
      <c r="H86" s="43" t="str">
        <f t="shared" si="13"/>
        <v>N/A</v>
      </c>
      <c r="I86" s="12">
        <v>-4.67</v>
      </c>
      <c r="J86" s="12">
        <v>-2.8</v>
      </c>
      <c r="K86" s="44" t="s">
        <v>732</v>
      </c>
      <c r="L86" s="9" t="str">
        <f t="shared" si="14"/>
        <v>Yes</v>
      </c>
    </row>
    <row r="87" spans="1:12" x14ac:dyDescent="0.2">
      <c r="A87" s="4" t="s">
        <v>1444</v>
      </c>
      <c r="B87" s="34" t="s">
        <v>217</v>
      </c>
      <c r="C87" s="46">
        <v>221119.37901999999</v>
      </c>
      <c r="D87" s="43" t="str">
        <f t="shared" si="11"/>
        <v>N/A</v>
      </c>
      <c r="E87" s="46">
        <v>228954.20624999999</v>
      </c>
      <c r="F87" s="43" t="str">
        <f t="shared" si="12"/>
        <v>N/A</v>
      </c>
      <c r="G87" s="46">
        <v>233893.43257</v>
      </c>
      <c r="H87" s="43" t="str">
        <f t="shared" si="13"/>
        <v>N/A</v>
      </c>
      <c r="I87" s="12">
        <v>3.5430000000000001</v>
      </c>
      <c r="J87" s="12">
        <v>2.157</v>
      </c>
      <c r="K87" s="44" t="s">
        <v>732</v>
      </c>
      <c r="L87" s="9" t="str">
        <f t="shared" si="14"/>
        <v>Yes</v>
      </c>
    </row>
    <row r="88" spans="1:12" x14ac:dyDescent="0.2">
      <c r="A88" s="45" t="s">
        <v>605</v>
      </c>
      <c r="B88" s="34" t="s">
        <v>217</v>
      </c>
      <c r="C88" s="46">
        <v>1825191174</v>
      </c>
      <c r="D88" s="43" t="str">
        <f t="shared" si="11"/>
        <v>N/A</v>
      </c>
      <c r="E88" s="46">
        <v>1844624472</v>
      </c>
      <c r="F88" s="43" t="str">
        <f t="shared" si="12"/>
        <v>N/A</v>
      </c>
      <c r="G88" s="46">
        <v>1815343061</v>
      </c>
      <c r="H88" s="43" t="str">
        <f t="shared" si="13"/>
        <v>N/A</v>
      </c>
      <c r="I88" s="12">
        <v>1.0649999999999999</v>
      </c>
      <c r="J88" s="12">
        <v>-1.59</v>
      </c>
      <c r="K88" s="44" t="s">
        <v>732</v>
      </c>
      <c r="L88" s="9" t="str">
        <f t="shared" si="14"/>
        <v>Yes</v>
      </c>
    </row>
    <row r="89" spans="1:12" x14ac:dyDescent="0.2">
      <c r="A89" s="48" t="s">
        <v>606</v>
      </c>
      <c r="B89" s="35" t="s">
        <v>217</v>
      </c>
      <c r="C89" s="35">
        <v>40403</v>
      </c>
      <c r="D89" s="43" t="str">
        <f t="shared" si="11"/>
        <v>N/A</v>
      </c>
      <c r="E89" s="35">
        <v>40078</v>
      </c>
      <c r="F89" s="43" t="str">
        <f t="shared" si="12"/>
        <v>N/A</v>
      </c>
      <c r="G89" s="35">
        <v>39516</v>
      </c>
      <c r="H89" s="43" t="str">
        <f t="shared" si="13"/>
        <v>N/A</v>
      </c>
      <c r="I89" s="12">
        <v>-0.80400000000000005</v>
      </c>
      <c r="J89" s="12">
        <v>-1.4</v>
      </c>
      <c r="K89" s="49" t="s">
        <v>732</v>
      </c>
      <c r="L89" s="9" t="str">
        <f t="shared" si="14"/>
        <v>Yes</v>
      </c>
    </row>
    <row r="90" spans="1:12" x14ac:dyDescent="0.2">
      <c r="A90" s="45" t="s">
        <v>1445</v>
      </c>
      <c r="B90" s="34" t="s">
        <v>217</v>
      </c>
      <c r="C90" s="46">
        <v>45174.644804000003</v>
      </c>
      <c r="D90" s="43" t="str">
        <f t="shared" si="11"/>
        <v>N/A</v>
      </c>
      <c r="E90" s="46">
        <v>46025.861369999999</v>
      </c>
      <c r="F90" s="43" t="str">
        <f t="shared" si="12"/>
        <v>N/A</v>
      </c>
      <c r="G90" s="46">
        <v>45939.443794999999</v>
      </c>
      <c r="H90" s="43" t="str">
        <f t="shared" si="13"/>
        <v>N/A</v>
      </c>
      <c r="I90" s="12">
        <v>1.8839999999999999</v>
      </c>
      <c r="J90" s="12">
        <v>-0.188</v>
      </c>
      <c r="K90" s="44" t="s">
        <v>732</v>
      </c>
      <c r="L90" s="9" t="str">
        <f t="shared" si="14"/>
        <v>Yes</v>
      </c>
    </row>
    <row r="91" spans="1:12" ht="25.5" x14ac:dyDescent="0.2">
      <c r="A91" s="45" t="s">
        <v>607</v>
      </c>
      <c r="B91" s="34" t="s">
        <v>217</v>
      </c>
      <c r="C91" s="46">
        <v>38428143</v>
      </c>
      <c r="D91" s="43" t="str">
        <f t="shared" si="11"/>
        <v>N/A</v>
      </c>
      <c r="E91" s="46">
        <v>36865683</v>
      </c>
      <c r="F91" s="43" t="str">
        <f t="shared" si="12"/>
        <v>N/A</v>
      </c>
      <c r="G91" s="46">
        <v>36253737</v>
      </c>
      <c r="H91" s="43" t="str">
        <f t="shared" si="13"/>
        <v>N/A</v>
      </c>
      <c r="I91" s="12">
        <v>-4.07</v>
      </c>
      <c r="J91" s="12">
        <v>-1.66</v>
      </c>
      <c r="K91" s="44" t="s">
        <v>732</v>
      </c>
      <c r="L91" s="9" t="str">
        <f t="shared" si="14"/>
        <v>Yes</v>
      </c>
    </row>
    <row r="92" spans="1:12" x14ac:dyDescent="0.2">
      <c r="A92" s="45" t="s">
        <v>608</v>
      </c>
      <c r="B92" s="34" t="s">
        <v>217</v>
      </c>
      <c r="C92" s="35">
        <v>117660</v>
      </c>
      <c r="D92" s="43" t="str">
        <f t="shared" si="11"/>
        <v>N/A</v>
      </c>
      <c r="E92" s="35">
        <v>113418</v>
      </c>
      <c r="F92" s="43" t="str">
        <f t="shared" si="12"/>
        <v>N/A</v>
      </c>
      <c r="G92" s="35">
        <v>119133</v>
      </c>
      <c r="H92" s="43" t="str">
        <f t="shared" si="13"/>
        <v>N/A</v>
      </c>
      <c r="I92" s="12">
        <v>-3.61</v>
      </c>
      <c r="J92" s="12">
        <v>5.0389999999999997</v>
      </c>
      <c r="K92" s="44" t="s">
        <v>732</v>
      </c>
      <c r="L92" s="9" t="str">
        <f t="shared" si="14"/>
        <v>Yes</v>
      </c>
    </row>
    <row r="93" spans="1:12" x14ac:dyDescent="0.2">
      <c r="A93" s="45" t="s">
        <v>1446</v>
      </c>
      <c r="B93" s="34" t="s">
        <v>217</v>
      </c>
      <c r="C93" s="46">
        <v>326.60328914000002</v>
      </c>
      <c r="D93" s="43" t="str">
        <f t="shared" si="11"/>
        <v>N/A</v>
      </c>
      <c r="E93" s="46">
        <v>325.04261228000001</v>
      </c>
      <c r="F93" s="43" t="str">
        <f t="shared" si="12"/>
        <v>N/A</v>
      </c>
      <c r="G93" s="46">
        <v>304.31313741999998</v>
      </c>
      <c r="H93" s="43" t="str">
        <f t="shared" si="13"/>
        <v>N/A</v>
      </c>
      <c r="I93" s="12">
        <v>-0.47799999999999998</v>
      </c>
      <c r="J93" s="12">
        <v>-6.38</v>
      </c>
      <c r="K93" s="44" t="s">
        <v>732</v>
      </c>
      <c r="L93" s="9" t="str">
        <f t="shared" si="14"/>
        <v>Yes</v>
      </c>
    </row>
    <row r="94" spans="1:12" x14ac:dyDescent="0.2">
      <c r="A94" s="45" t="s">
        <v>609</v>
      </c>
      <c r="B94" s="34" t="s">
        <v>217</v>
      </c>
      <c r="C94" s="46">
        <v>21659140</v>
      </c>
      <c r="D94" s="43" t="str">
        <f t="shared" si="11"/>
        <v>N/A</v>
      </c>
      <c r="E94" s="46">
        <v>19571203</v>
      </c>
      <c r="F94" s="43" t="str">
        <f t="shared" si="12"/>
        <v>N/A</v>
      </c>
      <c r="G94" s="46">
        <v>17908446</v>
      </c>
      <c r="H94" s="43" t="str">
        <f t="shared" si="13"/>
        <v>N/A</v>
      </c>
      <c r="I94" s="12">
        <v>-9.64</v>
      </c>
      <c r="J94" s="12">
        <v>-8.5</v>
      </c>
      <c r="K94" s="44" t="s">
        <v>732</v>
      </c>
      <c r="L94" s="9" t="str">
        <f t="shared" si="14"/>
        <v>Yes</v>
      </c>
    </row>
    <row r="95" spans="1:12" x14ac:dyDescent="0.2">
      <c r="A95" s="45" t="s">
        <v>610</v>
      </c>
      <c r="B95" s="34" t="s">
        <v>217</v>
      </c>
      <c r="C95" s="35">
        <v>56953</v>
      </c>
      <c r="D95" s="43" t="str">
        <f t="shared" si="11"/>
        <v>N/A</v>
      </c>
      <c r="E95" s="35">
        <v>55928</v>
      </c>
      <c r="F95" s="43" t="str">
        <f t="shared" si="12"/>
        <v>N/A</v>
      </c>
      <c r="G95" s="35">
        <v>55320</v>
      </c>
      <c r="H95" s="43" t="str">
        <f t="shared" si="13"/>
        <v>N/A</v>
      </c>
      <c r="I95" s="12">
        <v>-1.8</v>
      </c>
      <c r="J95" s="12">
        <v>-1.0900000000000001</v>
      </c>
      <c r="K95" s="44" t="s">
        <v>732</v>
      </c>
      <c r="L95" s="9" t="str">
        <f t="shared" si="14"/>
        <v>Yes</v>
      </c>
    </row>
    <row r="96" spans="1:12" x14ac:dyDescent="0.2">
      <c r="A96" s="45" t="s">
        <v>1447</v>
      </c>
      <c r="B96" s="34" t="s">
        <v>217</v>
      </c>
      <c r="C96" s="46">
        <v>380.29849173999997</v>
      </c>
      <c r="D96" s="43" t="str">
        <f t="shared" si="11"/>
        <v>N/A</v>
      </c>
      <c r="E96" s="46">
        <v>349.93568517</v>
      </c>
      <c r="F96" s="43" t="str">
        <f t="shared" si="12"/>
        <v>N/A</v>
      </c>
      <c r="G96" s="46">
        <v>323.72462038999998</v>
      </c>
      <c r="H96" s="43" t="str">
        <f t="shared" si="13"/>
        <v>N/A</v>
      </c>
      <c r="I96" s="12">
        <v>-7.98</v>
      </c>
      <c r="J96" s="12">
        <v>-7.49</v>
      </c>
      <c r="K96" s="44" t="s">
        <v>732</v>
      </c>
      <c r="L96" s="9" t="str">
        <f t="shared" si="14"/>
        <v>Yes</v>
      </c>
    </row>
    <row r="97" spans="1:12" ht="25.5" x14ac:dyDescent="0.2">
      <c r="A97" s="45" t="s">
        <v>611</v>
      </c>
      <c r="B97" s="34" t="s">
        <v>217</v>
      </c>
      <c r="C97" s="46">
        <v>2046210</v>
      </c>
      <c r="D97" s="43" t="str">
        <f t="shared" si="11"/>
        <v>N/A</v>
      </c>
      <c r="E97" s="46">
        <v>2197582</v>
      </c>
      <c r="F97" s="43" t="str">
        <f t="shared" si="12"/>
        <v>N/A</v>
      </c>
      <c r="G97" s="46">
        <v>2121542</v>
      </c>
      <c r="H97" s="43" t="str">
        <f t="shared" si="13"/>
        <v>N/A</v>
      </c>
      <c r="I97" s="12">
        <v>7.3979999999999997</v>
      </c>
      <c r="J97" s="12">
        <v>-3.46</v>
      </c>
      <c r="K97" s="44" t="s">
        <v>732</v>
      </c>
      <c r="L97" s="9" t="str">
        <f t="shared" si="14"/>
        <v>Yes</v>
      </c>
    </row>
    <row r="98" spans="1:12" x14ac:dyDescent="0.2">
      <c r="A98" s="45" t="s">
        <v>612</v>
      </c>
      <c r="B98" s="34" t="s">
        <v>217</v>
      </c>
      <c r="C98" s="35">
        <v>26195</v>
      </c>
      <c r="D98" s="43" t="str">
        <f t="shared" si="11"/>
        <v>N/A</v>
      </c>
      <c r="E98" s="35">
        <v>24491</v>
      </c>
      <c r="F98" s="43" t="str">
        <f t="shared" si="12"/>
        <v>N/A</v>
      </c>
      <c r="G98" s="35">
        <v>24914</v>
      </c>
      <c r="H98" s="43" t="str">
        <f t="shared" si="13"/>
        <v>N/A</v>
      </c>
      <c r="I98" s="12">
        <v>-6.51</v>
      </c>
      <c r="J98" s="12">
        <v>1.7270000000000001</v>
      </c>
      <c r="K98" s="44" t="s">
        <v>732</v>
      </c>
      <c r="L98" s="9" t="str">
        <f t="shared" si="14"/>
        <v>Yes</v>
      </c>
    </row>
    <row r="99" spans="1:12" ht="25.5" x14ac:dyDescent="0.2">
      <c r="A99" s="45" t="s">
        <v>1448</v>
      </c>
      <c r="B99" s="34" t="s">
        <v>217</v>
      </c>
      <c r="C99" s="46">
        <v>78.114525673000003</v>
      </c>
      <c r="D99" s="43" t="str">
        <f t="shared" si="11"/>
        <v>N/A</v>
      </c>
      <c r="E99" s="46">
        <v>89.730186599000007</v>
      </c>
      <c r="F99" s="43" t="str">
        <f t="shared" si="12"/>
        <v>N/A</v>
      </c>
      <c r="G99" s="46">
        <v>85.154611865000007</v>
      </c>
      <c r="H99" s="43" t="str">
        <f t="shared" si="13"/>
        <v>N/A</v>
      </c>
      <c r="I99" s="12">
        <v>14.87</v>
      </c>
      <c r="J99" s="12">
        <v>-5.0999999999999996</v>
      </c>
      <c r="K99" s="44" t="s">
        <v>732</v>
      </c>
      <c r="L99" s="9" t="str">
        <f t="shared" si="14"/>
        <v>Yes</v>
      </c>
    </row>
    <row r="100" spans="1:12" ht="25.5" x14ac:dyDescent="0.2">
      <c r="A100" s="45" t="s">
        <v>613</v>
      </c>
      <c r="B100" s="34" t="s">
        <v>217</v>
      </c>
      <c r="C100" s="46">
        <v>89315908</v>
      </c>
      <c r="D100" s="43" t="str">
        <f t="shared" si="11"/>
        <v>N/A</v>
      </c>
      <c r="E100" s="46">
        <v>81636968</v>
      </c>
      <c r="F100" s="43" t="str">
        <f t="shared" si="12"/>
        <v>N/A</v>
      </c>
      <c r="G100" s="46">
        <v>85865743</v>
      </c>
      <c r="H100" s="43" t="str">
        <f t="shared" si="13"/>
        <v>N/A</v>
      </c>
      <c r="I100" s="12">
        <v>-8.6</v>
      </c>
      <c r="J100" s="12">
        <v>5.18</v>
      </c>
      <c r="K100" s="44" t="s">
        <v>732</v>
      </c>
      <c r="L100" s="9" t="str">
        <f t="shared" si="14"/>
        <v>Yes</v>
      </c>
    </row>
    <row r="101" spans="1:12" x14ac:dyDescent="0.2">
      <c r="A101" s="45" t="s">
        <v>614</v>
      </c>
      <c r="B101" s="34" t="s">
        <v>217</v>
      </c>
      <c r="C101" s="35">
        <v>81742</v>
      </c>
      <c r="D101" s="43" t="str">
        <f t="shared" si="11"/>
        <v>N/A</v>
      </c>
      <c r="E101" s="35">
        <v>80515</v>
      </c>
      <c r="F101" s="43" t="str">
        <f t="shared" si="12"/>
        <v>N/A</v>
      </c>
      <c r="G101" s="35">
        <v>83088</v>
      </c>
      <c r="H101" s="43" t="str">
        <f t="shared" si="13"/>
        <v>N/A</v>
      </c>
      <c r="I101" s="12">
        <v>-1.5</v>
      </c>
      <c r="J101" s="12">
        <v>3.1960000000000002</v>
      </c>
      <c r="K101" s="44" t="s">
        <v>732</v>
      </c>
      <c r="L101" s="9" t="str">
        <f t="shared" si="14"/>
        <v>Yes</v>
      </c>
    </row>
    <row r="102" spans="1:12" x14ac:dyDescent="0.2">
      <c r="A102" s="45" t="s">
        <v>1449</v>
      </c>
      <c r="B102" s="34" t="s">
        <v>217</v>
      </c>
      <c r="C102" s="46">
        <v>1092.6562598999999</v>
      </c>
      <c r="D102" s="43" t="str">
        <f t="shared" si="11"/>
        <v>N/A</v>
      </c>
      <c r="E102" s="46">
        <v>1013.9348941</v>
      </c>
      <c r="F102" s="43" t="str">
        <f t="shared" si="12"/>
        <v>N/A</v>
      </c>
      <c r="G102" s="46">
        <v>1033.4313379</v>
      </c>
      <c r="H102" s="43" t="str">
        <f t="shared" si="13"/>
        <v>N/A</v>
      </c>
      <c r="I102" s="12">
        <v>-7.2</v>
      </c>
      <c r="J102" s="12">
        <v>1.923</v>
      </c>
      <c r="K102" s="44" t="s">
        <v>732</v>
      </c>
      <c r="L102" s="9" t="str">
        <f t="shared" si="14"/>
        <v>Yes</v>
      </c>
    </row>
    <row r="103" spans="1:12" x14ac:dyDescent="0.2">
      <c r="A103" s="45" t="s">
        <v>615</v>
      </c>
      <c r="B103" s="34" t="s">
        <v>217</v>
      </c>
      <c r="C103" s="46">
        <v>13247588</v>
      </c>
      <c r="D103" s="43" t="str">
        <f t="shared" si="11"/>
        <v>N/A</v>
      </c>
      <c r="E103" s="46">
        <v>20913406</v>
      </c>
      <c r="F103" s="43" t="str">
        <f t="shared" si="12"/>
        <v>N/A</v>
      </c>
      <c r="G103" s="46">
        <v>18141953</v>
      </c>
      <c r="H103" s="43" t="str">
        <f t="shared" si="13"/>
        <v>N/A</v>
      </c>
      <c r="I103" s="12">
        <v>57.87</v>
      </c>
      <c r="J103" s="12">
        <v>-13.3</v>
      </c>
      <c r="K103" s="44" t="s">
        <v>732</v>
      </c>
      <c r="L103" s="9" t="str">
        <f t="shared" si="14"/>
        <v>Yes</v>
      </c>
    </row>
    <row r="104" spans="1:12" x14ac:dyDescent="0.2">
      <c r="A104" s="45" t="s">
        <v>616</v>
      </c>
      <c r="B104" s="34" t="s">
        <v>217</v>
      </c>
      <c r="C104" s="35">
        <v>27300</v>
      </c>
      <c r="D104" s="43" t="str">
        <f t="shared" si="11"/>
        <v>N/A</v>
      </c>
      <c r="E104" s="35">
        <v>45794</v>
      </c>
      <c r="F104" s="43" t="str">
        <f t="shared" si="12"/>
        <v>N/A</v>
      </c>
      <c r="G104" s="35">
        <v>33930</v>
      </c>
      <c r="H104" s="43" t="str">
        <f t="shared" si="13"/>
        <v>N/A</v>
      </c>
      <c r="I104" s="12">
        <v>67.739999999999995</v>
      </c>
      <c r="J104" s="12">
        <v>-25.9</v>
      </c>
      <c r="K104" s="44" t="s">
        <v>732</v>
      </c>
      <c r="L104" s="9" t="str">
        <f t="shared" si="14"/>
        <v>Yes</v>
      </c>
    </row>
    <row r="105" spans="1:12" x14ac:dyDescent="0.2">
      <c r="A105" s="45" t="s">
        <v>1450</v>
      </c>
      <c r="B105" s="34" t="s">
        <v>217</v>
      </c>
      <c r="C105" s="46">
        <v>485.25963369999999</v>
      </c>
      <c r="D105" s="43" t="str">
        <f t="shared" si="11"/>
        <v>N/A</v>
      </c>
      <c r="E105" s="46">
        <v>456.68441281000003</v>
      </c>
      <c r="F105" s="43" t="str">
        <f t="shared" si="12"/>
        <v>N/A</v>
      </c>
      <c r="G105" s="46">
        <v>534.68768051999996</v>
      </c>
      <c r="H105" s="43" t="str">
        <f t="shared" si="13"/>
        <v>N/A</v>
      </c>
      <c r="I105" s="12">
        <v>-5.89</v>
      </c>
      <c r="J105" s="12">
        <v>17.079999999999998</v>
      </c>
      <c r="K105" s="44" t="s">
        <v>732</v>
      </c>
      <c r="L105" s="9" t="str">
        <f t="shared" si="14"/>
        <v>Yes</v>
      </c>
    </row>
    <row r="106" spans="1:12" ht="25.5" x14ac:dyDescent="0.2">
      <c r="A106" s="45" t="s">
        <v>617</v>
      </c>
      <c r="B106" s="34" t="s">
        <v>217</v>
      </c>
      <c r="C106" s="46">
        <v>51399666</v>
      </c>
      <c r="D106" s="43" t="str">
        <f t="shared" si="11"/>
        <v>N/A</v>
      </c>
      <c r="E106" s="46">
        <v>116179568</v>
      </c>
      <c r="F106" s="43" t="str">
        <f t="shared" si="12"/>
        <v>N/A</v>
      </c>
      <c r="G106" s="46">
        <v>120628731</v>
      </c>
      <c r="H106" s="43" t="str">
        <f t="shared" si="13"/>
        <v>N/A</v>
      </c>
      <c r="I106" s="12">
        <v>126</v>
      </c>
      <c r="J106" s="12">
        <v>3.83</v>
      </c>
      <c r="K106" s="44" t="s">
        <v>732</v>
      </c>
      <c r="L106" s="9" t="str">
        <f t="shared" si="14"/>
        <v>Yes</v>
      </c>
    </row>
    <row r="107" spans="1:12" x14ac:dyDescent="0.2">
      <c r="A107" s="45" t="s">
        <v>618</v>
      </c>
      <c r="B107" s="34" t="s">
        <v>217</v>
      </c>
      <c r="C107" s="35">
        <v>9434</v>
      </c>
      <c r="D107" s="43" t="str">
        <f t="shared" si="11"/>
        <v>N/A</v>
      </c>
      <c r="E107" s="35">
        <v>13382</v>
      </c>
      <c r="F107" s="43" t="str">
        <f t="shared" si="12"/>
        <v>N/A</v>
      </c>
      <c r="G107" s="35">
        <v>14250</v>
      </c>
      <c r="H107" s="43" t="str">
        <f t="shared" si="13"/>
        <v>N/A</v>
      </c>
      <c r="I107" s="12">
        <v>41.85</v>
      </c>
      <c r="J107" s="12">
        <v>6.4859999999999998</v>
      </c>
      <c r="K107" s="44" t="s">
        <v>732</v>
      </c>
      <c r="L107" s="9" t="str">
        <f t="shared" si="14"/>
        <v>Yes</v>
      </c>
    </row>
    <row r="108" spans="1:12" ht="25.5" x14ac:dyDescent="0.2">
      <c r="A108" s="45" t="s">
        <v>1451</v>
      </c>
      <c r="B108" s="34" t="s">
        <v>217</v>
      </c>
      <c r="C108" s="46">
        <v>5448.3428026000001</v>
      </c>
      <c r="D108" s="43" t="str">
        <f t="shared" si="11"/>
        <v>N/A</v>
      </c>
      <c r="E108" s="46">
        <v>8681.7791063000004</v>
      </c>
      <c r="F108" s="43" t="str">
        <f t="shared" si="12"/>
        <v>N/A</v>
      </c>
      <c r="G108" s="46">
        <v>8465.1741053000005</v>
      </c>
      <c r="H108" s="43" t="str">
        <f t="shared" si="13"/>
        <v>N/A</v>
      </c>
      <c r="I108" s="12">
        <v>59.35</v>
      </c>
      <c r="J108" s="12">
        <v>-2.4900000000000002</v>
      </c>
      <c r="K108" s="44" t="s">
        <v>732</v>
      </c>
      <c r="L108" s="9" t="str">
        <f t="shared" si="14"/>
        <v>Yes</v>
      </c>
    </row>
    <row r="109" spans="1:12" ht="25.5" x14ac:dyDescent="0.2">
      <c r="A109" s="45" t="s">
        <v>619</v>
      </c>
      <c r="B109" s="34" t="s">
        <v>217</v>
      </c>
      <c r="C109" s="46">
        <v>50603002</v>
      </c>
      <c r="D109" s="43" t="str">
        <f t="shared" si="11"/>
        <v>N/A</v>
      </c>
      <c r="E109" s="46">
        <v>46847142</v>
      </c>
      <c r="F109" s="43" t="str">
        <f t="shared" si="12"/>
        <v>N/A</v>
      </c>
      <c r="G109" s="46">
        <v>48847131</v>
      </c>
      <c r="H109" s="43" t="str">
        <f t="shared" si="13"/>
        <v>N/A</v>
      </c>
      <c r="I109" s="12">
        <v>-7.42</v>
      </c>
      <c r="J109" s="12">
        <v>4.2690000000000001</v>
      </c>
      <c r="K109" s="44" t="s">
        <v>732</v>
      </c>
      <c r="L109" s="9" t="str">
        <f t="shared" si="14"/>
        <v>Yes</v>
      </c>
    </row>
    <row r="110" spans="1:12" x14ac:dyDescent="0.2">
      <c r="A110" s="45" t="s">
        <v>620</v>
      </c>
      <c r="B110" s="34" t="s">
        <v>217</v>
      </c>
      <c r="C110" s="35">
        <v>102037</v>
      </c>
      <c r="D110" s="43" t="str">
        <f t="shared" si="11"/>
        <v>N/A</v>
      </c>
      <c r="E110" s="35">
        <v>98304</v>
      </c>
      <c r="F110" s="43" t="str">
        <f t="shared" si="12"/>
        <v>N/A</v>
      </c>
      <c r="G110" s="35">
        <v>98459</v>
      </c>
      <c r="H110" s="43" t="str">
        <f t="shared" si="13"/>
        <v>N/A</v>
      </c>
      <c r="I110" s="12">
        <v>-3.66</v>
      </c>
      <c r="J110" s="12">
        <v>0.15770000000000001</v>
      </c>
      <c r="K110" s="44" t="s">
        <v>732</v>
      </c>
      <c r="L110" s="9" t="str">
        <f t="shared" si="14"/>
        <v>Yes</v>
      </c>
    </row>
    <row r="111" spans="1:12" x14ac:dyDescent="0.2">
      <c r="A111" s="45" t="s">
        <v>1452</v>
      </c>
      <c r="B111" s="34" t="s">
        <v>217</v>
      </c>
      <c r="C111" s="46">
        <v>495.92796730999999</v>
      </c>
      <c r="D111" s="43" t="str">
        <f t="shared" si="11"/>
        <v>N/A</v>
      </c>
      <c r="E111" s="46">
        <v>476.55377197000001</v>
      </c>
      <c r="F111" s="43" t="str">
        <f t="shared" si="12"/>
        <v>N/A</v>
      </c>
      <c r="G111" s="46">
        <v>496.11646472000001</v>
      </c>
      <c r="H111" s="43" t="str">
        <f t="shared" si="13"/>
        <v>N/A</v>
      </c>
      <c r="I111" s="12">
        <v>-3.91</v>
      </c>
      <c r="J111" s="12">
        <v>4.1050000000000004</v>
      </c>
      <c r="K111" s="44" t="s">
        <v>732</v>
      </c>
      <c r="L111" s="9" t="str">
        <f t="shared" si="14"/>
        <v>Yes</v>
      </c>
    </row>
    <row r="112" spans="1:12" x14ac:dyDescent="0.2">
      <c r="A112" s="45" t="s">
        <v>621</v>
      </c>
      <c r="B112" s="34" t="s">
        <v>217</v>
      </c>
      <c r="C112" s="46">
        <v>213448295</v>
      </c>
      <c r="D112" s="43" t="str">
        <f t="shared" si="11"/>
        <v>N/A</v>
      </c>
      <c r="E112" s="46">
        <v>194117648</v>
      </c>
      <c r="F112" s="43" t="str">
        <f t="shared" si="12"/>
        <v>N/A</v>
      </c>
      <c r="G112" s="46">
        <v>200318143</v>
      </c>
      <c r="H112" s="43" t="str">
        <f t="shared" si="13"/>
        <v>N/A</v>
      </c>
      <c r="I112" s="12">
        <v>-9.06</v>
      </c>
      <c r="J112" s="12">
        <v>3.194</v>
      </c>
      <c r="K112" s="44" t="s">
        <v>732</v>
      </c>
      <c r="L112" s="9" t="str">
        <f t="shared" si="14"/>
        <v>Yes</v>
      </c>
    </row>
    <row r="113" spans="1:12" x14ac:dyDescent="0.2">
      <c r="A113" s="45" t="s">
        <v>622</v>
      </c>
      <c r="B113" s="34" t="s">
        <v>217</v>
      </c>
      <c r="C113" s="35">
        <v>127544</v>
      </c>
      <c r="D113" s="43" t="str">
        <f t="shared" si="11"/>
        <v>N/A</v>
      </c>
      <c r="E113" s="35">
        <v>122829</v>
      </c>
      <c r="F113" s="43" t="str">
        <f t="shared" si="12"/>
        <v>N/A</v>
      </c>
      <c r="G113" s="35">
        <v>120398</v>
      </c>
      <c r="H113" s="43" t="str">
        <f t="shared" si="13"/>
        <v>N/A</v>
      </c>
      <c r="I113" s="12">
        <v>-3.7</v>
      </c>
      <c r="J113" s="12">
        <v>-1.98</v>
      </c>
      <c r="K113" s="44" t="s">
        <v>732</v>
      </c>
      <c r="L113" s="9" t="str">
        <f t="shared" si="14"/>
        <v>Yes</v>
      </c>
    </row>
    <row r="114" spans="1:12" x14ac:dyDescent="0.2">
      <c r="A114" s="45" t="s">
        <v>1453</v>
      </c>
      <c r="B114" s="34" t="s">
        <v>217</v>
      </c>
      <c r="C114" s="46">
        <v>1673.5267437</v>
      </c>
      <c r="D114" s="43" t="str">
        <f t="shared" si="11"/>
        <v>N/A</v>
      </c>
      <c r="E114" s="46">
        <v>1580.3893869000001</v>
      </c>
      <c r="F114" s="43" t="str">
        <f t="shared" si="12"/>
        <v>N/A</v>
      </c>
      <c r="G114" s="46">
        <v>1663.7995897000001</v>
      </c>
      <c r="H114" s="43" t="str">
        <f t="shared" si="13"/>
        <v>N/A</v>
      </c>
      <c r="I114" s="12">
        <v>-5.57</v>
      </c>
      <c r="J114" s="12">
        <v>5.2779999999999996</v>
      </c>
      <c r="K114" s="44" t="s">
        <v>732</v>
      </c>
      <c r="L114" s="9" t="str">
        <f t="shared" si="14"/>
        <v>Yes</v>
      </c>
    </row>
    <row r="115" spans="1:12" ht="25.5" x14ac:dyDescent="0.2">
      <c r="A115" s="45" t="s">
        <v>623</v>
      </c>
      <c r="B115" s="34" t="s">
        <v>217</v>
      </c>
      <c r="C115" s="46">
        <v>183565106</v>
      </c>
      <c r="D115" s="43" t="str">
        <f t="shared" si="11"/>
        <v>N/A</v>
      </c>
      <c r="E115" s="46">
        <v>143205911</v>
      </c>
      <c r="F115" s="43" t="str">
        <f t="shared" si="12"/>
        <v>N/A</v>
      </c>
      <c r="G115" s="46">
        <v>146222674</v>
      </c>
      <c r="H115" s="43" t="str">
        <f t="shared" si="13"/>
        <v>N/A</v>
      </c>
      <c r="I115" s="12">
        <v>-22</v>
      </c>
      <c r="J115" s="12">
        <v>2.1070000000000002</v>
      </c>
      <c r="K115" s="44" t="s">
        <v>732</v>
      </c>
      <c r="L115" s="9" t="str">
        <f t="shared" si="14"/>
        <v>Yes</v>
      </c>
    </row>
    <row r="116" spans="1:12" x14ac:dyDescent="0.2">
      <c r="A116" s="48" t="s">
        <v>624</v>
      </c>
      <c r="B116" s="35" t="s">
        <v>217</v>
      </c>
      <c r="C116" s="35">
        <v>49707</v>
      </c>
      <c r="D116" s="43" t="str">
        <f t="shared" si="11"/>
        <v>N/A</v>
      </c>
      <c r="E116" s="35">
        <v>46764</v>
      </c>
      <c r="F116" s="43" t="str">
        <f t="shared" si="12"/>
        <v>N/A</v>
      </c>
      <c r="G116" s="35">
        <v>47070</v>
      </c>
      <c r="H116" s="43" t="str">
        <f t="shared" si="13"/>
        <v>N/A</v>
      </c>
      <c r="I116" s="12">
        <v>-5.92</v>
      </c>
      <c r="J116" s="12">
        <v>0.65429999999999999</v>
      </c>
      <c r="K116" s="49" t="s">
        <v>732</v>
      </c>
      <c r="L116" s="9" t="str">
        <f t="shared" si="14"/>
        <v>Yes</v>
      </c>
    </row>
    <row r="117" spans="1:12" ht="25.5" x14ac:dyDescent="0.2">
      <c r="A117" s="45" t="s">
        <v>1454</v>
      </c>
      <c r="B117" s="34" t="s">
        <v>217</v>
      </c>
      <c r="C117" s="46">
        <v>3692.9427645999999</v>
      </c>
      <c r="D117" s="43" t="str">
        <f t="shared" si="11"/>
        <v>N/A</v>
      </c>
      <c r="E117" s="46">
        <v>3062.3109871000001</v>
      </c>
      <c r="F117" s="43" t="str">
        <f t="shared" si="12"/>
        <v>N/A</v>
      </c>
      <c r="G117" s="46">
        <v>3106.4940302</v>
      </c>
      <c r="H117" s="43" t="str">
        <f t="shared" si="13"/>
        <v>N/A</v>
      </c>
      <c r="I117" s="12">
        <v>-17.100000000000001</v>
      </c>
      <c r="J117" s="12">
        <v>1.4430000000000001</v>
      </c>
      <c r="K117" s="44" t="s">
        <v>732</v>
      </c>
      <c r="L117" s="9" t="str">
        <f t="shared" si="14"/>
        <v>Yes</v>
      </c>
    </row>
    <row r="118" spans="1:12" ht="25.5" x14ac:dyDescent="0.2">
      <c r="A118" s="45" t="s">
        <v>625</v>
      </c>
      <c r="B118" s="34" t="s">
        <v>217</v>
      </c>
      <c r="C118" s="46">
        <v>66770710</v>
      </c>
      <c r="D118" s="43" t="str">
        <f t="shared" si="11"/>
        <v>N/A</v>
      </c>
      <c r="E118" s="46">
        <v>41430432</v>
      </c>
      <c r="F118" s="43" t="str">
        <f t="shared" si="12"/>
        <v>N/A</v>
      </c>
      <c r="G118" s="46">
        <v>9549387</v>
      </c>
      <c r="H118" s="43" t="str">
        <f t="shared" si="13"/>
        <v>N/A</v>
      </c>
      <c r="I118" s="12">
        <v>-38</v>
      </c>
      <c r="J118" s="12">
        <v>-77</v>
      </c>
      <c r="K118" s="44" t="s">
        <v>732</v>
      </c>
      <c r="L118" s="9" t="str">
        <f t="shared" si="14"/>
        <v>No</v>
      </c>
    </row>
    <row r="119" spans="1:12" x14ac:dyDescent="0.2">
      <c r="A119" s="45" t="s">
        <v>626</v>
      </c>
      <c r="B119" s="34" t="s">
        <v>217</v>
      </c>
      <c r="C119" s="35">
        <v>59761</v>
      </c>
      <c r="D119" s="43" t="str">
        <f t="shared" si="11"/>
        <v>N/A</v>
      </c>
      <c r="E119" s="35">
        <v>54155</v>
      </c>
      <c r="F119" s="43" t="str">
        <f t="shared" si="12"/>
        <v>N/A</v>
      </c>
      <c r="G119" s="35">
        <v>28131</v>
      </c>
      <c r="H119" s="43" t="str">
        <f t="shared" si="13"/>
        <v>N/A</v>
      </c>
      <c r="I119" s="12">
        <v>-9.3800000000000008</v>
      </c>
      <c r="J119" s="12">
        <v>-48.1</v>
      </c>
      <c r="K119" s="44" t="s">
        <v>732</v>
      </c>
      <c r="L119" s="9" t="str">
        <f t="shared" si="14"/>
        <v>No</v>
      </c>
    </row>
    <row r="120" spans="1:12" ht="25.5" x14ac:dyDescent="0.2">
      <c r="A120" s="45" t="s">
        <v>1455</v>
      </c>
      <c r="B120" s="34" t="s">
        <v>217</v>
      </c>
      <c r="C120" s="46">
        <v>1117.2957280000001</v>
      </c>
      <c r="D120" s="43" t="str">
        <f t="shared" si="11"/>
        <v>N/A</v>
      </c>
      <c r="E120" s="46">
        <v>765.03429045999997</v>
      </c>
      <c r="F120" s="43" t="str">
        <f t="shared" si="12"/>
        <v>N/A</v>
      </c>
      <c r="G120" s="46">
        <v>339.46134158000001</v>
      </c>
      <c r="H120" s="43" t="str">
        <f t="shared" si="13"/>
        <v>N/A</v>
      </c>
      <c r="I120" s="12">
        <v>-31.5</v>
      </c>
      <c r="J120" s="12">
        <v>-55.6</v>
      </c>
      <c r="K120" s="44" t="s">
        <v>732</v>
      </c>
      <c r="L120" s="9" t="str">
        <f t="shared" si="14"/>
        <v>No</v>
      </c>
    </row>
    <row r="121" spans="1:12" ht="25.5" x14ac:dyDescent="0.2">
      <c r="A121" s="45" t="s">
        <v>627</v>
      </c>
      <c r="B121" s="34" t="s">
        <v>217</v>
      </c>
      <c r="C121" s="46">
        <v>215608712</v>
      </c>
      <c r="D121" s="43" t="str">
        <f t="shared" si="11"/>
        <v>N/A</v>
      </c>
      <c r="E121" s="46">
        <v>219537453</v>
      </c>
      <c r="F121" s="43" t="str">
        <f t="shared" si="12"/>
        <v>N/A</v>
      </c>
      <c r="G121" s="46">
        <v>226220662</v>
      </c>
      <c r="H121" s="43" t="str">
        <f t="shared" si="13"/>
        <v>N/A</v>
      </c>
      <c r="I121" s="12">
        <v>1.8220000000000001</v>
      </c>
      <c r="J121" s="12">
        <v>3.044</v>
      </c>
      <c r="K121" s="44" t="s">
        <v>732</v>
      </c>
      <c r="L121" s="9" t="str">
        <f t="shared" si="14"/>
        <v>Yes</v>
      </c>
    </row>
    <row r="122" spans="1:12" x14ac:dyDescent="0.2">
      <c r="A122" s="45" t="s">
        <v>628</v>
      </c>
      <c r="B122" s="34" t="s">
        <v>217</v>
      </c>
      <c r="C122" s="35">
        <v>22421</v>
      </c>
      <c r="D122" s="43" t="str">
        <f t="shared" si="11"/>
        <v>N/A</v>
      </c>
      <c r="E122" s="35">
        <v>23101</v>
      </c>
      <c r="F122" s="43" t="str">
        <f t="shared" si="12"/>
        <v>N/A</v>
      </c>
      <c r="G122" s="35">
        <v>24152</v>
      </c>
      <c r="H122" s="43" t="str">
        <f t="shared" si="13"/>
        <v>N/A</v>
      </c>
      <c r="I122" s="12">
        <v>3.0329999999999999</v>
      </c>
      <c r="J122" s="12">
        <v>4.55</v>
      </c>
      <c r="K122" s="44" t="s">
        <v>732</v>
      </c>
      <c r="L122" s="9" t="str">
        <f t="shared" si="14"/>
        <v>Yes</v>
      </c>
    </row>
    <row r="123" spans="1:12" ht="25.5" x14ac:dyDescent="0.2">
      <c r="A123" s="45" t="s">
        <v>1456</v>
      </c>
      <c r="B123" s="34" t="s">
        <v>217</v>
      </c>
      <c r="C123" s="46">
        <v>9616.3735782999993</v>
      </c>
      <c r="D123" s="43" t="str">
        <f t="shared" si="11"/>
        <v>N/A</v>
      </c>
      <c r="E123" s="46">
        <v>9503.3744427000001</v>
      </c>
      <c r="F123" s="43" t="str">
        <f t="shared" si="12"/>
        <v>N/A</v>
      </c>
      <c r="G123" s="46">
        <v>9366.5394997999992</v>
      </c>
      <c r="H123" s="43" t="str">
        <f t="shared" si="13"/>
        <v>N/A</v>
      </c>
      <c r="I123" s="12">
        <v>-1.18</v>
      </c>
      <c r="J123" s="12">
        <v>-1.44</v>
      </c>
      <c r="K123" s="44" t="s">
        <v>732</v>
      </c>
      <c r="L123" s="9" t="str">
        <f t="shared" si="14"/>
        <v>Yes</v>
      </c>
    </row>
    <row r="124" spans="1:12" ht="25.5" x14ac:dyDescent="0.2">
      <c r="A124" s="45" t="s">
        <v>629</v>
      </c>
      <c r="B124" s="34" t="s">
        <v>217</v>
      </c>
      <c r="C124" s="46">
        <v>1205018</v>
      </c>
      <c r="D124" s="43" t="str">
        <f t="shared" si="11"/>
        <v>N/A</v>
      </c>
      <c r="E124" s="46">
        <v>1093922</v>
      </c>
      <c r="F124" s="43" t="str">
        <f t="shared" si="12"/>
        <v>N/A</v>
      </c>
      <c r="G124" s="46">
        <v>1290413</v>
      </c>
      <c r="H124" s="43" t="str">
        <f t="shared" si="13"/>
        <v>N/A</v>
      </c>
      <c r="I124" s="12">
        <v>-9.2200000000000006</v>
      </c>
      <c r="J124" s="12">
        <v>17.96</v>
      </c>
      <c r="K124" s="44" t="s">
        <v>732</v>
      </c>
      <c r="L124" s="9" t="str">
        <f t="shared" si="14"/>
        <v>Yes</v>
      </c>
    </row>
    <row r="125" spans="1:12" ht="25.5" x14ac:dyDescent="0.2">
      <c r="A125" s="45" t="s">
        <v>630</v>
      </c>
      <c r="B125" s="34" t="s">
        <v>217</v>
      </c>
      <c r="C125" s="35">
        <v>1038</v>
      </c>
      <c r="D125" s="43" t="str">
        <f t="shared" si="11"/>
        <v>N/A</v>
      </c>
      <c r="E125" s="35">
        <v>859</v>
      </c>
      <c r="F125" s="43" t="str">
        <f t="shared" si="12"/>
        <v>N/A</v>
      </c>
      <c r="G125" s="35">
        <v>882</v>
      </c>
      <c r="H125" s="43" t="str">
        <f t="shared" si="13"/>
        <v>N/A</v>
      </c>
      <c r="I125" s="12">
        <v>-17.2</v>
      </c>
      <c r="J125" s="12">
        <v>2.6779999999999999</v>
      </c>
      <c r="K125" s="44" t="s">
        <v>732</v>
      </c>
      <c r="L125" s="9" t="str">
        <f t="shared" si="14"/>
        <v>Yes</v>
      </c>
    </row>
    <row r="126" spans="1:12" ht="25.5" x14ac:dyDescent="0.2">
      <c r="A126" s="45" t="s">
        <v>1457</v>
      </c>
      <c r="B126" s="34" t="s">
        <v>217</v>
      </c>
      <c r="C126" s="46">
        <v>1160.9036609</v>
      </c>
      <c r="D126" s="43" t="str">
        <f t="shared" si="11"/>
        <v>N/A</v>
      </c>
      <c r="E126" s="46">
        <v>1273.4831199</v>
      </c>
      <c r="F126" s="43" t="str">
        <f t="shared" si="12"/>
        <v>N/A</v>
      </c>
      <c r="G126" s="46">
        <v>1463.0532880000001</v>
      </c>
      <c r="H126" s="43" t="str">
        <f t="shared" si="13"/>
        <v>N/A</v>
      </c>
      <c r="I126" s="12">
        <v>9.6980000000000004</v>
      </c>
      <c r="J126" s="12">
        <v>14.89</v>
      </c>
      <c r="K126" s="44" t="s">
        <v>732</v>
      </c>
      <c r="L126" s="9" t="str">
        <f t="shared" si="14"/>
        <v>Yes</v>
      </c>
    </row>
    <row r="127" spans="1:12" ht="25.5" x14ac:dyDescent="0.2">
      <c r="A127" s="45" t="s">
        <v>631</v>
      </c>
      <c r="B127" s="34" t="s">
        <v>217</v>
      </c>
      <c r="C127" s="46">
        <v>17395054</v>
      </c>
      <c r="D127" s="43" t="str">
        <f t="shared" si="11"/>
        <v>N/A</v>
      </c>
      <c r="E127" s="46">
        <v>21429323</v>
      </c>
      <c r="F127" s="43" t="str">
        <f t="shared" si="12"/>
        <v>N/A</v>
      </c>
      <c r="G127" s="46">
        <v>23246000</v>
      </c>
      <c r="H127" s="43" t="str">
        <f t="shared" si="13"/>
        <v>N/A</v>
      </c>
      <c r="I127" s="12">
        <v>23.19</v>
      </c>
      <c r="J127" s="12">
        <v>8.4779999999999998</v>
      </c>
      <c r="K127" s="44" t="s">
        <v>732</v>
      </c>
      <c r="L127" s="9" t="str">
        <f t="shared" si="14"/>
        <v>Yes</v>
      </c>
    </row>
    <row r="128" spans="1:12" x14ac:dyDescent="0.2">
      <c r="A128" s="45" t="s">
        <v>632</v>
      </c>
      <c r="B128" s="34" t="s">
        <v>217</v>
      </c>
      <c r="C128" s="35">
        <v>4180</v>
      </c>
      <c r="D128" s="43" t="str">
        <f t="shared" si="11"/>
        <v>N/A</v>
      </c>
      <c r="E128" s="35">
        <v>4883</v>
      </c>
      <c r="F128" s="43" t="str">
        <f t="shared" si="12"/>
        <v>N/A</v>
      </c>
      <c r="G128" s="35">
        <v>5059</v>
      </c>
      <c r="H128" s="43" t="str">
        <f t="shared" si="13"/>
        <v>N/A</v>
      </c>
      <c r="I128" s="12">
        <v>16.82</v>
      </c>
      <c r="J128" s="12">
        <v>3.6040000000000001</v>
      </c>
      <c r="K128" s="44" t="s">
        <v>732</v>
      </c>
      <c r="L128" s="9" t="str">
        <f t="shared" si="14"/>
        <v>Yes</v>
      </c>
    </row>
    <row r="129" spans="1:12" ht="25.5" x14ac:dyDescent="0.2">
      <c r="A129" s="45" t="s">
        <v>1458</v>
      </c>
      <c r="B129" s="34" t="s">
        <v>217</v>
      </c>
      <c r="C129" s="46">
        <v>4161.4961721999998</v>
      </c>
      <c r="D129" s="43" t="str">
        <f t="shared" si="11"/>
        <v>N/A</v>
      </c>
      <c r="E129" s="46">
        <v>4388.5568297999998</v>
      </c>
      <c r="F129" s="43" t="str">
        <f t="shared" si="12"/>
        <v>N/A</v>
      </c>
      <c r="G129" s="46">
        <v>4594.9792448999997</v>
      </c>
      <c r="H129" s="43" t="str">
        <f t="shared" si="13"/>
        <v>N/A</v>
      </c>
      <c r="I129" s="12">
        <v>5.4560000000000004</v>
      </c>
      <c r="J129" s="12">
        <v>4.7039999999999997</v>
      </c>
      <c r="K129" s="44" t="s">
        <v>732</v>
      </c>
      <c r="L129" s="9" t="str">
        <f t="shared" si="14"/>
        <v>Yes</v>
      </c>
    </row>
    <row r="130" spans="1:12" ht="25.5" x14ac:dyDescent="0.2">
      <c r="A130" s="45" t="s">
        <v>633</v>
      </c>
      <c r="B130" s="34" t="s">
        <v>217</v>
      </c>
      <c r="C130" s="46">
        <v>0</v>
      </c>
      <c r="D130" s="43" t="str">
        <f t="shared" si="11"/>
        <v>N/A</v>
      </c>
      <c r="E130" s="46">
        <v>0</v>
      </c>
      <c r="F130" s="43" t="str">
        <f t="shared" si="12"/>
        <v>N/A</v>
      </c>
      <c r="G130" s="46">
        <v>0</v>
      </c>
      <c r="H130" s="43" t="str">
        <f t="shared" si="13"/>
        <v>N/A</v>
      </c>
      <c r="I130" s="12" t="s">
        <v>1743</v>
      </c>
      <c r="J130" s="12" t="s">
        <v>1743</v>
      </c>
      <c r="K130" s="44" t="s">
        <v>732</v>
      </c>
      <c r="L130" s="9" t="str">
        <f t="shared" si="14"/>
        <v>N/A</v>
      </c>
    </row>
    <row r="131" spans="1:12" x14ac:dyDescent="0.2">
      <c r="A131" s="45" t="s">
        <v>634</v>
      </c>
      <c r="B131" s="34" t="s">
        <v>217</v>
      </c>
      <c r="C131" s="35">
        <v>0</v>
      </c>
      <c r="D131" s="43" t="str">
        <f t="shared" si="11"/>
        <v>N/A</v>
      </c>
      <c r="E131" s="35">
        <v>0</v>
      </c>
      <c r="F131" s="43" t="str">
        <f t="shared" si="12"/>
        <v>N/A</v>
      </c>
      <c r="G131" s="35">
        <v>0</v>
      </c>
      <c r="H131" s="43" t="str">
        <f t="shared" si="13"/>
        <v>N/A</v>
      </c>
      <c r="I131" s="12" t="s">
        <v>1743</v>
      </c>
      <c r="J131" s="12" t="s">
        <v>1743</v>
      </c>
      <c r="K131" s="44" t="s">
        <v>732</v>
      </c>
      <c r="L131" s="9" t="str">
        <f t="shared" si="14"/>
        <v>N/A</v>
      </c>
    </row>
    <row r="132" spans="1:12" ht="25.5" x14ac:dyDescent="0.2">
      <c r="A132" s="45" t="s">
        <v>1459</v>
      </c>
      <c r="B132" s="34" t="s">
        <v>217</v>
      </c>
      <c r="C132" s="46" t="s">
        <v>1743</v>
      </c>
      <c r="D132" s="43" t="str">
        <f t="shared" si="11"/>
        <v>N/A</v>
      </c>
      <c r="E132" s="46" t="s">
        <v>1743</v>
      </c>
      <c r="F132" s="43" t="str">
        <f t="shared" si="12"/>
        <v>N/A</v>
      </c>
      <c r="G132" s="46" t="s">
        <v>1743</v>
      </c>
      <c r="H132" s="43" t="str">
        <f t="shared" si="13"/>
        <v>N/A</v>
      </c>
      <c r="I132" s="12" t="s">
        <v>1743</v>
      </c>
      <c r="J132" s="12" t="s">
        <v>1743</v>
      </c>
      <c r="K132" s="44" t="s">
        <v>732</v>
      </c>
      <c r="L132" s="9" t="str">
        <f t="shared" si="14"/>
        <v>N/A</v>
      </c>
    </row>
    <row r="133" spans="1:12" ht="25.5" x14ac:dyDescent="0.2">
      <c r="A133" s="45" t="s">
        <v>635</v>
      </c>
      <c r="B133" s="34" t="s">
        <v>217</v>
      </c>
      <c r="C133" s="46">
        <v>69775428</v>
      </c>
      <c r="D133" s="43" t="str">
        <f t="shared" si="11"/>
        <v>N/A</v>
      </c>
      <c r="E133" s="46">
        <v>77399278</v>
      </c>
      <c r="F133" s="43" t="str">
        <f t="shared" si="12"/>
        <v>N/A</v>
      </c>
      <c r="G133" s="46">
        <v>81185725</v>
      </c>
      <c r="H133" s="43" t="str">
        <f t="shared" si="13"/>
        <v>N/A</v>
      </c>
      <c r="I133" s="12">
        <v>10.93</v>
      </c>
      <c r="J133" s="12">
        <v>4.8920000000000003</v>
      </c>
      <c r="K133" s="44" t="s">
        <v>732</v>
      </c>
      <c r="L133" s="9" t="str">
        <f t="shared" si="14"/>
        <v>Yes</v>
      </c>
    </row>
    <row r="134" spans="1:12" x14ac:dyDescent="0.2">
      <c r="A134" s="45" t="s">
        <v>636</v>
      </c>
      <c r="B134" s="34" t="s">
        <v>217</v>
      </c>
      <c r="C134" s="35">
        <v>4406</v>
      </c>
      <c r="D134" s="43" t="str">
        <f t="shared" si="11"/>
        <v>N/A</v>
      </c>
      <c r="E134" s="35">
        <v>4882</v>
      </c>
      <c r="F134" s="43" t="str">
        <f t="shared" si="12"/>
        <v>N/A</v>
      </c>
      <c r="G134" s="35">
        <v>5187</v>
      </c>
      <c r="H134" s="43" t="str">
        <f t="shared" si="13"/>
        <v>N/A</v>
      </c>
      <c r="I134" s="12">
        <v>10.8</v>
      </c>
      <c r="J134" s="12">
        <v>6.2469999999999999</v>
      </c>
      <c r="K134" s="44" t="s">
        <v>732</v>
      </c>
      <c r="L134" s="9" t="str">
        <f t="shared" si="14"/>
        <v>Yes</v>
      </c>
    </row>
    <row r="135" spans="1:12" x14ac:dyDescent="0.2">
      <c r="A135" s="45" t="s">
        <v>1460</v>
      </c>
      <c r="B135" s="34" t="s">
        <v>217</v>
      </c>
      <c r="C135" s="46">
        <v>15836.45665</v>
      </c>
      <c r="D135" s="43" t="str">
        <f t="shared" si="11"/>
        <v>N/A</v>
      </c>
      <c r="E135" s="46">
        <v>15854.010242</v>
      </c>
      <c r="F135" s="43" t="str">
        <f t="shared" si="12"/>
        <v>N/A</v>
      </c>
      <c r="G135" s="46">
        <v>15651.768845000001</v>
      </c>
      <c r="H135" s="43" t="str">
        <f t="shared" si="13"/>
        <v>N/A</v>
      </c>
      <c r="I135" s="12">
        <v>0.1108</v>
      </c>
      <c r="J135" s="12">
        <v>-1.28</v>
      </c>
      <c r="K135" s="44" t="s">
        <v>732</v>
      </c>
      <c r="L135" s="9" t="str">
        <f t="shared" si="14"/>
        <v>Yes</v>
      </c>
    </row>
    <row r="136" spans="1:12" ht="25.5" x14ac:dyDescent="0.2">
      <c r="A136" s="45" t="s">
        <v>637</v>
      </c>
      <c r="B136" s="34" t="s">
        <v>217</v>
      </c>
      <c r="C136" s="46">
        <v>194307</v>
      </c>
      <c r="D136" s="43" t="str">
        <f t="shared" si="11"/>
        <v>N/A</v>
      </c>
      <c r="E136" s="46">
        <v>192671</v>
      </c>
      <c r="F136" s="43" t="str">
        <f t="shared" si="12"/>
        <v>N/A</v>
      </c>
      <c r="G136" s="46">
        <v>265867</v>
      </c>
      <c r="H136" s="43" t="str">
        <f t="shared" si="13"/>
        <v>N/A</v>
      </c>
      <c r="I136" s="12">
        <v>-0.84199999999999997</v>
      </c>
      <c r="J136" s="12">
        <v>37.99</v>
      </c>
      <c r="K136" s="44" t="s">
        <v>732</v>
      </c>
      <c r="L136" s="9" t="str">
        <f>IF(J136="Div by 0", "N/A", IF(OR(J136="N/A",K136="N/A"),"N/A", IF(J136&gt;VALUE(MID(K136,1,2)), "No", IF(J136&lt;-1*VALUE(MID(K136,1,2)), "No", "Yes"))))</f>
        <v>No</v>
      </c>
    </row>
    <row r="137" spans="1:12" x14ac:dyDescent="0.2">
      <c r="A137" s="45" t="s">
        <v>638</v>
      </c>
      <c r="B137" s="34" t="s">
        <v>217</v>
      </c>
      <c r="C137" s="35">
        <v>3663</v>
      </c>
      <c r="D137" s="43" t="str">
        <f t="shared" si="11"/>
        <v>N/A</v>
      </c>
      <c r="E137" s="35">
        <v>3521</v>
      </c>
      <c r="F137" s="43" t="str">
        <f t="shared" si="12"/>
        <v>N/A</v>
      </c>
      <c r="G137" s="35">
        <v>4366</v>
      </c>
      <c r="H137" s="43" t="str">
        <f t="shared" si="13"/>
        <v>N/A</v>
      </c>
      <c r="I137" s="12">
        <v>-3.88</v>
      </c>
      <c r="J137" s="12">
        <v>24</v>
      </c>
      <c r="K137" s="44" t="s">
        <v>732</v>
      </c>
      <c r="L137" s="9" t="str">
        <f t="shared" ref="L137:L141" si="15">IF(J137="Div by 0", "N/A", IF(OR(J137="N/A",K137="N/A"),"N/A", IF(J137&gt;VALUE(MID(K137,1,2)), "No", IF(J137&lt;-1*VALUE(MID(K137,1,2)), "No", "Yes"))))</f>
        <v>Yes</v>
      </c>
    </row>
    <row r="138" spans="1:12" ht="25.5" x14ac:dyDescent="0.2">
      <c r="A138" s="45" t="s">
        <v>1461</v>
      </c>
      <c r="B138" s="34" t="s">
        <v>217</v>
      </c>
      <c r="C138" s="46">
        <v>53.045864045999998</v>
      </c>
      <c r="D138" s="43" t="str">
        <f t="shared" si="11"/>
        <v>N/A</v>
      </c>
      <c r="E138" s="46">
        <v>54.720533938999999</v>
      </c>
      <c r="F138" s="43" t="str">
        <f t="shared" si="12"/>
        <v>N/A</v>
      </c>
      <c r="G138" s="46">
        <v>60.894869446000001</v>
      </c>
      <c r="H138" s="43" t="str">
        <f t="shared" si="13"/>
        <v>N/A</v>
      </c>
      <c r="I138" s="12">
        <v>3.157</v>
      </c>
      <c r="J138" s="12">
        <v>11.28</v>
      </c>
      <c r="K138" s="44" t="s">
        <v>732</v>
      </c>
      <c r="L138" s="9" t="str">
        <f t="shared" si="15"/>
        <v>Yes</v>
      </c>
    </row>
    <row r="139" spans="1:12" ht="25.5" x14ac:dyDescent="0.2">
      <c r="A139" s="45" t="s">
        <v>639</v>
      </c>
      <c r="B139" s="34" t="s">
        <v>217</v>
      </c>
      <c r="C139" s="46">
        <v>20097629</v>
      </c>
      <c r="D139" s="43" t="str">
        <f t="shared" si="11"/>
        <v>N/A</v>
      </c>
      <c r="E139" s="46">
        <v>30319036</v>
      </c>
      <c r="F139" s="43" t="str">
        <f t="shared" si="12"/>
        <v>N/A</v>
      </c>
      <c r="G139" s="46">
        <v>40595758</v>
      </c>
      <c r="H139" s="43" t="str">
        <f t="shared" si="13"/>
        <v>N/A</v>
      </c>
      <c r="I139" s="12">
        <v>50.86</v>
      </c>
      <c r="J139" s="12">
        <v>33.9</v>
      </c>
      <c r="K139" s="44" t="s">
        <v>732</v>
      </c>
      <c r="L139" s="9" t="str">
        <f t="shared" si="15"/>
        <v>No</v>
      </c>
    </row>
    <row r="140" spans="1:12" x14ac:dyDescent="0.2">
      <c r="A140" s="45" t="s">
        <v>640</v>
      </c>
      <c r="B140" s="34" t="s">
        <v>217</v>
      </c>
      <c r="C140" s="35">
        <v>235</v>
      </c>
      <c r="D140" s="43" t="str">
        <f t="shared" si="11"/>
        <v>N/A</v>
      </c>
      <c r="E140" s="35">
        <v>291</v>
      </c>
      <c r="F140" s="43" t="str">
        <f t="shared" si="12"/>
        <v>N/A</v>
      </c>
      <c r="G140" s="35">
        <v>347</v>
      </c>
      <c r="H140" s="43" t="str">
        <f t="shared" si="13"/>
        <v>N/A</v>
      </c>
      <c r="I140" s="12">
        <v>23.83</v>
      </c>
      <c r="J140" s="12">
        <v>19.239999999999998</v>
      </c>
      <c r="K140" s="44" t="s">
        <v>732</v>
      </c>
      <c r="L140" s="9" t="str">
        <f t="shared" si="15"/>
        <v>Yes</v>
      </c>
    </row>
    <row r="141" spans="1:12" ht="25.5" x14ac:dyDescent="0.2">
      <c r="A141" s="45" t="s">
        <v>1462</v>
      </c>
      <c r="B141" s="34" t="s">
        <v>217</v>
      </c>
      <c r="C141" s="46">
        <v>85521.825532000003</v>
      </c>
      <c r="D141" s="43" t="str">
        <f t="shared" si="11"/>
        <v>N/A</v>
      </c>
      <c r="E141" s="46">
        <v>104189.12715</v>
      </c>
      <c r="F141" s="43" t="str">
        <f t="shared" si="12"/>
        <v>N/A</v>
      </c>
      <c r="G141" s="46">
        <v>116990.65706</v>
      </c>
      <c r="H141" s="43" t="str">
        <f t="shared" si="13"/>
        <v>N/A</v>
      </c>
      <c r="I141" s="12">
        <v>21.83</v>
      </c>
      <c r="J141" s="12">
        <v>12.29</v>
      </c>
      <c r="K141" s="44" t="s">
        <v>732</v>
      </c>
      <c r="L141" s="9" t="str">
        <f t="shared" si="15"/>
        <v>Yes</v>
      </c>
    </row>
    <row r="142" spans="1:12" ht="25.5" x14ac:dyDescent="0.2">
      <c r="A142" s="45" t="s">
        <v>641</v>
      </c>
      <c r="B142" s="34" t="s">
        <v>217</v>
      </c>
      <c r="C142" s="46">
        <v>58904968</v>
      </c>
      <c r="D142" s="43" t="str">
        <f t="shared" si="11"/>
        <v>N/A</v>
      </c>
      <c r="E142" s="46">
        <v>65031116</v>
      </c>
      <c r="F142" s="43" t="str">
        <f t="shared" si="12"/>
        <v>N/A</v>
      </c>
      <c r="G142" s="46">
        <v>63630310</v>
      </c>
      <c r="H142" s="43" t="str">
        <f t="shared" si="13"/>
        <v>N/A</v>
      </c>
      <c r="I142" s="12">
        <v>10.4</v>
      </c>
      <c r="J142" s="12">
        <v>-2.15</v>
      </c>
      <c r="K142" s="44" t="s">
        <v>732</v>
      </c>
      <c r="L142" s="9" t="str">
        <f t="shared" ref="L142:L153" si="16">IF(J142="Div by 0", "N/A", IF(K142="N/A","N/A", IF(J142&gt;VALUE(MID(K142,1,2)), "No", IF(J142&lt;-1*VALUE(MID(K142,1,2)), "No", "Yes"))))</f>
        <v>Yes</v>
      </c>
    </row>
    <row r="143" spans="1:12" ht="25.5" x14ac:dyDescent="0.2">
      <c r="A143" s="45" t="s">
        <v>642</v>
      </c>
      <c r="B143" s="34" t="s">
        <v>217</v>
      </c>
      <c r="C143" s="35">
        <v>70509</v>
      </c>
      <c r="D143" s="43" t="str">
        <f t="shared" si="11"/>
        <v>N/A</v>
      </c>
      <c r="E143" s="35">
        <v>71460</v>
      </c>
      <c r="F143" s="43" t="str">
        <f t="shared" si="12"/>
        <v>N/A</v>
      </c>
      <c r="G143" s="35">
        <v>72960</v>
      </c>
      <c r="H143" s="43" t="str">
        <f t="shared" si="13"/>
        <v>N/A</v>
      </c>
      <c r="I143" s="12">
        <v>1.349</v>
      </c>
      <c r="J143" s="12">
        <v>2.0990000000000002</v>
      </c>
      <c r="K143" s="44" t="s">
        <v>732</v>
      </c>
      <c r="L143" s="9" t="str">
        <f t="shared" si="16"/>
        <v>Yes</v>
      </c>
    </row>
    <row r="144" spans="1:12" ht="25.5" x14ac:dyDescent="0.2">
      <c r="A144" s="45" t="s">
        <v>1463</v>
      </c>
      <c r="B144" s="34" t="s">
        <v>217</v>
      </c>
      <c r="C144" s="46">
        <v>835.42481101999999</v>
      </c>
      <c r="D144" s="43" t="str">
        <f t="shared" si="11"/>
        <v>N/A</v>
      </c>
      <c r="E144" s="46">
        <v>910.03520850999996</v>
      </c>
      <c r="F144" s="43" t="str">
        <f t="shared" si="12"/>
        <v>N/A</v>
      </c>
      <c r="G144" s="46">
        <v>872.12595942999997</v>
      </c>
      <c r="H144" s="43" t="str">
        <f t="shared" si="13"/>
        <v>N/A</v>
      </c>
      <c r="I144" s="12">
        <v>8.9309999999999992</v>
      </c>
      <c r="J144" s="12">
        <v>-4.17</v>
      </c>
      <c r="K144" s="44" t="s">
        <v>732</v>
      </c>
      <c r="L144" s="9" t="str">
        <f t="shared" si="16"/>
        <v>Yes</v>
      </c>
    </row>
    <row r="145" spans="1:12" ht="25.5" x14ac:dyDescent="0.2">
      <c r="A145" s="45" t="s">
        <v>643</v>
      </c>
      <c r="B145" s="34" t="s">
        <v>217</v>
      </c>
      <c r="C145" s="46">
        <v>279593781</v>
      </c>
      <c r="D145" s="43" t="str">
        <f t="shared" ref="D145:D153" si="17">IF($B145="N/A","N/A",IF(C145&gt;10,"No",IF(C145&lt;-10,"No","Yes")))</f>
        <v>N/A</v>
      </c>
      <c r="E145" s="46">
        <v>292814846</v>
      </c>
      <c r="F145" s="43" t="str">
        <f t="shared" ref="F145:F153" si="18">IF($B145="N/A","N/A",IF(E145&gt;10,"No",IF(E145&lt;-10,"No","Yes")))</f>
        <v>N/A</v>
      </c>
      <c r="G145" s="46">
        <v>306533625</v>
      </c>
      <c r="H145" s="43" t="str">
        <f t="shared" ref="H145:H153" si="19">IF($B145="N/A","N/A",IF(G145&gt;10,"No",IF(G145&lt;-10,"No","Yes")))</f>
        <v>N/A</v>
      </c>
      <c r="I145" s="12">
        <v>4.7290000000000001</v>
      </c>
      <c r="J145" s="12">
        <v>4.6849999999999996</v>
      </c>
      <c r="K145" s="44" t="s">
        <v>732</v>
      </c>
      <c r="L145" s="9" t="str">
        <f t="shared" si="16"/>
        <v>Yes</v>
      </c>
    </row>
    <row r="146" spans="1:12" x14ac:dyDescent="0.2">
      <c r="A146" s="45" t="s">
        <v>644</v>
      </c>
      <c r="B146" s="34" t="s">
        <v>217</v>
      </c>
      <c r="C146" s="35">
        <v>6994</v>
      </c>
      <c r="D146" s="43" t="str">
        <f t="shared" si="17"/>
        <v>N/A</v>
      </c>
      <c r="E146" s="35">
        <v>7307</v>
      </c>
      <c r="F146" s="43" t="str">
        <f t="shared" si="18"/>
        <v>N/A</v>
      </c>
      <c r="G146" s="35">
        <v>7618</v>
      </c>
      <c r="H146" s="43" t="str">
        <f t="shared" si="19"/>
        <v>N/A</v>
      </c>
      <c r="I146" s="12">
        <v>4.4749999999999996</v>
      </c>
      <c r="J146" s="12">
        <v>4.2560000000000002</v>
      </c>
      <c r="K146" s="44" t="s">
        <v>732</v>
      </c>
      <c r="L146" s="9" t="str">
        <f t="shared" si="16"/>
        <v>Yes</v>
      </c>
    </row>
    <row r="147" spans="1:12" ht="25.5" x14ac:dyDescent="0.2">
      <c r="A147" s="45" t="s">
        <v>1464</v>
      </c>
      <c r="B147" s="34" t="s">
        <v>217</v>
      </c>
      <c r="C147" s="46">
        <v>39976.234058000002</v>
      </c>
      <c r="D147" s="43" t="str">
        <f t="shared" si="17"/>
        <v>N/A</v>
      </c>
      <c r="E147" s="46">
        <v>40073.196387000004</v>
      </c>
      <c r="F147" s="43" t="str">
        <f t="shared" si="18"/>
        <v>N/A</v>
      </c>
      <c r="G147" s="46">
        <v>40238.071016000002</v>
      </c>
      <c r="H147" s="43" t="str">
        <f t="shared" si="19"/>
        <v>N/A</v>
      </c>
      <c r="I147" s="12">
        <v>0.24249999999999999</v>
      </c>
      <c r="J147" s="12">
        <v>0.41139999999999999</v>
      </c>
      <c r="K147" s="44" t="s">
        <v>732</v>
      </c>
      <c r="L147" s="9" t="str">
        <f t="shared" si="16"/>
        <v>Yes</v>
      </c>
    </row>
    <row r="148" spans="1:12" ht="25.5" x14ac:dyDescent="0.2">
      <c r="A148" s="45" t="s">
        <v>645</v>
      </c>
      <c r="B148" s="34" t="s">
        <v>217</v>
      </c>
      <c r="C148" s="46">
        <v>139041771</v>
      </c>
      <c r="D148" s="43" t="str">
        <f t="shared" si="17"/>
        <v>N/A</v>
      </c>
      <c r="E148" s="46">
        <v>140056592</v>
      </c>
      <c r="F148" s="43" t="str">
        <f t="shared" si="18"/>
        <v>N/A</v>
      </c>
      <c r="G148" s="46">
        <v>135457200</v>
      </c>
      <c r="H148" s="43" t="str">
        <f t="shared" si="19"/>
        <v>N/A</v>
      </c>
      <c r="I148" s="12">
        <v>0.72989999999999999</v>
      </c>
      <c r="J148" s="12">
        <v>-3.28</v>
      </c>
      <c r="K148" s="44" t="s">
        <v>732</v>
      </c>
      <c r="L148" s="9" t="str">
        <f t="shared" si="16"/>
        <v>Yes</v>
      </c>
    </row>
    <row r="149" spans="1:12" x14ac:dyDescent="0.2">
      <c r="A149" s="45" t="s">
        <v>646</v>
      </c>
      <c r="B149" s="34" t="s">
        <v>217</v>
      </c>
      <c r="C149" s="35">
        <v>24954</v>
      </c>
      <c r="D149" s="43" t="str">
        <f t="shared" si="17"/>
        <v>N/A</v>
      </c>
      <c r="E149" s="35">
        <v>23788</v>
      </c>
      <c r="F149" s="43" t="str">
        <f t="shared" si="18"/>
        <v>N/A</v>
      </c>
      <c r="G149" s="35">
        <v>21822</v>
      </c>
      <c r="H149" s="43" t="str">
        <f t="shared" si="19"/>
        <v>N/A</v>
      </c>
      <c r="I149" s="12">
        <v>-4.67</v>
      </c>
      <c r="J149" s="12">
        <v>-8.26</v>
      </c>
      <c r="K149" s="44" t="s">
        <v>732</v>
      </c>
      <c r="L149" s="9" t="str">
        <f t="shared" si="16"/>
        <v>Yes</v>
      </c>
    </row>
    <row r="150" spans="1:12" ht="25.5" x14ac:dyDescent="0.2">
      <c r="A150" s="45" t="s">
        <v>1465</v>
      </c>
      <c r="B150" s="34" t="s">
        <v>217</v>
      </c>
      <c r="C150" s="46">
        <v>5571.9231786</v>
      </c>
      <c r="D150" s="43" t="str">
        <f t="shared" si="17"/>
        <v>N/A</v>
      </c>
      <c r="E150" s="46">
        <v>5887.6993442000003</v>
      </c>
      <c r="F150" s="43" t="str">
        <f t="shared" si="18"/>
        <v>N/A</v>
      </c>
      <c r="G150" s="46">
        <v>6207.3687104999999</v>
      </c>
      <c r="H150" s="43" t="str">
        <f t="shared" si="19"/>
        <v>N/A</v>
      </c>
      <c r="I150" s="12">
        <v>5.6669999999999998</v>
      </c>
      <c r="J150" s="12">
        <v>5.4290000000000003</v>
      </c>
      <c r="K150" s="44" t="s">
        <v>732</v>
      </c>
      <c r="L150" s="9" t="str">
        <f t="shared" si="16"/>
        <v>Yes</v>
      </c>
    </row>
    <row r="151" spans="1:12" ht="25.5" x14ac:dyDescent="0.2">
      <c r="A151" s="45" t="s">
        <v>647</v>
      </c>
      <c r="B151" s="34" t="s">
        <v>217</v>
      </c>
      <c r="C151" s="46">
        <v>145779038</v>
      </c>
      <c r="D151" s="43" t="str">
        <f t="shared" si="17"/>
        <v>N/A</v>
      </c>
      <c r="E151" s="46">
        <v>146140555</v>
      </c>
      <c r="F151" s="43" t="str">
        <f t="shared" si="18"/>
        <v>N/A</v>
      </c>
      <c r="G151" s="46">
        <v>148742089</v>
      </c>
      <c r="H151" s="43" t="str">
        <f t="shared" si="19"/>
        <v>N/A</v>
      </c>
      <c r="I151" s="12">
        <v>0.248</v>
      </c>
      <c r="J151" s="12">
        <v>1.78</v>
      </c>
      <c r="K151" s="44" t="s">
        <v>732</v>
      </c>
      <c r="L151" s="9" t="str">
        <f t="shared" si="16"/>
        <v>Yes</v>
      </c>
    </row>
    <row r="152" spans="1:12" x14ac:dyDescent="0.2">
      <c r="A152" s="45" t="s">
        <v>648</v>
      </c>
      <c r="B152" s="34" t="s">
        <v>217</v>
      </c>
      <c r="C152" s="35">
        <v>12487</v>
      </c>
      <c r="D152" s="43" t="str">
        <f t="shared" si="17"/>
        <v>N/A</v>
      </c>
      <c r="E152" s="35">
        <v>12374</v>
      </c>
      <c r="F152" s="43" t="str">
        <f t="shared" si="18"/>
        <v>N/A</v>
      </c>
      <c r="G152" s="35">
        <v>12734</v>
      </c>
      <c r="H152" s="43" t="str">
        <f t="shared" si="19"/>
        <v>N/A</v>
      </c>
      <c r="I152" s="12">
        <v>-0.90500000000000003</v>
      </c>
      <c r="J152" s="12">
        <v>2.9089999999999998</v>
      </c>
      <c r="K152" s="44" t="s">
        <v>732</v>
      </c>
      <c r="L152" s="9" t="str">
        <f t="shared" si="16"/>
        <v>Yes</v>
      </c>
    </row>
    <row r="153" spans="1:12" ht="25.5" x14ac:dyDescent="0.2">
      <c r="A153" s="45" t="s">
        <v>1466</v>
      </c>
      <c r="B153" s="34" t="s">
        <v>217</v>
      </c>
      <c r="C153" s="46">
        <v>11674.464483</v>
      </c>
      <c r="D153" s="43" t="str">
        <f t="shared" si="17"/>
        <v>N/A</v>
      </c>
      <c r="E153" s="46">
        <v>11810.292144999999</v>
      </c>
      <c r="F153" s="43" t="str">
        <f t="shared" si="18"/>
        <v>N/A</v>
      </c>
      <c r="G153" s="46">
        <v>11680.704335</v>
      </c>
      <c r="H153" s="43" t="str">
        <f t="shared" si="19"/>
        <v>N/A</v>
      </c>
      <c r="I153" s="12">
        <v>1.163</v>
      </c>
      <c r="J153" s="12">
        <v>-1.1000000000000001</v>
      </c>
      <c r="K153" s="44" t="s">
        <v>732</v>
      </c>
      <c r="L153" s="9" t="str">
        <f t="shared" si="16"/>
        <v>Yes</v>
      </c>
    </row>
    <row r="154" spans="1:12" x14ac:dyDescent="0.2">
      <c r="A154" s="45" t="s">
        <v>1532</v>
      </c>
      <c r="B154" s="34" t="s">
        <v>217</v>
      </c>
      <c r="C154" s="46">
        <v>1160.5359324000001</v>
      </c>
      <c r="D154" s="43" t="str">
        <f t="shared" ref="D154:D173" si="20">IF($B154="N/A","N/A",IF(C154&gt;10,"No",IF(C154&lt;-10,"No","Yes")))</f>
        <v>N/A</v>
      </c>
      <c r="E154" s="46">
        <v>1108.488323</v>
      </c>
      <c r="F154" s="43" t="str">
        <f t="shared" ref="F154:F173" si="21">IF($B154="N/A","N/A",IF(E154&gt;10,"No",IF(E154&lt;-10,"No","Yes")))</f>
        <v>N/A</v>
      </c>
      <c r="G154" s="46">
        <v>1111.3003474</v>
      </c>
      <c r="H154" s="43" t="str">
        <f t="shared" ref="H154:H173" si="22">IF($B154="N/A","N/A",IF(G154&gt;10,"No",IF(G154&lt;-10,"No","Yes")))</f>
        <v>N/A</v>
      </c>
      <c r="I154" s="12">
        <v>-4.4800000000000004</v>
      </c>
      <c r="J154" s="12">
        <v>0.25369999999999998</v>
      </c>
      <c r="K154" s="44" t="s">
        <v>732</v>
      </c>
      <c r="L154" s="9" t="str">
        <f t="shared" ref="L154:L173" si="23">IF(J154="Div by 0", "N/A", IF(K154="N/A","N/A", IF(J154&gt;VALUE(MID(K154,1,2)), "No", IF(J154&lt;-1*VALUE(MID(K154,1,2)), "No", "Yes"))))</f>
        <v>Yes</v>
      </c>
    </row>
    <row r="155" spans="1:12" x14ac:dyDescent="0.2">
      <c r="A155" s="50" t="s">
        <v>1533</v>
      </c>
      <c r="B155" s="34" t="s">
        <v>217</v>
      </c>
      <c r="C155" s="46">
        <v>594.18707815000005</v>
      </c>
      <c r="D155" s="43" t="str">
        <f t="shared" si="20"/>
        <v>N/A</v>
      </c>
      <c r="E155" s="46">
        <v>568.91393907999998</v>
      </c>
      <c r="F155" s="43" t="str">
        <f t="shared" si="21"/>
        <v>N/A</v>
      </c>
      <c r="G155" s="46">
        <v>497.44925003999998</v>
      </c>
      <c r="H155" s="43" t="str">
        <f t="shared" si="22"/>
        <v>N/A</v>
      </c>
      <c r="I155" s="12">
        <v>-4.25</v>
      </c>
      <c r="J155" s="12">
        <v>-12.6</v>
      </c>
      <c r="K155" s="44" t="s">
        <v>732</v>
      </c>
      <c r="L155" s="9" t="str">
        <f t="shared" si="23"/>
        <v>Yes</v>
      </c>
    </row>
    <row r="156" spans="1:12" ht="25.5" x14ac:dyDescent="0.2">
      <c r="A156" s="50" t="s">
        <v>1534</v>
      </c>
      <c r="B156" s="34" t="s">
        <v>217</v>
      </c>
      <c r="C156" s="46">
        <v>2110.6754688000001</v>
      </c>
      <c r="D156" s="43" t="str">
        <f t="shared" si="20"/>
        <v>N/A</v>
      </c>
      <c r="E156" s="46">
        <v>2036.5970947999999</v>
      </c>
      <c r="F156" s="43" t="str">
        <f t="shared" si="21"/>
        <v>N/A</v>
      </c>
      <c r="G156" s="46">
        <v>2091.2285098000002</v>
      </c>
      <c r="H156" s="43" t="str">
        <f t="shared" si="22"/>
        <v>N/A</v>
      </c>
      <c r="I156" s="12">
        <v>-3.51</v>
      </c>
      <c r="J156" s="12">
        <v>2.6819999999999999</v>
      </c>
      <c r="K156" s="44" t="s">
        <v>732</v>
      </c>
      <c r="L156" s="9" t="str">
        <f t="shared" si="23"/>
        <v>Yes</v>
      </c>
    </row>
    <row r="157" spans="1:12" x14ac:dyDescent="0.2">
      <c r="A157" s="50" t="s">
        <v>1535</v>
      </c>
      <c r="B157" s="34" t="s">
        <v>217</v>
      </c>
      <c r="C157" s="46">
        <v>570.06288515000006</v>
      </c>
      <c r="D157" s="43" t="str">
        <f t="shared" si="20"/>
        <v>N/A</v>
      </c>
      <c r="E157" s="46">
        <v>584.44968559999995</v>
      </c>
      <c r="F157" s="43" t="str">
        <f t="shared" si="21"/>
        <v>N/A</v>
      </c>
      <c r="G157" s="46">
        <v>561.39664421999998</v>
      </c>
      <c r="H157" s="43" t="str">
        <f t="shared" si="22"/>
        <v>N/A</v>
      </c>
      <c r="I157" s="12">
        <v>2.524</v>
      </c>
      <c r="J157" s="12">
        <v>-3.94</v>
      </c>
      <c r="K157" s="44" t="s">
        <v>732</v>
      </c>
      <c r="L157" s="9" t="str">
        <f t="shared" si="23"/>
        <v>Yes</v>
      </c>
    </row>
    <row r="158" spans="1:12" x14ac:dyDescent="0.2">
      <c r="A158" s="50" t="s">
        <v>1536</v>
      </c>
      <c r="B158" s="34" t="s">
        <v>217</v>
      </c>
      <c r="C158" s="46">
        <v>570.84431365</v>
      </c>
      <c r="D158" s="43" t="str">
        <f t="shared" si="20"/>
        <v>N/A</v>
      </c>
      <c r="E158" s="46">
        <v>521.56067209000003</v>
      </c>
      <c r="F158" s="43" t="str">
        <f t="shared" si="21"/>
        <v>N/A</v>
      </c>
      <c r="G158" s="46">
        <v>592.97641854000005</v>
      </c>
      <c r="H158" s="43" t="str">
        <f t="shared" si="22"/>
        <v>N/A</v>
      </c>
      <c r="I158" s="12">
        <v>-8.6300000000000008</v>
      </c>
      <c r="J158" s="12">
        <v>13.69</v>
      </c>
      <c r="K158" s="44" t="s">
        <v>732</v>
      </c>
      <c r="L158" s="9" t="str">
        <f t="shared" si="23"/>
        <v>Yes</v>
      </c>
    </row>
    <row r="159" spans="1:12" x14ac:dyDescent="0.2">
      <c r="A159" s="45" t="s">
        <v>1537</v>
      </c>
      <c r="B159" s="34" t="s">
        <v>217</v>
      </c>
      <c r="C159" s="46">
        <v>9494.7894345999994</v>
      </c>
      <c r="D159" s="43" t="str">
        <f t="shared" si="20"/>
        <v>N/A</v>
      </c>
      <c r="E159" s="46">
        <v>9775.6563523000004</v>
      </c>
      <c r="F159" s="43" t="str">
        <f t="shared" si="21"/>
        <v>N/A</v>
      </c>
      <c r="G159" s="46">
        <v>9515.3666685999997</v>
      </c>
      <c r="H159" s="43" t="str">
        <f t="shared" si="22"/>
        <v>N/A</v>
      </c>
      <c r="I159" s="12">
        <v>2.9580000000000002</v>
      </c>
      <c r="J159" s="12">
        <v>-2.66</v>
      </c>
      <c r="K159" s="44" t="s">
        <v>732</v>
      </c>
      <c r="L159" s="9" t="str">
        <f t="shared" si="23"/>
        <v>Yes</v>
      </c>
    </row>
    <row r="160" spans="1:12" x14ac:dyDescent="0.2">
      <c r="A160" s="50" t="s">
        <v>1538</v>
      </c>
      <c r="B160" s="34" t="s">
        <v>217</v>
      </c>
      <c r="C160" s="46">
        <v>15111.908169</v>
      </c>
      <c r="D160" s="43" t="str">
        <f t="shared" si="20"/>
        <v>N/A</v>
      </c>
      <c r="E160" s="46">
        <v>15423.309592</v>
      </c>
      <c r="F160" s="43" t="str">
        <f t="shared" si="21"/>
        <v>N/A</v>
      </c>
      <c r="G160" s="46">
        <v>15044.538315</v>
      </c>
      <c r="H160" s="43" t="str">
        <f t="shared" si="22"/>
        <v>N/A</v>
      </c>
      <c r="I160" s="12">
        <v>2.0609999999999999</v>
      </c>
      <c r="J160" s="12">
        <v>-2.46</v>
      </c>
      <c r="K160" s="44" t="s">
        <v>732</v>
      </c>
      <c r="L160" s="9" t="str">
        <f t="shared" si="23"/>
        <v>Yes</v>
      </c>
    </row>
    <row r="161" spans="1:12" ht="25.5" x14ac:dyDescent="0.2">
      <c r="A161" s="50" t="s">
        <v>1539</v>
      </c>
      <c r="B161" s="34" t="s">
        <v>217</v>
      </c>
      <c r="C161" s="46">
        <v>9965.8864145999996</v>
      </c>
      <c r="D161" s="43" t="str">
        <f t="shared" si="20"/>
        <v>N/A</v>
      </c>
      <c r="E161" s="46">
        <v>10590.019764000001</v>
      </c>
      <c r="F161" s="43" t="str">
        <f t="shared" si="21"/>
        <v>N/A</v>
      </c>
      <c r="G161" s="46">
        <v>10203.902281999999</v>
      </c>
      <c r="H161" s="43" t="str">
        <f t="shared" si="22"/>
        <v>N/A</v>
      </c>
      <c r="I161" s="12">
        <v>6.2629999999999999</v>
      </c>
      <c r="J161" s="12">
        <v>-3.65</v>
      </c>
      <c r="K161" s="44" t="s">
        <v>732</v>
      </c>
      <c r="L161" s="9" t="str">
        <f t="shared" si="23"/>
        <v>Yes</v>
      </c>
    </row>
    <row r="162" spans="1:12" x14ac:dyDescent="0.2">
      <c r="A162" s="50" t="s">
        <v>1540</v>
      </c>
      <c r="B162" s="34" t="s">
        <v>217</v>
      </c>
      <c r="C162" s="46">
        <v>1075.5759564</v>
      </c>
      <c r="D162" s="43" t="str">
        <f t="shared" si="20"/>
        <v>N/A</v>
      </c>
      <c r="E162" s="46">
        <v>810.08561811000004</v>
      </c>
      <c r="F162" s="43" t="str">
        <f t="shared" si="21"/>
        <v>N/A</v>
      </c>
      <c r="G162" s="46">
        <v>674.70175515999995</v>
      </c>
      <c r="H162" s="43" t="str">
        <f t="shared" si="22"/>
        <v>N/A</v>
      </c>
      <c r="I162" s="12">
        <v>-24.7</v>
      </c>
      <c r="J162" s="12">
        <v>-16.7</v>
      </c>
      <c r="K162" s="44" t="s">
        <v>732</v>
      </c>
      <c r="L162" s="9" t="str">
        <f t="shared" si="23"/>
        <v>Yes</v>
      </c>
    </row>
    <row r="163" spans="1:12" x14ac:dyDescent="0.2">
      <c r="A163" s="50" t="s">
        <v>1541</v>
      </c>
      <c r="B163" s="34" t="s">
        <v>217</v>
      </c>
      <c r="C163" s="46">
        <v>2.3828080501</v>
      </c>
      <c r="D163" s="43" t="str">
        <f t="shared" si="20"/>
        <v>N/A</v>
      </c>
      <c r="E163" s="46">
        <v>8.4762250628999993</v>
      </c>
      <c r="F163" s="43" t="str">
        <f t="shared" si="21"/>
        <v>N/A</v>
      </c>
      <c r="G163" s="46">
        <v>9.2206257982000004</v>
      </c>
      <c r="H163" s="43" t="str">
        <f t="shared" si="22"/>
        <v>N/A</v>
      </c>
      <c r="I163" s="12">
        <v>255.7</v>
      </c>
      <c r="J163" s="12">
        <v>8.782</v>
      </c>
      <c r="K163" s="44" t="s">
        <v>732</v>
      </c>
      <c r="L163" s="9" t="str">
        <f t="shared" si="23"/>
        <v>Yes</v>
      </c>
    </row>
    <row r="164" spans="1:12" x14ac:dyDescent="0.2">
      <c r="A164" s="45" t="s">
        <v>1542</v>
      </c>
      <c r="B164" s="34" t="s">
        <v>217</v>
      </c>
      <c r="C164" s="46">
        <v>795.69473334999998</v>
      </c>
      <c r="D164" s="43" t="str">
        <f t="shared" si="20"/>
        <v>N/A</v>
      </c>
      <c r="E164" s="46">
        <v>744.40176400999997</v>
      </c>
      <c r="F164" s="43" t="str">
        <f t="shared" si="21"/>
        <v>N/A</v>
      </c>
      <c r="G164" s="46">
        <v>760.46596814999998</v>
      </c>
      <c r="H164" s="43" t="str">
        <f t="shared" si="22"/>
        <v>N/A</v>
      </c>
      <c r="I164" s="12">
        <v>-6.45</v>
      </c>
      <c r="J164" s="12">
        <v>2.1579999999999999</v>
      </c>
      <c r="K164" s="44" t="s">
        <v>732</v>
      </c>
      <c r="L164" s="9" t="str">
        <f t="shared" si="23"/>
        <v>Yes</v>
      </c>
    </row>
    <row r="165" spans="1:12" x14ac:dyDescent="0.2">
      <c r="A165" s="50" t="s">
        <v>1543</v>
      </c>
      <c r="B165" s="34" t="s">
        <v>217</v>
      </c>
      <c r="C165" s="46">
        <v>204.38094656999999</v>
      </c>
      <c r="D165" s="43" t="str">
        <f t="shared" si="20"/>
        <v>N/A</v>
      </c>
      <c r="E165" s="46">
        <v>167.95887454999999</v>
      </c>
      <c r="F165" s="43" t="str">
        <f t="shared" si="21"/>
        <v>N/A</v>
      </c>
      <c r="G165" s="46">
        <v>164.74148887999999</v>
      </c>
      <c r="H165" s="43" t="str">
        <f t="shared" si="22"/>
        <v>N/A</v>
      </c>
      <c r="I165" s="12">
        <v>-17.8</v>
      </c>
      <c r="J165" s="12">
        <v>-1.92</v>
      </c>
      <c r="K165" s="44" t="s">
        <v>732</v>
      </c>
      <c r="L165" s="9" t="str">
        <f t="shared" si="23"/>
        <v>Yes</v>
      </c>
    </row>
    <row r="166" spans="1:12" x14ac:dyDescent="0.2">
      <c r="A166" s="50" t="s">
        <v>1544</v>
      </c>
      <c r="B166" s="34" t="s">
        <v>217</v>
      </c>
      <c r="C166" s="46">
        <v>1776.2330466000001</v>
      </c>
      <c r="D166" s="43" t="str">
        <f t="shared" si="20"/>
        <v>N/A</v>
      </c>
      <c r="E166" s="46">
        <v>1721.2522518000001</v>
      </c>
      <c r="F166" s="43" t="str">
        <f t="shared" si="21"/>
        <v>N/A</v>
      </c>
      <c r="G166" s="46">
        <v>1768.0610838</v>
      </c>
      <c r="H166" s="43" t="str">
        <f t="shared" si="22"/>
        <v>N/A</v>
      </c>
      <c r="I166" s="12">
        <v>-3.1</v>
      </c>
      <c r="J166" s="12">
        <v>2.7189999999999999</v>
      </c>
      <c r="K166" s="44" t="s">
        <v>732</v>
      </c>
      <c r="L166" s="9" t="str">
        <f t="shared" si="23"/>
        <v>Yes</v>
      </c>
    </row>
    <row r="167" spans="1:12" x14ac:dyDescent="0.2">
      <c r="A167" s="50" t="s">
        <v>1545</v>
      </c>
      <c r="B167" s="34" t="s">
        <v>217</v>
      </c>
      <c r="C167" s="46">
        <v>258.48543546000002</v>
      </c>
      <c r="D167" s="43" t="str">
        <f t="shared" si="20"/>
        <v>N/A</v>
      </c>
      <c r="E167" s="46">
        <v>237.15055151999999</v>
      </c>
      <c r="F167" s="43" t="str">
        <f t="shared" si="21"/>
        <v>N/A</v>
      </c>
      <c r="G167" s="46">
        <v>201.94827244000001</v>
      </c>
      <c r="H167" s="43" t="str">
        <f t="shared" si="22"/>
        <v>N/A</v>
      </c>
      <c r="I167" s="12">
        <v>-8.25</v>
      </c>
      <c r="J167" s="12">
        <v>-14.8</v>
      </c>
      <c r="K167" s="44" t="s">
        <v>732</v>
      </c>
      <c r="L167" s="9" t="str">
        <f t="shared" si="23"/>
        <v>Yes</v>
      </c>
    </row>
    <row r="168" spans="1:12" x14ac:dyDescent="0.2">
      <c r="A168" s="50" t="s">
        <v>1546</v>
      </c>
      <c r="B168" s="34" t="s">
        <v>217</v>
      </c>
      <c r="C168" s="46">
        <v>56.256929941000003</v>
      </c>
      <c r="D168" s="43" t="str">
        <f t="shared" si="20"/>
        <v>N/A</v>
      </c>
      <c r="E168" s="46">
        <v>65.322438504999994</v>
      </c>
      <c r="F168" s="43" t="str">
        <f t="shared" si="21"/>
        <v>N/A</v>
      </c>
      <c r="G168" s="46">
        <v>54.938834153999998</v>
      </c>
      <c r="H168" s="43" t="str">
        <f t="shared" si="22"/>
        <v>N/A</v>
      </c>
      <c r="I168" s="12">
        <v>16.11</v>
      </c>
      <c r="J168" s="12">
        <v>-15.9</v>
      </c>
      <c r="K168" s="44" t="s">
        <v>732</v>
      </c>
      <c r="L168" s="9" t="str">
        <f t="shared" si="23"/>
        <v>Yes</v>
      </c>
    </row>
    <row r="169" spans="1:12" x14ac:dyDescent="0.2">
      <c r="A169" s="45" t="s">
        <v>1547</v>
      </c>
      <c r="B169" s="34" t="s">
        <v>217</v>
      </c>
      <c r="C169" s="46">
        <v>5460.6936410999997</v>
      </c>
      <c r="D169" s="43" t="str">
        <f t="shared" si="20"/>
        <v>N/A</v>
      </c>
      <c r="E169" s="46">
        <v>5763.9126816999997</v>
      </c>
      <c r="F169" s="43" t="str">
        <f t="shared" si="21"/>
        <v>N/A</v>
      </c>
      <c r="G169" s="46">
        <v>5743.5344229000002</v>
      </c>
      <c r="H169" s="43" t="str">
        <f t="shared" si="22"/>
        <v>N/A</v>
      </c>
      <c r="I169" s="12">
        <v>5.5529999999999999</v>
      </c>
      <c r="J169" s="12">
        <v>-0.35399999999999998</v>
      </c>
      <c r="K169" s="44" t="s">
        <v>732</v>
      </c>
      <c r="L169" s="9" t="str">
        <f t="shared" si="23"/>
        <v>Yes</v>
      </c>
    </row>
    <row r="170" spans="1:12" x14ac:dyDescent="0.2">
      <c r="A170" s="50" t="s">
        <v>1548</v>
      </c>
      <c r="B170" s="34" t="s">
        <v>217</v>
      </c>
      <c r="C170" s="46">
        <v>5042.3213182</v>
      </c>
      <c r="D170" s="43" t="str">
        <f t="shared" si="20"/>
        <v>N/A</v>
      </c>
      <c r="E170" s="46">
        <v>5470.2145379000003</v>
      </c>
      <c r="F170" s="43" t="str">
        <f t="shared" si="21"/>
        <v>N/A</v>
      </c>
      <c r="G170" s="46">
        <v>5430.9850416999998</v>
      </c>
      <c r="H170" s="43" t="str">
        <f t="shared" si="22"/>
        <v>N/A</v>
      </c>
      <c r="I170" s="12">
        <v>8.4860000000000007</v>
      </c>
      <c r="J170" s="12">
        <v>-0.71699999999999997</v>
      </c>
      <c r="K170" s="44" t="s">
        <v>732</v>
      </c>
      <c r="L170" s="9" t="str">
        <f t="shared" si="23"/>
        <v>Yes</v>
      </c>
    </row>
    <row r="171" spans="1:12" x14ac:dyDescent="0.2">
      <c r="A171" s="50" t="s">
        <v>1549</v>
      </c>
      <c r="B171" s="34" t="s">
        <v>217</v>
      </c>
      <c r="C171" s="46">
        <v>8840.3904289000002</v>
      </c>
      <c r="D171" s="43" t="str">
        <f t="shared" si="20"/>
        <v>N/A</v>
      </c>
      <c r="E171" s="46">
        <v>9374.4315301999995</v>
      </c>
      <c r="F171" s="43" t="str">
        <f t="shared" si="21"/>
        <v>N/A</v>
      </c>
      <c r="G171" s="46">
        <v>9309.8501687999997</v>
      </c>
      <c r="H171" s="43" t="str">
        <f t="shared" si="22"/>
        <v>N/A</v>
      </c>
      <c r="I171" s="12">
        <v>6.0410000000000004</v>
      </c>
      <c r="J171" s="12">
        <v>-0.68899999999999995</v>
      </c>
      <c r="K171" s="44" t="s">
        <v>732</v>
      </c>
      <c r="L171" s="9" t="str">
        <f t="shared" si="23"/>
        <v>Yes</v>
      </c>
    </row>
    <row r="172" spans="1:12" x14ac:dyDescent="0.2">
      <c r="A172" s="50" t="s">
        <v>1550</v>
      </c>
      <c r="B172" s="34" t="s">
        <v>217</v>
      </c>
      <c r="C172" s="46">
        <v>1327.2215913</v>
      </c>
      <c r="D172" s="43" t="str">
        <f t="shared" si="20"/>
        <v>N/A</v>
      </c>
      <c r="E172" s="46">
        <v>1314.2439608</v>
      </c>
      <c r="F172" s="43" t="str">
        <f t="shared" si="21"/>
        <v>N/A</v>
      </c>
      <c r="G172" s="46">
        <v>1192.4121868</v>
      </c>
      <c r="H172" s="43" t="str">
        <f t="shared" si="22"/>
        <v>N/A</v>
      </c>
      <c r="I172" s="12">
        <v>-0.97799999999999998</v>
      </c>
      <c r="J172" s="12">
        <v>-9.27</v>
      </c>
      <c r="K172" s="44" t="s">
        <v>732</v>
      </c>
      <c r="L172" s="9" t="str">
        <f t="shared" si="23"/>
        <v>Yes</v>
      </c>
    </row>
    <row r="173" spans="1:12" x14ac:dyDescent="0.2">
      <c r="A173" s="50" t="s">
        <v>1551</v>
      </c>
      <c r="B173" s="34" t="s">
        <v>217</v>
      </c>
      <c r="C173" s="46">
        <v>498.36951775</v>
      </c>
      <c r="D173" s="43" t="str">
        <f t="shared" si="20"/>
        <v>N/A</v>
      </c>
      <c r="E173" s="46">
        <v>528.56938794999996</v>
      </c>
      <c r="F173" s="43" t="str">
        <f t="shared" si="21"/>
        <v>N/A</v>
      </c>
      <c r="G173" s="46">
        <v>547.33324211000001</v>
      </c>
      <c r="H173" s="43" t="str">
        <f t="shared" si="22"/>
        <v>N/A</v>
      </c>
      <c r="I173" s="12">
        <v>6.06</v>
      </c>
      <c r="J173" s="12">
        <v>3.55</v>
      </c>
      <c r="K173" s="44" t="s">
        <v>732</v>
      </c>
      <c r="L173" s="9" t="str">
        <f t="shared" si="23"/>
        <v>Yes</v>
      </c>
    </row>
    <row r="174" spans="1:12" x14ac:dyDescent="0.2">
      <c r="A174" s="45" t="s">
        <v>372</v>
      </c>
      <c r="B174" s="34" t="s">
        <v>217</v>
      </c>
      <c r="C174" s="8">
        <v>13.312755821</v>
      </c>
      <c r="D174" s="43" t="str">
        <f t="shared" ref="D174:D203" si="24">IF($B174="N/A","N/A",IF(C174&gt;10,"No",IF(C174&lt;-10,"No","Yes")))</f>
        <v>N/A</v>
      </c>
      <c r="E174" s="8">
        <v>13.20320589</v>
      </c>
      <c r="F174" s="43" t="str">
        <f t="shared" ref="F174:F203" si="25">IF($B174="N/A","N/A",IF(E174&gt;10,"No",IF(E174&lt;-10,"No","Yes")))</f>
        <v>N/A</v>
      </c>
      <c r="G174" s="8">
        <v>12.154205341000001</v>
      </c>
      <c r="H174" s="43" t="str">
        <f t="shared" ref="H174:H203" si="26">IF($B174="N/A","N/A",IF(G174&gt;10,"No",IF(G174&lt;-10,"No","Yes")))</f>
        <v>N/A</v>
      </c>
      <c r="I174" s="12">
        <v>-0.82299999999999995</v>
      </c>
      <c r="J174" s="12">
        <v>-7.95</v>
      </c>
      <c r="K174" s="44" t="s">
        <v>732</v>
      </c>
      <c r="L174" s="9" t="str">
        <f t="shared" ref="L174:L203" si="27">IF(J174="Div by 0", "N/A", IF(K174="N/A","N/A", IF(J174&gt;VALUE(MID(K174,1,2)), "No", IF(J174&lt;-1*VALUE(MID(K174,1,2)), "No", "Yes"))))</f>
        <v>Yes</v>
      </c>
    </row>
    <row r="175" spans="1:12" x14ac:dyDescent="0.2">
      <c r="A175" s="50" t="s">
        <v>483</v>
      </c>
      <c r="B175" s="34" t="s">
        <v>217</v>
      </c>
      <c r="C175" s="8">
        <v>12.640278116999999</v>
      </c>
      <c r="D175" s="43" t="str">
        <f t="shared" si="24"/>
        <v>N/A</v>
      </c>
      <c r="E175" s="8">
        <v>12.810531750000001</v>
      </c>
      <c r="F175" s="43" t="str">
        <f t="shared" si="25"/>
        <v>N/A</v>
      </c>
      <c r="G175" s="8">
        <v>11.127799574999999</v>
      </c>
      <c r="H175" s="43" t="str">
        <f t="shared" si="26"/>
        <v>N/A</v>
      </c>
      <c r="I175" s="12">
        <v>1.347</v>
      </c>
      <c r="J175" s="12">
        <v>-13.1</v>
      </c>
      <c r="K175" s="44" t="s">
        <v>732</v>
      </c>
      <c r="L175" s="9" t="str">
        <f t="shared" si="27"/>
        <v>Yes</v>
      </c>
    </row>
    <row r="176" spans="1:12" x14ac:dyDescent="0.2">
      <c r="A176" s="50" t="s">
        <v>484</v>
      </c>
      <c r="B176" s="34" t="s">
        <v>217</v>
      </c>
      <c r="C176" s="8">
        <v>15.667124221</v>
      </c>
      <c r="D176" s="43" t="str">
        <f t="shared" si="24"/>
        <v>N/A</v>
      </c>
      <c r="E176" s="8">
        <v>15.548497942999999</v>
      </c>
      <c r="F176" s="43" t="str">
        <f t="shared" si="25"/>
        <v>N/A</v>
      </c>
      <c r="G176" s="8">
        <v>14.226435050999999</v>
      </c>
      <c r="H176" s="43" t="str">
        <f t="shared" si="26"/>
        <v>N/A</v>
      </c>
      <c r="I176" s="12">
        <v>-0.75700000000000001</v>
      </c>
      <c r="J176" s="12">
        <v>-8.5</v>
      </c>
      <c r="K176" s="44" t="s">
        <v>732</v>
      </c>
      <c r="L176" s="9" t="str">
        <f t="shared" si="27"/>
        <v>Yes</v>
      </c>
    </row>
    <row r="177" spans="1:12" x14ac:dyDescent="0.2">
      <c r="A177" s="50" t="s">
        <v>485</v>
      </c>
      <c r="B177" s="34" t="s">
        <v>217</v>
      </c>
      <c r="C177" s="8">
        <v>11.060634739999999</v>
      </c>
      <c r="D177" s="43" t="str">
        <f t="shared" si="24"/>
        <v>N/A</v>
      </c>
      <c r="E177" s="8">
        <v>10.710731903999999</v>
      </c>
      <c r="F177" s="43" t="str">
        <f t="shared" si="25"/>
        <v>N/A</v>
      </c>
      <c r="G177" s="8">
        <v>10.418368472999999</v>
      </c>
      <c r="H177" s="43" t="str">
        <f t="shared" si="26"/>
        <v>N/A</v>
      </c>
      <c r="I177" s="12">
        <v>-3.16</v>
      </c>
      <c r="J177" s="12">
        <v>-2.73</v>
      </c>
      <c r="K177" s="44" t="s">
        <v>732</v>
      </c>
      <c r="L177" s="9" t="str">
        <f t="shared" si="27"/>
        <v>Yes</v>
      </c>
    </row>
    <row r="178" spans="1:12" x14ac:dyDescent="0.2">
      <c r="A178" s="50" t="s">
        <v>486</v>
      </c>
      <c r="B178" s="34" t="s">
        <v>217</v>
      </c>
      <c r="C178" s="8">
        <v>10.219289917999999</v>
      </c>
      <c r="D178" s="43" t="str">
        <f t="shared" si="24"/>
        <v>N/A</v>
      </c>
      <c r="E178" s="8">
        <v>9.8392407515000002</v>
      </c>
      <c r="F178" s="43" t="str">
        <f t="shared" si="25"/>
        <v>N/A</v>
      </c>
      <c r="G178" s="8">
        <v>11.029009305000001</v>
      </c>
      <c r="H178" s="43" t="str">
        <f t="shared" si="26"/>
        <v>N/A</v>
      </c>
      <c r="I178" s="12">
        <v>-3.72</v>
      </c>
      <c r="J178" s="12">
        <v>12.09</v>
      </c>
      <c r="K178" s="44" t="s">
        <v>732</v>
      </c>
      <c r="L178" s="9" t="str">
        <f t="shared" si="27"/>
        <v>Yes</v>
      </c>
    </row>
    <row r="179" spans="1:12" x14ac:dyDescent="0.2">
      <c r="A179" s="45" t="s">
        <v>1552</v>
      </c>
      <c r="B179" s="34" t="s">
        <v>217</v>
      </c>
      <c r="C179" s="8">
        <v>16.462382667</v>
      </c>
      <c r="D179" s="43" t="str">
        <f t="shared" si="24"/>
        <v>N/A</v>
      </c>
      <c r="E179" s="8">
        <v>16.718180772</v>
      </c>
      <c r="F179" s="43" t="str">
        <f t="shared" si="25"/>
        <v>N/A</v>
      </c>
      <c r="G179" s="8">
        <v>16.275079248000001</v>
      </c>
      <c r="H179" s="43" t="str">
        <f t="shared" si="26"/>
        <v>N/A</v>
      </c>
      <c r="I179" s="12">
        <v>1.554</v>
      </c>
      <c r="J179" s="12">
        <v>-2.65</v>
      </c>
      <c r="K179" s="44" t="s">
        <v>732</v>
      </c>
      <c r="L179" s="9" t="str">
        <f t="shared" si="27"/>
        <v>Yes</v>
      </c>
    </row>
    <row r="180" spans="1:12" x14ac:dyDescent="0.2">
      <c r="A180" s="50" t="s">
        <v>1553</v>
      </c>
      <c r="B180" s="34" t="s">
        <v>217</v>
      </c>
      <c r="C180" s="8">
        <v>33.662681954999996</v>
      </c>
      <c r="D180" s="43" t="str">
        <f t="shared" si="24"/>
        <v>N/A</v>
      </c>
      <c r="E180" s="8">
        <v>33.749096541</v>
      </c>
      <c r="F180" s="43" t="str">
        <f t="shared" si="25"/>
        <v>N/A</v>
      </c>
      <c r="G180" s="8">
        <v>32.829614190000001</v>
      </c>
      <c r="H180" s="43" t="str">
        <f t="shared" si="26"/>
        <v>N/A</v>
      </c>
      <c r="I180" s="12">
        <v>0.25669999999999998</v>
      </c>
      <c r="J180" s="12">
        <v>-2.72</v>
      </c>
      <c r="K180" s="44" t="s">
        <v>732</v>
      </c>
      <c r="L180" s="9" t="str">
        <f t="shared" si="27"/>
        <v>Yes</v>
      </c>
    </row>
    <row r="181" spans="1:12" x14ac:dyDescent="0.2">
      <c r="A181" s="50" t="s">
        <v>1554</v>
      </c>
      <c r="B181" s="34" t="s">
        <v>217</v>
      </c>
      <c r="C181" s="8">
        <v>10.375951730000001</v>
      </c>
      <c r="D181" s="43" t="str">
        <f t="shared" si="24"/>
        <v>N/A</v>
      </c>
      <c r="E181" s="8">
        <v>10.90644036</v>
      </c>
      <c r="F181" s="43" t="str">
        <f t="shared" si="25"/>
        <v>N/A</v>
      </c>
      <c r="G181" s="8">
        <v>10.559985355</v>
      </c>
      <c r="H181" s="43" t="str">
        <f t="shared" si="26"/>
        <v>N/A</v>
      </c>
      <c r="I181" s="12">
        <v>5.1130000000000004</v>
      </c>
      <c r="J181" s="12">
        <v>-3.18</v>
      </c>
      <c r="K181" s="44" t="s">
        <v>732</v>
      </c>
      <c r="L181" s="9" t="str">
        <f t="shared" si="27"/>
        <v>Yes</v>
      </c>
    </row>
    <row r="182" spans="1:12" x14ac:dyDescent="0.2">
      <c r="A182" s="50" t="s">
        <v>1555</v>
      </c>
      <c r="B182" s="34" t="s">
        <v>217</v>
      </c>
      <c r="C182" s="8">
        <v>1.1188928848999999</v>
      </c>
      <c r="D182" s="43" t="str">
        <f t="shared" si="24"/>
        <v>N/A</v>
      </c>
      <c r="E182" s="8">
        <v>0.91249761819999997</v>
      </c>
      <c r="F182" s="43" t="str">
        <f t="shared" si="25"/>
        <v>N/A</v>
      </c>
      <c r="G182" s="8">
        <v>0.77933546750000005</v>
      </c>
      <c r="H182" s="43" t="str">
        <f t="shared" si="26"/>
        <v>N/A</v>
      </c>
      <c r="I182" s="12">
        <v>-18.399999999999999</v>
      </c>
      <c r="J182" s="12">
        <v>-14.6</v>
      </c>
      <c r="K182" s="44" t="s">
        <v>732</v>
      </c>
      <c r="L182" s="9" t="str">
        <f t="shared" si="27"/>
        <v>Yes</v>
      </c>
    </row>
    <row r="183" spans="1:12" x14ac:dyDescent="0.2">
      <c r="A183" s="50" t="s">
        <v>1556</v>
      </c>
      <c r="B183" s="34" t="s">
        <v>217</v>
      </c>
      <c r="C183" s="8">
        <v>2.8479210200000001E-2</v>
      </c>
      <c r="D183" s="43" t="str">
        <f t="shared" si="24"/>
        <v>N/A</v>
      </c>
      <c r="E183" s="8">
        <v>2.4210730199999999E-2</v>
      </c>
      <c r="F183" s="43" t="str">
        <f t="shared" si="25"/>
        <v>N/A</v>
      </c>
      <c r="G183" s="8">
        <v>1.8244845799999999E-2</v>
      </c>
      <c r="H183" s="43" t="str">
        <f t="shared" si="26"/>
        <v>N/A</v>
      </c>
      <c r="I183" s="12">
        <v>-15</v>
      </c>
      <c r="J183" s="12">
        <v>-24.6</v>
      </c>
      <c r="K183" s="44" t="s">
        <v>732</v>
      </c>
      <c r="L183" s="9" t="str">
        <f t="shared" si="27"/>
        <v>Yes</v>
      </c>
    </row>
    <row r="184" spans="1:12" x14ac:dyDescent="0.2">
      <c r="A184" s="45" t="s">
        <v>97</v>
      </c>
      <c r="B184" s="34" t="s">
        <v>217</v>
      </c>
      <c r="C184" s="8">
        <v>47.545982539000001</v>
      </c>
      <c r="D184" s="43" t="str">
        <f t="shared" si="24"/>
        <v>N/A</v>
      </c>
      <c r="E184" s="8">
        <v>47.102427425999998</v>
      </c>
      <c r="F184" s="43" t="str">
        <f t="shared" si="25"/>
        <v>N/A</v>
      </c>
      <c r="G184" s="8">
        <v>45.706584667000001</v>
      </c>
      <c r="H184" s="43" t="str">
        <f t="shared" si="26"/>
        <v>N/A</v>
      </c>
      <c r="I184" s="12">
        <v>-0.93300000000000005</v>
      </c>
      <c r="J184" s="12">
        <v>-2.96</v>
      </c>
      <c r="K184" s="44" t="s">
        <v>732</v>
      </c>
      <c r="L184" s="9" t="str">
        <f t="shared" si="27"/>
        <v>Yes</v>
      </c>
    </row>
    <row r="185" spans="1:12" x14ac:dyDescent="0.2">
      <c r="A185" s="50" t="s">
        <v>487</v>
      </c>
      <c r="B185" s="34" t="s">
        <v>217</v>
      </c>
      <c r="C185" s="8">
        <v>52.696795966000003</v>
      </c>
      <c r="D185" s="43" t="str">
        <f t="shared" si="24"/>
        <v>N/A</v>
      </c>
      <c r="E185" s="8">
        <v>52.679401136000003</v>
      </c>
      <c r="F185" s="43" t="str">
        <f t="shared" si="25"/>
        <v>N/A</v>
      </c>
      <c r="G185" s="8">
        <v>50.445479810000002</v>
      </c>
      <c r="H185" s="43" t="str">
        <f t="shared" si="26"/>
        <v>N/A</v>
      </c>
      <c r="I185" s="12">
        <v>-3.3000000000000002E-2</v>
      </c>
      <c r="J185" s="12">
        <v>-4.24</v>
      </c>
      <c r="K185" s="44" t="s">
        <v>732</v>
      </c>
      <c r="L185" s="9" t="str">
        <f t="shared" si="27"/>
        <v>Yes</v>
      </c>
    </row>
    <row r="186" spans="1:12" x14ac:dyDescent="0.2">
      <c r="A186" s="50" t="s">
        <v>488</v>
      </c>
      <c r="B186" s="34" t="s">
        <v>217</v>
      </c>
      <c r="C186" s="8">
        <v>63.435805772999998</v>
      </c>
      <c r="D186" s="43" t="str">
        <f t="shared" si="24"/>
        <v>N/A</v>
      </c>
      <c r="E186" s="8">
        <v>63.324829489000003</v>
      </c>
      <c r="F186" s="43" t="str">
        <f t="shared" si="25"/>
        <v>N/A</v>
      </c>
      <c r="G186" s="8">
        <v>61.814002684999998</v>
      </c>
      <c r="H186" s="43" t="str">
        <f t="shared" si="26"/>
        <v>N/A</v>
      </c>
      <c r="I186" s="12">
        <v>-0.17499999999999999</v>
      </c>
      <c r="J186" s="12">
        <v>-2.39</v>
      </c>
      <c r="K186" s="44" t="s">
        <v>732</v>
      </c>
      <c r="L186" s="9" t="str">
        <f t="shared" si="27"/>
        <v>Yes</v>
      </c>
    </row>
    <row r="187" spans="1:12" x14ac:dyDescent="0.2">
      <c r="A187" s="50" t="s">
        <v>489</v>
      </c>
      <c r="B187" s="34" t="s">
        <v>217</v>
      </c>
      <c r="C187" s="8">
        <v>17.330220623999999</v>
      </c>
      <c r="D187" s="43" t="str">
        <f t="shared" si="24"/>
        <v>N/A</v>
      </c>
      <c r="E187" s="8">
        <v>16.316981770999998</v>
      </c>
      <c r="F187" s="43" t="str">
        <f t="shared" si="25"/>
        <v>N/A</v>
      </c>
      <c r="G187" s="8">
        <v>15.204768738</v>
      </c>
      <c r="H187" s="43" t="str">
        <f t="shared" si="26"/>
        <v>N/A</v>
      </c>
      <c r="I187" s="12">
        <v>-5.85</v>
      </c>
      <c r="J187" s="12">
        <v>-6.82</v>
      </c>
      <c r="K187" s="44" t="s">
        <v>732</v>
      </c>
      <c r="L187" s="9" t="str">
        <f t="shared" si="27"/>
        <v>Yes</v>
      </c>
    </row>
    <row r="188" spans="1:12" x14ac:dyDescent="0.2">
      <c r="A188" s="50" t="s">
        <v>490</v>
      </c>
      <c r="B188" s="34" t="s">
        <v>217</v>
      </c>
      <c r="C188" s="8">
        <v>15.312322005</v>
      </c>
      <c r="D188" s="43" t="str">
        <f t="shared" si="24"/>
        <v>N/A</v>
      </c>
      <c r="E188" s="8">
        <v>15.920976177</v>
      </c>
      <c r="F188" s="43" t="str">
        <f t="shared" si="25"/>
        <v>N/A</v>
      </c>
      <c r="G188" s="8">
        <v>15.33023171</v>
      </c>
      <c r="H188" s="43" t="str">
        <f t="shared" si="26"/>
        <v>N/A</v>
      </c>
      <c r="I188" s="12">
        <v>3.9750000000000001</v>
      </c>
      <c r="J188" s="12">
        <v>-3.71</v>
      </c>
      <c r="K188" s="44" t="s">
        <v>732</v>
      </c>
      <c r="L188" s="9" t="str">
        <f t="shared" si="27"/>
        <v>Yes</v>
      </c>
    </row>
    <row r="189" spans="1:12" x14ac:dyDescent="0.2">
      <c r="A189" s="45" t="s">
        <v>118</v>
      </c>
      <c r="B189" s="34" t="s">
        <v>217</v>
      </c>
      <c r="C189" s="8">
        <v>73.771872926</v>
      </c>
      <c r="D189" s="43" t="str">
        <f t="shared" si="24"/>
        <v>N/A</v>
      </c>
      <c r="E189" s="8">
        <v>73.996625378999994</v>
      </c>
      <c r="F189" s="43" t="str">
        <f t="shared" si="25"/>
        <v>N/A</v>
      </c>
      <c r="G189" s="8">
        <v>74.517016874999996</v>
      </c>
      <c r="H189" s="43" t="str">
        <f t="shared" si="26"/>
        <v>N/A</v>
      </c>
      <c r="I189" s="12">
        <v>0.30470000000000003</v>
      </c>
      <c r="J189" s="12">
        <v>0.70330000000000004</v>
      </c>
      <c r="K189" s="44" t="s">
        <v>732</v>
      </c>
      <c r="L189" s="9" t="str">
        <f t="shared" si="27"/>
        <v>Yes</v>
      </c>
    </row>
    <row r="190" spans="1:12" x14ac:dyDescent="0.2">
      <c r="A190" s="50" t="s">
        <v>491</v>
      </c>
      <c r="B190" s="34" t="s">
        <v>217</v>
      </c>
      <c r="C190" s="8">
        <v>83.877165161999997</v>
      </c>
      <c r="D190" s="43" t="str">
        <f t="shared" si="24"/>
        <v>N/A</v>
      </c>
      <c r="E190" s="8">
        <v>84.195147134999999</v>
      </c>
      <c r="F190" s="43" t="str">
        <f t="shared" si="25"/>
        <v>N/A</v>
      </c>
      <c r="G190" s="8">
        <v>83.623508255999994</v>
      </c>
      <c r="H190" s="43" t="str">
        <f t="shared" si="26"/>
        <v>N/A</v>
      </c>
      <c r="I190" s="12">
        <v>0.37909999999999999</v>
      </c>
      <c r="J190" s="12">
        <v>-0.67900000000000005</v>
      </c>
      <c r="K190" s="44" t="s">
        <v>732</v>
      </c>
      <c r="L190" s="9" t="str">
        <f t="shared" si="27"/>
        <v>Yes</v>
      </c>
    </row>
    <row r="191" spans="1:12" x14ac:dyDescent="0.2">
      <c r="A191" s="50" t="s">
        <v>492</v>
      </c>
      <c r="B191" s="34" t="s">
        <v>217</v>
      </c>
      <c r="C191" s="8">
        <v>85.448781885000002</v>
      </c>
      <c r="D191" s="43" t="str">
        <f t="shared" si="24"/>
        <v>N/A</v>
      </c>
      <c r="E191" s="8">
        <v>85.795803613000004</v>
      </c>
      <c r="F191" s="43" t="str">
        <f t="shared" si="25"/>
        <v>N/A</v>
      </c>
      <c r="G191" s="8">
        <v>85.834587690000006</v>
      </c>
      <c r="H191" s="43" t="str">
        <f t="shared" si="26"/>
        <v>N/A</v>
      </c>
      <c r="I191" s="12">
        <v>0.40610000000000002</v>
      </c>
      <c r="J191" s="12">
        <v>4.5199999999999997E-2</v>
      </c>
      <c r="K191" s="44" t="s">
        <v>732</v>
      </c>
      <c r="L191" s="9" t="str">
        <f t="shared" si="27"/>
        <v>Yes</v>
      </c>
    </row>
    <row r="192" spans="1:12" x14ac:dyDescent="0.2">
      <c r="A192" s="50" t="s">
        <v>493</v>
      </c>
      <c r="B192" s="34" t="s">
        <v>217</v>
      </c>
      <c r="C192" s="8">
        <v>43.508528403</v>
      </c>
      <c r="D192" s="43" t="str">
        <f t="shared" si="24"/>
        <v>N/A</v>
      </c>
      <c r="E192" s="8">
        <v>44.022187877</v>
      </c>
      <c r="F192" s="43" t="str">
        <f t="shared" si="25"/>
        <v>N/A</v>
      </c>
      <c r="G192" s="8">
        <v>45.819626890000002</v>
      </c>
      <c r="H192" s="43" t="str">
        <f t="shared" si="26"/>
        <v>N/A</v>
      </c>
      <c r="I192" s="12">
        <v>1.181</v>
      </c>
      <c r="J192" s="12">
        <v>4.0830000000000002</v>
      </c>
      <c r="K192" s="44" t="s">
        <v>732</v>
      </c>
      <c r="L192" s="9" t="str">
        <f t="shared" si="27"/>
        <v>Yes</v>
      </c>
    </row>
    <row r="193" spans="1:12" x14ac:dyDescent="0.2">
      <c r="A193" s="50" t="s">
        <v>494</v>
      </c>
      <c r="B193" s="34" t="s">
        <v>217</v>
      </c>
      <c r="C193" s="8">
        <v>38.760205050000003</v>
      </c>
      <c r="D193" s="43" t="str">
        <f t="shared" si="24"/>
        <v>N/A</v>
      </c>
      <c r="E193" s="8">
        <v>39.855704048</v>
      </c>
      <c r="F193" s="43" t="str">
        <f t="shared" si="25"/>
        <v>N/A</v>
      </c>
      <c r="G193" s="8">
        <v>42.396460500000003</v>
      </c>
      <c r="H193" s="43" t="str">
        <f t="shared" si="26"/>
        <v>N/A</v>
      </c>
      <c r="I193" s="12">
        <v>2.8260000000000001</v>
      </c>
      <c r="J193" s="12">
        <v>6.375</v>
      </c>
      <c r="K193" s="44" t="s">
        <v>732</v>
      </c>
      <c r="L193" s="9" t="str">
        <f t="shared" si="27"/>
        <v>Yes</v>
      </c>
    </row>
    <row r="194" spans="1:12" x14ac:dyDescent="0.2">
      <c r="A194" s="45" t="s">
        <v>1557</v>
      </c>
      <c r="B194" s="34" t="s">
        <v>217</v>
      </c>
      <c r="C194" s="35">
        <v>7.7491319444000002</v>
      </c>
      <c r="D194" s="43" t="str">
        <f t="shared" si="24"/>
        <v>N/A</v>
      </c>
      <c r="E194" s="35">
        <v>7.0549811211</v>
      </c>
      <c r="F194" s="43" t="str">
        <f t="shared" si="25"/>
        <v>N/A</v>
      </c>
      <c r="G194" s="35">
        <v>7.3733758120999999</v>
      </c>
      <c r="H194" s="43" t="str">
        <f t="shared" si="26"/>
        <v>N/A</v>
      </c>
      <c r="I194" s="12">
        <v>-8.9600000000000009</v>
      </c>
      <c r="J194" s="12">
        <v>4.5129999999999999</v>
      </c>
      <c r="K194" s="44" t="s">
        <v>732</v>
      </c>
      <c r="L194" s="9" t="str">
        <f t="shared" si="27"/>
        <v>Yes</v>
      </c>
    </row>
    <row r="195" spans="1:12" x14ac:dyDescent="0.2">
      <c r="A195" s="50" t="s">
        <v>1558</v>
      </c>
      <c r="B195" s="34" t="s">
        <v>217</v>
      </c>
      <c r="C195" s="35">
        <v>3.4144752714000002</v>
      </c>
      <c r="D195" s="43" t="str">
        <f t="shared" si="24"/>
        <v>N/A</v>
      </c>
      <c r="E195" s="35">
        <v>3.2233416620000002</v>
      </c>
      <c r="F195" s="43" t="str">
        <f t="shared" si="25"/>
        <v>N/A</v>
      </c>
      <c r="G195" s="35">
        <v>3.2427692590000001</v>
      </c>
      <c r="H195" s="43" t="str">
        <f t="shared" si="26"/>
        <v>N/A</v>
      </c>
      <c r="I195" s="12">
        <v>-5.6</v>
      </c>
      <c r="J195" s="12">
        <v>0.60270000000000001</v>
      </c>
      <c r="K195" s="44" t="s">
        <v>732</v>
      </c>
      <c r="L195" s="9" t="str">
        <f t="shared" si="27"/>
        <v>Yes</v>
      </c>
    </row>
    <row r="196" spans="1:12" x14ac:dyDescent="0.2">
      <c r="A196" s="50" t="s">
        <v>1559</v>
      </c>
      <c r="B196" s="34" t="s">
        <v>217</v>
      </c>
      <c r="C196" s="35">
        <v>12.020359280999999</v>
      </c>
      <c r="D196" s="43" t="str">
        <f t="shared" si="24"/>
        <v>N/A</v>
      </c>
      <c r="E196" s="35">
        <v>11.031275114</v>
      </c>
      <c r="F196" s="43" t="str">
        <f t="shared" si="25"/>
        <v>N/A</v>
      </c>
      <c r="G196" s="35">
        <v>11.686517015</v>
      </c>
      <c r="H196" s="43" t="str">
        <f t="shared" si="26"/>
        <v>N/A</v>
      </c>
      <c r="I196" s="12">
        <v>-8.23</v>
      </c>
      <c r="J196" s="12">
        <v>5.94</v>
      </c>
      <c r="K196" s="44" t="s">
        <v>732</v>
      </c>
      <c r="L196" s="9" t="str">
        <f t="shared" si="27"/>
        <v>Yes</v>
      </c>
    </row>
    <row r="197" spans="1:12" x14ac:dyDescent="0.2">
      <c r="A197" s="50" t="s">
        <v>1560</v>
      </c>
      <c r="B197" s="34" t="s">
        <v>217</v>
      </c>
      <c r="C197" s="35">
        <v>6.3498764023999996</v>
      </c>
      <c r="D197" s="43" t="str">
        <f t="shared" si="24"/>
        <v>N/A</v>
      </c>
      <c r="E197" s="35">
        <v>5.5845028662000002</v>
      </c>
      <c r="F197" s="43" t="str">
        <f t="shared" si="25"/>
        <v>N/A</v>
      </c>
      <c r="G197" s="35">
        <v>5.6043653316000004</v>
      </c>
      <c r="H197" s="43" t="str">
        <f t="shared" si="26"/>
        <v>N/A</v>
      </c>
      <c r="I197" s="12">
        <v>-12.1</v>
      </c>
      <c r="J197" s="12">
        <v>0.35570000000000002</v>
      </c>
      <c r="K197" s="44" t="s">
        <v>732</v>
      </c>
      <c r="L197" s="9" t="str">
        <f t="shared" si="27"/>
        <v>Yes</v>
      </c>
    </row>
    <row r="198" spans="1:12" x14ac:dyDescent="0.2">
      <c r="A198" s="50" t="s">
        <v>1561</v>
      </c>
      <c r="B198" s="34" t="s">
        <v>217</v>
      </c>
      <c r="C198" s="35">
        <v>4.7287505805999999</v>
      </c>
      <c r="D198" s="43" t="str">
        <f t="shared" si="24"/>
        <v>N/A</v>
      </c>
      <c r="E198" s="35">
        <v>4.8917322834999997</v>
      </c>
      <c r="F198" s="43" t="str">
        <f t="shared" si="25"/>
        <v>N/A</v>
      </c>
      <c r="G198" s="35">
        <v>4.4793217534999998</v>
      </c>
      <c r="H198" s="43" t="str">
        <f t="shared" si="26"/>
        <v>N/A</v>
      </c>
      <c r="I198" s="12">
        <v>3.4470000000000001</v>
      </c>
      <c r="J198" s="12">
        <v>-8.43</v>
      </c>
      <c r="K198" s="44" t="s">
        <v>732</v>
      </c>
      <c r="L198" s="9" t="str">
        <f t="shared" si="27"/>
        <v>Yes</v>
      </c>
    </row>
    <row r="199" spans="1:12" x14ac:dyDescent="0.2">
      <c r="A199" s="45" t="s">
        <v>1562</v>
      </c>
      <c r="B199" s="34" t="s">
        <v>217</v>
      </c>
      <c r="C199" s="35">
        <v>251.65734472</v>
      </c>
      <c r="D199" s="43" t="str">
        <f t="shared" si="24"/>
        <v>N/A</v>
      </c>
      <c r="E199" s="35">
        <v>251.84686669000001</v>
      </c>
      <c r="F199" s="43" t="str">
        <f t="shared" si="25"/>
        <v>N/A</v>
      </c>
      <c r="G199" s="35">
        <v>254.10708871</v>
      </c>
      <c r="H199" s="43" t="str">
        <f t="shared" si="26"/>
        <v>N/A</v>
      </c>
      <c r="I199" s="12">
        <v>7.5300000000000006E-2</v>
      </c>
      <c r="J199" s="12">
        <v>0.89749999999999996</v>
      </c>
      <c r="K199" s="44" t="s">
        <v>732</v>
      </c>
      <c r="L199" s="9" t="str">
        <f t="shared" si="27"/>
        <v>Yes</v>
      </c>
    </row>
    <row r="200" spans="1:12" x14ac:dyDescent="0.2">
      <c r="A200" s="50" t="s">
        <v>1563</v>
      </c>
      <c r="B200" s="34" t="s">
        <v>217</v>
      </c>
      <c r="C200" s="35">
        <v>246.95401014999999</v>
      </c>
      <c r="D200" s="43" t="str">
        <f t="shared" si="24"/>
        <v>N/A</v>
      </c>
      <c r="E200" s="35">
        <v>247.01324726000001</v>
      </c>
      <c r="F200" s="43" t="str">
        <f t="shared" si="25"/>
        <v>N/A</v>
      </c>
      <c r="G200" s="35">
        <v>249.41872334999999</v>
      </c>
      <c r="H200" s="43" t="str">
        <f t="shared" si="26"/>
        <v>N/A</v>
      </c>
      <c r="I200" s="12">
        <v>2.4E-2</v>
      </c>
      <c r="J200" s="12">
        <v>0.9738</v>
      </c>
      <c r="K200" s="44" t="s">
        <v>732</v>
      </c>
      <c r="L200" s="9" t="str">
        <f t="shared" si="27"/>
        <v>Yes</v>
      </c>
    </row>
    <row r="201" spans="1:12" x14ac:dyDescent="0.2">
      <c r="A201" s="50" t="s">
        <v>1564</v>
      </c>
      <c r="B201" s="34" t="s">
        <v>217</v>
      </c>
      <c r="C201" s="35">
        <v>269.69125344999998</v>
      </c>
      <c r="D201" s="43" t="str">
        <f t="shared" si="24"/>
        <v>N/A</v>
      </c>
      <c r="E201" s="35">
        <v>270.49331677999999</v>
      </c>
      <c r="F201" s="43" t="str">
        <f t="shared" si="25"/>
        <v>N/A</v>
      </c>
      <c r="G201" s="35">
        <v>271.65212365999997</v>
      </c>
      <c r="H201" s="43" t="str">
        <f t="shared" si="26"/>
        <v>N/A</v>
      </c>
      <c r="I201" s="12">
        <v>0.2974</v>
      </c>
      <c r="J201" s="12">
        <v>0.4284</v>
      </c>
      <c r="K201" s="44" t="s">
        <v>732</v>
      </c>
      <c r="L201" s="9" t="str">
        <f t="shared" si="27"/>
        <v>Yes</v>
      </c>
    </row>
    <row r="202" spans="1:12" x14ac:dyDescent="0.2">
      <c r="A202" s="50" t="s">
        <v>1565</v>
      </c>
      <c r="B202" s="34" t="s">
        <v>217</v>
      </c>
      <c r="C202" s="35">
        <v>190.7556391</v>
      </c>
      <c r="D202" s="43" t="str">
        <f t="shared" si="24"/>
        <v>N/A</v>
      </c>
      <c r="E202" s="35">
        <v>166.93735498999999</v>
      </c>
      <c r="F202" s="43" t="str">
        <f t="shared" si="25"/>
        <v>N/A</v>
      </c>
      <c r="G202" s="35">
        <v>165.20963173000001</v>
      </c>
      <c r="H202" s="43" t="str">
        <f t="shared" si="26"/>
        <v>N/A</v>
      </c>
      <c r="I202" s="12">
        <v>-12.5</v>
      </c>
      <c r="J202" s="12">
        <v>-1.03</v>
      </c>
      <c r="K202" s="44" t="s">
        <v>732</v>
      </c>
      <c r="L202" s="9" t="str">
        <f t="shared" si="27"/>
        <v>Yes</v>
      </c>
    </row>
    <row r="203" spans="1:12" x14ac:dyDescent="0.2">
      <c r="A203" s="50" t="s">
        <v>1566</v>
      </c>
      <c r="B203" s="34" t="s">
        <v>217</v>
      </c>
      <c r="C203" s="35">
        <v>30.5</v>
      </c>
      <c r="D203" s="43" t="str">
        <f t="shared" si="24"/>
        <v>N/A</v>
      </c>
      <c r="E203" s="35">
        <v>108.8</v>
      </c>
      <c r="F203" s="43" t="str">
        <f t="shared" si="25"/>
        <v>N/A</v>
      </c>
      <c r="G203" s="35">
        <v>217.25</v>
      </c>
      <c r="H203" s="43" t="str">
        <f t="shared" si="26"/>
        <v>N/A</v>
      </c>
      <c r="I203" s="12">
        <v>256.7</v>
      </c>
      <c r="J203" s="12">
        <v>99.68</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0</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18</v>
      </c>
      <c r="D205" s="43" t="str">
        <f t="shared" si="28"/>
        <v>N/A</v>
      </c>
      <c r="E205" s="35">
        <v>16</v>
      </c>
      <c r="F205" s="43" t="str">
        <f t="shared" si="29"/>
        <v>N/A</v>
      </c>
      <c r="G205" s="35">
        <v>17</v>
      </c>
      <c r="H205" s="43" t="str">
        <f t="shared" si="30"/>
        <v>N/A</v>
      </c>
      <c r="I205" s="12">
        <v>-11.1</v>
      </c>
      <c r="J205" s="12">
        <v>6.25</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-12.5</v>
      </c>
      <c r="J206" s="12">
        <v>-14.3</v>
      </c>
      <c r="K206" s="14" t="s">
        <v>217</v>
      </c>
      <c r="L206" s="9" t="str">
        <f t="shared" si="31"/>
        <v>N/A</v>
      </c>
    </row>
    <row r="207" spans="1:12" ht="25.5" x14ac:dyDescent="0.2">
      <c r="A207" s="45" t="s">
        <v>1567</v>
      </c>
      <c r="B207" s="34" t="s">
        <v>217</v>
      </c>
      <c r="C207" s="35">
        <v>2743</v>
      </c>
      <c r="D207" s="43" t="str">
        <f t="shared" si="28"/>
        <v>N/A</v>
      </c>
      <c r="E207" s="35">
        <v>2673</v>
      </c>
      <c r="F207" s="43" t="str">
        <f t="shared" si="29"/>
        <v>N/A</v>
      </c>
      <c r="G207" s="35">
        <v>2656</v>
      </c>
      <c r="H207" s="43" t="str">
        <f t="shared" si="30"/>
        <v>N/A</v>
      </c>
      <c r="I207" s="12">
        <v>-2.5499999999999998</v>
      </c>
      <c r="J207" s="12">
        <v>-0.63600000000000001</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-9.09</v>
      </c>
      <c r="J208" s="12">
        <v>10</v>
      </c>
      <c r="K208" s="14" t="s">
        <v>217</v>
      </c>
      <c r="L208" s="9" t="str">
        <f t="shared" si="31"/>
        <v>N/A</v>
      </c>
    </row>
    <row r="209" spans="1:12" x14ac:dyDescent="0.2">
      <c r="A209" s="45" t="s">
        <v>1616</v>
      </c>
      <c r="B209" s="34" t="s">
        <v>217</v>
      </c>
      <c r="C209" s="35">
        <v>41</v>
      </c>
      <c r="D209" s="43" t="str">
        <f t="shared" si="28"/>
        <v>N/A</v>
      </c>
      <c r="E209" s="35">
        <v>80</v>
      </c>
      <c r="F209" s="43" t="str">
        <f t="shared" si="29"/>
        <v>N/A</v>
      </c>
      <c r="G209" s="35">
        <v>104</v>
      </c>
      <c r="H209" s="43" t="str">
        <f t="shared" si="30"/>
        <v>N/A</v>
      </c>
      <c r="I209" s="12">
        <v>95.12</v>
      </c>
      <c r="J209" s="12">
        <v>30</v>
      </c>
      <c r="K209" s="14" t="s">
        <v>217</v>
      </c>
      <c r="L209" s="9" t="str">
        <f t="shared" si="31"/>
        <v>N/A</v>
      </c>
    </row>
    <row r="210" spans="1:12" x14ac:dyDescent="0.2">
      <c r="A210" s="45" t="s">
        <v>125</v>
      </c>
      <c r="B210" s="34" t="s">
        <v>217</v>
      </c>
      <c r="C210" s="46">
        <v>1504204</v>
      </c>
      <c r="D210" s="43" t="str">
        <f t="shared" si="28"/>
        <v>N/A</v>
      </c>
      <c r="E210" s="46">
        <v>1600901</v>
      </c>
      <c r="F210" s="43" t="str">
        <f t="shared" si="29"/>
        <v>N/A</v>
      </c>
      <c r="G210" s="46">
        <v>1355922</v>
      </c>
      <c r="H210" s="43" t="str">
        <f t="shared" si="30"/>
        <v>N/A</v>
      </c>
      <c r="I210" s="12">
        <v>6.4279999999999999</v>
      </c>
      <c r="J210" s="12">
        <v>-15.3</v>
      </c>
      <c r="K210" s="14" t="s">
        <v>217</v>
      </c>
      <c r="L210" s="9" t="str">
        <f t="shared" si="31"/>
        <v>N/A</v>
      </c>
    </row>
    <row r="211" spans="1:12" x14ac:dyDescent="0.2">
      <c r="A211" s="45" t="s">
        <v>1617</v>
      </c>
      <c r="B211" s="34" t="s">
        <v>217</v>
      </c>
      <c r="C211" s="46">
        <v>782491</v>
      </c>
      <c r="D211" s="43" t="str">
        <f t="shared" si="28"/>
        <v>N/A</v>
      </c>
      <c r="E211" s="46">
        <v>951357</v>
      </c>
      <c r="F211" s="43" t="str">
        <f t="shared" si="29"/>
        <v>N/A</v>
      </c>
      <c r="G211" s="46">
        <v>1285557</v>
      </c>
      <c r="H211" s="43" t="str">
        <f t="shared" si="30"/>
        <v>N/A</v>
      </c>
      <c r="I211" s="12">
        <v>21.58</v>
      </c>
      <c r="J211" s="12">
        <v>35.130000000000003</v>
      </c>
      <c r="K211" s="14" t="s">
        <v>217</v>
      </c>
      <c r="L211" s="9" t="str">
        <f t="shared" si="31"/>
        <v>N/A</v>
      </c>
    </row>
    <row r="212" spans="1:12" x14ac:dyDescent="0.2">
      <c r="A212" s="45" t="s">
        <v>1568</v>
      </c>
      <c r="B212" s="34" t="s">
        <v>217</v>
      </c>
      <c r="C212" s="46">
        <v>427734</v>
      </c>
      <c r="D212" s="43" t="str">
        <f t="shared" si="28"/>
        <v>N/A</v>
      </c>
      <c r="E212" s="46">
        <v>426566</v>
      </c>
      <c r="F212" s="43" t="str">
        <f t="shared" si="29"/>
        <v>N/A</v>
      </c>
      <c r="G212" s="46">
        <v>398519</v>
      </c>
      <c r="H212" s="43" t="str">
        <f t="shared" si="30"/>
        <v>N/A</v>
      </c>
      <c r="I212" s="12">
        <v>-0.27300000000000002</v>
      </c>
      <c r="J212" s="12">
        <v>-6.58</v>
      </c>
      <c r="K212" s="14" t="s">
        <v>217</v>
      </c>
      <c r="L212" s="9" t="str">
        <f t="shared" si="31"/>
        <v>N/A</v>
      </c>
    </row>
    <row r="213" spans="1:12" x14ac:dyDescent="0.2">
      <c r="A213" s="45" t="s">
        <v>1618</v>
      </c>
      <c r="B213" s="34" t="s">
        <v>217</v>
      </c>
      <c r="C213" s="46">
        <v>1493619</v>
      </c>
      <c r="D213" s="43" t="str">
        <f t="shared" si="28"/>
        <v>N/A</v>
      </c>
      <c r="E213" s="46">
        <v>1598878</v>
      </c>
      <c r="F213" s="43" t="str">
        <f t="shared" si="29"/>
        <v>N/A</v>
      </c>
      <c r="G213" s="46">
        <v>1076419</v>
      </c>
      <c r="H213" s="43" t="str">
        <f t="shared" si="30"/>
        <v>N/A</v>
      </c>
      <c r="I213" s="12">
        <v>7.0469999999999997</v>
      </c>
      <c r="J213" s="12">
        <v>-32.700000000000003</v>
      </c>
      <c r="K213" s="14" t="s">
        <v>217</v>
      </c>
      <c r="L213" s="9" t="str">
        <f t="shared" si="31"/>
        <v>N/A</v>
      </c>
    </row>
    <row r="214" spans="1:12" x14ac:dyDescent="0.2">
      <c r="A214" s="50" t="s">
        <v>1619</v>
      </c>
      <c r="B214" s="34" t="s">
        <v>217</v>
      </c>
      <c r="C214" s="46">
        <v>319827</v>
      </c>
      <c r="D214" s="43" t="str">
        <f t="shared" si="28"/>
        <v>N/A</v>
      </c>
      <c r="E214" s="46">
        <v>715512</v>
      </c>
      <c r="F214" s="43" t="str">
        <f t="shared" si="29"/>
        <v>N/A</v>
      </c>
      <c r="G214" s="46">
        <v>610116</v>
      </c>
      <c r="H214" s="43" t="str">
        <f t="shared" si="30"/>
        <v>N/A</v>
      </c>
      <c r="I214" s="12">
        <v>123.7</v>
      </c>
      <c r="J214" s="12">
        <v>-14.7</v>
      </c>
      <c r="K214" s="14" t="s">
        <v>217</v>
      </c>
      <c r="L214" s="9" t="str">
        <f t="shared" si="31"/>
        <v>N/A</v>
      </c>
    </row>
    <row r="215" spans="1:12" ht="25.5" x14ac:dyDescent="0.2">
      <c r="A215" s="45" t="s">
        <v>1382</v>
      </c>
      <c r="B215" s="34" t="s">
        <v>217</v>
      </c>
      <c r="C215" s="46">
        <v>578415</v>
      </c>
      <c r="D215" s="43" t="str">
        <f t="shared" ref="D215:D229" si="32">IF($B215="N/A","N/A",IF(C215&gt;10,"No",IF(C215&lt;-10,"No","Yes")))</f>
        <v>N/A</v>
      </c>
      <c r="E215" s="46">
        <v>498783</v>
      </c>
      <c r="F215" s="43" t="str">
        <f t="shared" ref="F215:F229" si="33">IF($B215="N/A","N/A",IF(E215&gt;10,"No",IF(E215&lt;-10,"No","Yes")))</f>
        <v>N/A</v>
      </c>
      <c r="G215" s="46">
        <v>650353</v>
      </c>
      <c r="H215" s="43" t="str">
        <f t="shared" ref="H215:H229" si="34">IF($B215="N/A","N/A",IF(G215&gt;10,"No",IF(G215&lt;-10,"No","Yes")))</f>
        <v>N/A</v>
      </c>
      <c r="I215" s="12">
        <v>-13.8</v>
      </c>
      <c r="J215" s="12">
        <v>30.39</v>
      </c>
      <c r="K215" s="44" t="s">
        <v>732</v>
      </c>
      <c r="L215" s="9" t="str">
        <f t="shared" ref="L215:L229" si="35">IF(J215="Div by 0", "N/A", IF(K215="N/A","N/A", IF(J215&gt;VALUE(MID(K215,1,2)), "No", IF(J215&lt;-1*VALUE(MID(K215,1,2)), "No", "Yes"))))</f>
        <v>No</v>
      </c>
    </row>
    <row r="216" spans="1:12" x14ac:dyDescent="0.2">
      <c r="A216" s="45" t="s">
        <v>649</v>
      </c>
      <c r="B216" s="34" t="s">
        <v>217</v>
      </c>
      <c r="C216" s="35">
        <v>2324</v>
      </c>
      <c r="D216" s="43" t="str">
        <f t="shared" si="32"/>
        <v>N/A</v>
      </c>
      <c r="E216" s="35">
        <v>2331</v>
      </c>
      <c r="F216" s="43" t="str">
        <f t="shared" si="33"/>
        <v>N/A</v>
      </c>
      <c r="G216" s="35">
        <v>2460</v>
      </c>
      <c r="H216" s="43" t="str">
        <f t="shared" si="34"/>
        <v>N/A</v>
      </c>
      <c r="I216" s="12">
        <v>0.30120000000000002</v>
      </c>
      <c r="J216" s="12">
        <v>5.5339999999999998</v>
      </c>
      <c r="K216" s="44" t="s">
        <v>732</v>
      </c>
      <c r="L216" s="9" t="str">
        <f t="shared" si="35"/>
        <v>Yes</v>
      </c>
    </row>
    <row r="217" spans="1:12" ht="25.5" x14ac:dyDescent="0.2">
      <c r="A217" s="45" t="s">
        <v>1383</v>
      </c>
      <c r="B217" s="34" t="s">
        <v>217</v>
      </c>
      <c r="C217" s="46">
        <v>248.88769363</v>
      </c>
      <c r="D217" s="43" t="str">
        <f t="shared" si="32"/>
        <v>N/A</v>
      </c>
      <c r="E217" s="46">
        <v>213.97812098</v>
      </c>
      <c r="F217" s="43" t="str">
        <f t="shared" si="33"/>
        <v>N/A</v>
      </c>
      <c r="G217" s="46">
        <v>264.37113821000003</v>
      </c>
      <c r="H217" s="43" t="str">
        <f t="shared" si="34"/>
        <v>N/A</v>
      </c>
      <c r="I217" s="12">
        <v>-14</v>
      </c>
      <c r="J217" s="12">
        <v>23.55</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6429201</v>
      </c>
      <c r="D221" s="43" t="str">
        <f t="shared" si="32"/>
        <v>N/A</v>
      </c>
      <c r="E221" s="46">
        <v>6259192</v>
      </c>
      <c r="F221" s="43" t="str">
        <f t="shared" si="33"/>
        <v>N/A</v>
      </c>
      <c r="G221" s="46">
        <v>6981215</v>
      </c>
      <c r="H221" s="43" t="str">
        <f t="shared" si="34"/>
        <v>N/A</v>
      </c>
      <c r="I221" s="12">
        <v>-2.64</v>
      </c>
      <c r="J221" s="12">
        <v>11.54</v>
      </c>
      <c r="K221" s="44" t="s">
        <v>732</v>
      </c>
      <c r="L221" s="9" t="str">
        <f t="shared" si="35"/>
        <v>Yes</v>
      </c>
    </row>
    <row r="222" spans="1:12" x14ac:dyDescent="0.2">
      <c r="A222" s="45" t="s">
        <v>517</v>
      </c>
      <c r="B222" s="34" t="s">
        <v>217</v>
      </c>
      <c r="C222" s="35">
        <v>16273</v>
      </c>
      <c r="D222" s="43" t="str">
        <f t="shared" si="32"/>
        <v>N/A</v>
      </c>
      <c r="E222" s="35">
        <v>15936</v>
      </c>
      <c r="F222" s="43" t="str">
        <f t="shared" si="33"/>
        <v>N/A</v>
      </c>
      <c r="G222" s="35">
        <v>17510</v>
      </c>
      <c r="H222" s="43" t="str">
        <f t="shared" si="34"/>
        <v>N/A</v>
      </c>
      <c r="I222" s="12">
        <v>-2.0699999999999998</v>
      </c>
      <c r="J222" s="12">
        <v>9.8770000000000007</v>
      </c>
      <c r="K222" s="44" t="s">
        <v>732</v>
      </c>
      <c r="L222" s="9" t="str">
        <f t="shared" si="35"/>
        <v>Yes</v>
      </c>
    </row>
    <row r="223" spans="1:12" ht="25.5" x14ac:dyDescent="0.2">
      <c r="A223" s="45" t="s">
        <v>1387</v>
      </c>
      <c r="B223" s="34" t="s">
        <v>217</v>
      </c>
      <c r="C223" s="46">
        <v>395.08394272999999</v>
      </c>
      <c r="D223" s="43" t="str">
        <f t="shared" si="32"/>
        <v>N/A</v>
      </c>
      <c r="E223" s="46">
        <v>392.77058233000002</v>
      </c>
      <c r="F223" s="43" t="str">
        <f t="shared" si="33"/>
        <v>N/A</v>
      </c>
      <c r="G223" s="46">
        <v>398.69874357999998</v>
      </c>
      <c r="H223" s="43" t="str">
        <f t="shared" si="34"/>
        <v>N/A</v>
      </c>
      <c r="I223" s="12">
        <v>-0.58599999999999997</v>
      </c>
      <c r="J223" s="12">
        <v>1.5089999999999999</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492281240</v>
      </c>
      <c r="D227" s="43" t="str">
        <f t="shared" si="32"/>
        <v>N/A</v>
      </c>
      <c r="E227" s="46">
        <v>538836827</v>
      </c>
      <c r="F227" s="43" t="str">
        <f t="shared" si="33"/>
        <v>N/A</v>
      </c>
      <c r="G227" s="46">
        <v>559366456</v>
      </c>
      <c r="H227" s="43" t="str">
        <f t="shared" si="34"/>
        <v>N/A</v>
      </c>
      <c r="I227" s="12">
        <v>9.4570000000000007</v>
      </c>
      <c r="J227" s="12">
        <v>3.81</v>
      </c>
      <c r="K227" s="44" t="s">
        <v>732</v>
      </c>
      <c r="L227" s="9" t="str">
        <f t="shared" si="35"/>
        <v>Yes</v>
      </c>
    </row>
    <row r="228" spans="1:12" ht="25.5" x14ac:dyDescent="0.2">
      <c r="A228" s="45" t="s">
        <v>519</v>
      </c>
      <c r="B228" s="34" t="s">
        <v>217</v>
      </c>
      <c r="C228" s="35">
        <v>18149</v>
      </c>
      <c r="D228" s="43" t="str">
        <f t="shared" si="32"/>
        <v>N/A</v>
      </c>
      <c r="E228" s="35">
        <v>18521</v>
      </c>
      <c r="F228" s="43" t="str">
        <f t="shared" si="33"/>
        <v>N/A</v>
      </c>
      <c r="G228" s="35">
        <v>19493</v>
      </c>
      <c r="H228" s="43" t="str">
        <f t="shared" si="34"/>
        <v>N/A</v>
      </c>
      <c r="I228" s="12">
        <v>2.0499999999999998</v>
      </c>
      <c r="J228" s="12">
        <v>5.2480000000000002</v>
      </c>
      <c r="K228" s="44" t="s">
        <v>732</v>
      </c>
      <c r="L228" s="9" t="str">
        <f t="shared" si="35"/>
        <v>Yes</v>
      </c>
    </row>
    <row r="229" spans="1:12" ht="25.5" x14ac:dyDescent="0.2">
      <c r="A229" s="45" t="s">
        <v>1391</v>
      </c>
      <c r="B229" s="34" t="s">
        <v>217</v>
      </c>
      <c r="C229" s="46">
        <v>27124.427791999999</v>
      </c>
      <c r="D229" s="43" t="str">
        <f t="shared" si="32"/>
        <v>N/A</v>
      </c>
      <c r="E229" s="46">
        <v>29093.290156999999</v>
      </c>
      <c r="F229" s="43" t="str">
        <f t="shared" si="33"/>
        <v>N/A</v>
      </c>
      <c r="G229" s="46">
        <v>28695.760323999999</v>
      </c>
      <c r="H229" s="43" t="str">
        <f t="shared" si="34"/>
        <v>N/A</v>
      </c>
      <c r="I229" s="12">
        <v>7.2590000000000003</v>
      </c>
      <c r="J229" s="12">
        <v>-1.37</v>
      </c>
      <c r="K229" s="44" t="s">
        <v>732</v>
      </c>
      <c r="L229" s="9" t="str">
        <f t="shared" si="35"/>
        <v>Yes</v>
      </c>
    </row>
    <row r="230" spans="1:12" x14ac:dyDescent="0.2">
      <c r="A230" s="4" t="s">
        <v>1392</v>
      </c>
      <c r="B230" s="34" t="s">
        <v>217</v>
      </c>
      <c r="C230" s="51">
        <v>885224079</v>
      </c>
      <c r="D230" s="43" t="str">
        <f t="shared" ref="D230:D253" si="36">IF($B230="N/A","N/A",IF(C230&gt;10,"No",IF(C230&lt;-10,"No","Yes")))</f>
        <v>N/A</v>
      </c>
      <c r="E230" s="51">
        <v>945826495</v>
      </c>
      <c r="F230" s="43" t="str">
        <f t="shared" ref="F230:F253" si="37">IF($B230="N/A","N/A",IF(E230&gt;10,"No",IF(E230&lt;-10,"No","Yes")))</f>
        <v>N/A</v>
      </c>
      <c r="G230" s="51">
        <v>985903081</v>
      </c>
      <c r="H230" s="43" t="str">
        <f t="shared" ref="H230:H253" si="38">IF($B230="N/A","N/A",IF(G230&gt;10,"No",IF(G230&lt;-10,"No","Yes")))</f>
        <v>N/A</v>
      </c>
      <c r="I230" s="12">
        <v>6.8460000000000001</v>
      </c>
      <c r="J230" s="12">
        <v>4.2370000000000001</v>
      </c>
      <c r="K230" s="44" t="s">
        <v>732</v>
      </c>
      <c r="L230" s="9" t="str">
        <f t="shared" ref="L230:L253" si="39">IF(J230="Div by 0", "N/A", IF(K230="N/A","N/A", IF(J230&gt;VALUE(MID(K230,1,2)), "No", IF(J230&lt;-1*VALUE(MID(K230,1,2)), "No", "Yes"))))</f>
        <v>Yes</v>
      </c>
    </row>
    <row r="231" spans="1:12" x14ac:dyDescent="0.2">
      <c r="A231" s="4" t="s">
        <v>1569</v>
      </c>
      <c r="B231" s="34" t="s">
        <v>217</v>
      </c>
      <c r="C231" s="49">
        <v>45863</v>
      </c>
      <c r="D231" s="49" t="str">
        <f t="shared" si="36"/>
        <v>N/A</v>
      </c>
      <c r="E231" s="49">
        <v>46029</v>
      </c>
      <c r="F231" s="49" t="str">
        <f t="shared" si="37"/>
        <v>N/A</v>
      </c>
      <c r="G231" s="49">
        <v>48048</v>
      </c>
      <c r="H231" s="43" t="str">
        <f t="shared" si="38"/>
        <v>N/A</v>
      </c>
      <c r="I231" s="12">
        <v>0.3619</v>
      </c>
      <c r="J231" s="12">
        <v>4.3860000000000001</v>
      </c>
      <c r="K231" s="44" t="s">
        <v>732</v>
      </c>
      <c r="L231" s="9" t="str">
        <f t="shared" si="39"/>
        <v>Yes</v>
      </c>
    </row>
    <row r="232" spans="1:12" x14ac:dyDescent="0.2">
      <c r="A232" s="4" t="s">
        <v>1570</v>
      </c>
      <c r="B232" s="34" t="s">
        <v>217</v>
      </c>
      <c r="C232" s="51">
        <v>19301.486580000001</v>
      </c>
      <c r="D232" s="43" t="str">
        <f t="shared" si="36"/>
        <v>N/A</v>
      </c>
      <c r="E232" s="51">
        <v>20548.49106</v>
      </c>
      <c r="F232" s="43" t="str">
        <f t="shared" si="37"/>
        <v>N/A</v>
      </c>
      <c r="G232" s="51">
        <v>20519.128391999999</v>
      </c>
      <c r="H232" s="43" t="str">
        <f t="shared" si="38"/>
        <v>N/A</v>
      </c>
      <c r="I232" s="12">
        <v>6.4610000000000003</v>
      </c>
      <c r="J232" s="12">
        <v>-0.14299999999999999</v>
      </c>
      <c r="K232" s="44" t="s">
        <v>732</v>
      </c>
      <c r="L232" s="9" t="str">
        <f t="shared" si="39"/>
        <v>Yes</v>
      </c>
    </row>
    <row r="233" spans="1:12" x14ac:dyDescent="0.2">
      <c r="A233" s="52" t="s">
        <v>1571</v>
      </c>
      <c r="B233" s="34" t="s">
        <v>217</v>
      </c>
      <c r="C233" s="51">
        <v>14464.076003</v>
      </c>
      <c r="D233" s="43" t="str">
        <f t="shared" si="36"/>
        <v>N/A</v>
      </c>
      <c r="E233" s="51">
        <v>15360.407057</v>
      </c>
      <c r="F233" s="43" t="str">
        <f t="shared" si="37"/>
        <v>N/A</v>
      </c>
      <c r="G233" s="51">
        <v>15145.945012</v>
      </c>
      <c r="H233" s="43" t="str">
        <f t="shared" si="38"/>
        <v>N/A</v>
      </c>
      <c r="I233" s="12">
        <v>6.1970000000000001</v>
      </c>
      <c r="J233" s="12">
        <v>-1.4</v>
      </c>
      <c r="K233" s="44" t="s">
        <v>732</v>
      </c>
      <c r="L233" s="9" t="str">
        <f t="shared" si="39"/>
        <v>Yes</v>
      </c>
    </row>
    <row r="234" spans="1:12" x14ac:dyDescent="0.2">
      <c r="A234" s="52" t="s">
        <v>1572</v>
      </c>
      <c r="B234" s="34" t="s">
        <v>217</v>
      </c>
      <c r="C234" s="51">
        <v>24863.73833</v>
      </c>
      <c r="D234" s="43" t="str">
        <f t="shared" si="36"/>
        <v>N/A</v>
      </c>
      <c r="E234" s="51">
        <v>26677.253407</v>
      </c>
      <c r="F234" s="43" t="str">
        <f t="shared" si="37"/>
        <v>N/A</v>
      </c>
      <c r="G234" s="51">
        <v>26908.711558999999</v>
      </c>
      <c r="H234" s="43" t="str">
        <f t="shared" si="38"/>
        <v>N/A</v>
      </c>
      <c r="I234" s="12">
        <v>7.2939999999999996</v>
      </c>
      <c r="J234" s="12">
        <v>0.86760000000000004</v>
      </c>
      <c r="K234" s="44" t="s">
        <v>732</v>
      </c>
      <c r="L234" s="9" t="str">
        <f t="shared" si="39"/>
        <v>Yes</v>
      </c>
    </row>
    <row r="235" spans="1:12" x14ac:dyDescent="0.2">
      <c r="A235" s="52" t="s">
        <v>1573</v>
      </c>
      <c r="B235" s="34" t="s">
        <v>217</v>
      </c>
      <c r="C235" s="51">
        <v>12231.669231</v>
      </c>
      <c r="D235" s="43" t="str">
        <f t="shared" si="36"/>
        <v>N/A</v>
      </c>
      <c r="E235" s="51">
        <v>17329.786957</v>
      </c>
      <c r="F235" s="43" t="str">
        <f t="shared" si="37"/>
        <v>N/A</v>
      </c>
      <c r="G235" s="51">
        <v>15766.955465999999</v>
      </c>
      <c r="H235" s="43" t="str">
        <f t="shared" si="38"/>
        <v>N/A</v>
      </c>
      <c r="I235" s="12">
        <v>41.68</v>
      </c>
      <c r="J235" s="12">
        <v>-9.02</v>
      </c>
      <c r="K235" s="44" t="s">
        <v>732</v>
      </c>
      <c r="L235" s="9" t="str">
        <f t="shared" si="39"/>
        <v>Yes</v>
      </c>
    </row>
    <row r="236" spans="1:12" x14ac:dyDescent="0.2">
      <c r="A236" s="52" t="s">
        <v>1574</v>
      </c>
      <c r="B236" s="34" t="s">
        <v>217</v>
      </c>
      <c r="C236" s="51">
        <v>895.18644068000003</v>
      </c>
      <c r="D236" s="43" t="str">
        <f t="shared" si="36"/>
        <v>N/A</v>
      </c>
      <c r="E236" s="51">
        <v>1755.5161290000001</v>
      </c>
      <c r="F236" s="43" t="str">
        <f t="shared" si="37"/>
        <v>N/A</v>
      </c>
      <c r="G236" s="51">
        <v>851.93333332999998</v>
      </c>
      <c r="H236" s="43" t="str">
        <f t="shared" si="38"/>
        <v>N/A</v>
      </c>
      <c r="I236" s="12">
        <v>96.11</v>
      </c>
      <c r="J236" s="12">
        <v>-51.5</v>
      </c>
      <c r="K236" s="44" t="s">
        <v>732</v>
      </c>
      <c r="L236" s="9" t="str">
        <f t="shared" si="39"/>
        <v>No</v>
      </c>
    </row>
    <row r="237" spans="1:12" x14ac:dyDescent="0.2">
      <c r="A237" s="45" t="s">
        <v>1575</v>
      </c>
      <c r="B237" s="34" t="s">
        <v>217</v>
      </c>
      <c r="C237" s="43">
        <v>17.096855965</v>
      </c>
      <c r="D237" s="43" t="str">
        <f t="shared" si="36"/>
        <v>N/A</v>
      </c>
      <c r="E237" s="43">
        <v>17.65118687</v>
      </c>
      <c r="F237" s="43" t="str">
        <f t="shared" si="37"/>
        <v>N/A</v>
      </c>
      <c r="G237" s="43">
        <v>18.240419111000001</v>
      </c>
      <c r="H237" s="43" t="str">
        <f t="shared" si="38"/>
        <v>N/A</v>
      </c>
      <c r="I237" s="12">
        <v>3.242</v>
      </c>
      <c r="J237" s="12">
        <v>3.3380000000000001</v>
      </c>
      <c r="K237" s="44" t="s">
        <v>732</v>
      </c>
      <c r="L237" s="9" t="str">
        <f t="shared" si="39"/>
        <v>Yes</v>
      </c>
    </row>
    <row r="238" spans="1:12" x14ac:dyDescent="0.2">
      <c r="A238" s="50" t="s">
        <v>1576</v>
      </c>
      <c r="B238" s="34" t="s">
        <v>217</v>
      </c>
      <c r="C238" s="43">
        <v>24.475481824999999</v>
      </c>
      <c r="D238" s="43" t="str">
        <f t="shared" si="36"/>
        <v>N/A</v>
      </c>
      <c r="E238" s="43">
        <v>25.401135777</v>
      </c>
      <c r="F238" s="43" t="str">
        <f t="shared" si="37"/>
        <v>N/A</v>
      </c>
      <c r="G238" s="43">
        <v>26.292504495999999</v>
      </c>
      <c r="H238" s="43" t="str">
        <f t="shared" si="38"/>
        <v>N/A</v>
      </c>
      <c r="I238" s="12">
        <v>3.782</v>
      </c>
      <c r="J238" s="12">
        <v>3.5089999999999999</v>
      </c>
      <c r="K238" s="44" t="s">
        <v>732</v>
      </c>
      <c r="L238" s="9" t="str">
        <f t="shared" si="39"/>
        <v>Yes</v>
      </c>
    </row>
    <row r="239" spans="1:12" x14ac:dyDescent="0.2">
      <c r="A239" s="50" t="s">
        <v>1577</v>
      </c>
      <c r="B239" s="34" t="s">
        <v>217</v>
      </c>
      <c r="C239" s="43">
        <v>21.198265901999999</v>
      </c>
      <c r="D239" s="43" t="str">
        <f t="shared" si="36"/>
        <v>N/A</v>
      </c>
      <c r="E239" s="43">
        <v>22.008642682000001</v>
      </c>
      <c r="F239" s="43" t="str">
        <f t="shared" si="37"/>
        <v>N/A</v>
      </c>
      <c r="G239" s="43">
        <v>22.383141451</v>
      </c>
      <c r="H239" s="43" t="str">
        <f t="shared" si="38"/>
        <v>N/A</v>
      </c>
      <c r="I239" s="12">
        <v>3.823</v>
      </c>
      <c r="J239" s="12">
        <v>1.702</v>
      </c>
      <c r="K239" s="44" t="s">
        <v>732</v>
      </c>
      <c r="L239" s="9" t="str">
        <f t="shared" si="39"/>
        <v>Yes</v>
      </c>
    </row>
    <row r="240" spans="1:12" x14ac:dyDescent="0.2">
      <c r="A240" s="50" t="s">
        <v>1578</v>
      </c>
      <c r="B240" s="34" t="s">
        <v>217</v>
      </c>
      <c r="C240" s="43">
        <v>0.54682734980000003</v>
      </c>
      <c r="D240" s="43" t="str">
        <f t="shared" si="36"/>
        <v>N/A</v>
      </c>
      <c r="E240" s="43">
        <v>0.48694768490000001</v>
      </c>
      <c r="F240" s="43" t="str">
        <f t="shared" si="37"/>
        <v>N/A</v>
      </c>
      <c r="G240" s="43">
        <v>0.54531405229999996</v>
      </c>
      <c r="H240" s="43" t="str">
        <f t="shared" si="38"/>
        <v>N/A</v>
      </c>
      <c r="I240" s="12">
        <v>-11</v>
      </c>
      <c r="J240" s="12">
        <v>11.99</v>
      </c>
      <c r="K240" s="44" t="s">
        <v>732</v>
      </c>
      <c r="L240" s="9" t="str">
        <f t="shared" si="39"/>
        <v>Yes</v>
      </c>
    </row>
    <row r="241" spans="1:12" x14ac:dyDescent="0.2">
      <c r="A241" s="50" t="s">
        <v>1579</v>
      </c>
      <c r="B241" s="34" t="s">
        <v>217</v>
      </c>
      <c r="C241" s="43">
        <v>0.28004556670000003</v>
      </c>
      <c r="D241" s="43" t="str">
        <f t="shared" si="36"/>
        <v>N/A</v>
      </c>
      <c r="E241" s="43">
        <v>0.30021305440000001</v>
      </c>
      <c r="F241" s="43" t="str">
        <f t="shared" si="37"/>
        <v>N/A</v>
      </c>
      <c r="G241" s="43">
        <v>0.27367268750000001</v>
      </c>
      <c r="H241" s="43" t="str">
        <f t="shared" si="38"/>
        <v>N/A</v>
      </c>
      <c r="I241" s="12">
        <v>7.202</v>
      </c>
      <c r="J241" s="12">
        <v>-8.84</v>
      </c>
      <c r="K241" s="44" t="s">
        <v>732</v>
      </c>
      <c r="L241" s="9" t="str">
        <f t="shared" si="39"/>
        <v>Yes</v>
      </c>
    </row>
    <row r="242" spans="1:12" ht="25.5" x14ac:dyDescent="0.2">
      <c r="A242" s="4" t="s">
        <v>1404</v>
      </c>
      <c r="B242" s="34" t="s">
        <v>217</v>
      </c>
      <c r="C242" s="51">
        <v>492281240</v>
      </c>
      <c r="D242" s="43" t="str">
        <f t="shared" si="36"/>
        <v>N/A</v>
      </c>
      <c r="E242" s="51">
        <v>538836827</v>
      </c>
      <c r="F242" s="43" t="str">
        <f t="shared" si="37"/>
        <v>N/A</v>
      </c>
      <c r="G242" s="51">
        <v>559366456</v>
      </c>
      <c r="H242" s="43" t="str">
        <f t="shared" si="38"/>
        <v>N/A</v>
      </c>
      <c r="I242" s="12">
        <v>9.4570000000000007</v>
      </c>
      <c r="J242" s="12">
        <v>3.81</v>
      </c>
      <c r="K242" s="44" t="s">
        <v>732</v>
      </c>
      <c r="L242" s="9" t="str">
        <f t="shared" si="39"/>
        <v>Yes</v>
      </c>
    </row>
    <row r="243" spans="1:12" x14ac:dyDescent="0.2">
      <c r="A243" s="4" t="s">
        <v>1580</v>
      </c>
      <c r="B243" s="34" t="s">
        <v>217</v>
      </c>
      <c r="C243" s="49">
        <v>18149</v>
      </c>
      <c r="D243" s="49" t="str">
        <f t="shared" si="36"/>
        <v>N/A</v>
      </c>
      <c r="E243" s="49">
        <v>18521</v>
      </c>
      <c r="F243" s="49" t="str">
        <f t="shared" si="37"/>
        <v>N/A</v>
      </c>
      <c r="G243" s="49">
        <v>19493</v>
      </c>
      <c r="H243" s="43" t="str">
        <f t="shared" si="38"/>
        <v>N/A</v>
      </c>
      <c r="I243" s="12">
        <v>2.0499999999999998</v>
      </c>
      <c r="J243" s="12">
        <v>5.2480000000000002</v>
      </c>
      <c r="K243" s="44" t="s">
        <v>732</v>
      </c>
      <c r="L243" s="9" t="str">
        <f t="shared" si="39"/>
        <v>Yes</v>
      </c>
    </row>
    <row r="244" spans="1:12" ht="25.5" x14ac:dyDescent="0.2">
      <c r="A244" s="4" t="s">
        <v>1581</v>
      </c>
      <c r="B244" s="34" t="s">
        <v>217</v>
      </c>
      <c r="C244" s="51">
        <v>27124.427791999999</v>
      </c>
      <c r="D244" s="43" t="str">
        <f t="shared" si="36"/>
        <v>N/A</v>
      </c>
      <c r="E244" s="51">
        <v>29093.290156999999</v>
      </c>
      <c r="F244" s="43" t="str">
        <f t="shared" si="37"/>
        <v>N/A</v>
      </c>
      <c r="G244" s="51">
        <v>28695.760323999999</v>
      </c>
      <c r="H244" s="43" t="str">
        <f t="shared" si="38"/>
        <v>N/A</v>
      </c>
      <c r="I244" s="12">
        <v>7.2590000000000003</v>
      </c>
      <c r="J244" s="12">
        <v>-1.37</v>
      </c>
      <c r="K244" s="44" t="s">
        <v>732</v>
      </c>
      <c r="L244" s="9" t="str">
        <f t="shared" si="39"/>
        <v>Yes</v>
      </c>
    </row>
    <row r="245" spans="1:12" ht="25.5" x14ac:dyDescent="0.2">
      <c r="A245" s="52" t="s">
        <v>1582</v>
      </c>
      <c r="B245" s="34" t="s">
        <v>217</v>
      </c>
      <c r="C245" s="51">
        <v>15163.052581</v>
      </c>
      <c r="D245" s="43" t="str">
        <f t="shared" si="36"/>
        <v>N/A</v>
      </c>
      <c r="E245" s="51">
        <v>16971.644552999998</v>
      </c>
      <c r="F245" s="43" t="str">
        <f t="shared" si="37"/>
        <v>N/A</v>
      </c>
      <c r="G245" s="51">
        <v>16579.499811000002</v>
      </c>
      <c r="H245" s="43" t="str">
        <f t="shared" si="38"/>
        <v>N/A</v>
      </c>
      <c r="I245" s="12">
        <v>11.93</v>
      </c>
      <c r="J245" s="12">
        <v>-2.31</v>
      </c>
      <c r="K245" s="44" t="s">
        <v>732</v>
      </c>
      <c r="L245" s="9" t="str">
        <f t="shared" si="39"/>
        <v>Yes</v>
      </c>
    </row>
    <row r="246" spans="1:12" ht="25.5" x14ac:dyDescent="0.2">
      <c r="A246" s="52" t="s">
        <v>1583</v>
      </c>
      <c r="B246" s="34" t="s">
        <v>217</v>
      </c>
      <c r="C246" s="51">
        <v>39984.530158000001</v>
      </c>
      <c r="D246" s="43" t="str">
        <f t="shared" si="36"/>
        <v>N/A</v>
      </c>
      <c r="E246" s="51">
        <v>42927.173581000003</v>
      </c>
      <c r="F246" s="43" t="str">
        <f t="shared" si="37"/>
        <v>N/A</v>
      </c>
      <c r="G246" s="51">
        <v>43086.512287999998</v>
      </c>
      <c r="H246" s="43" t="str">
        <f t="shared" si="38"/>
        <v>N/A</v>
      </c>
      <c r="I246" s="12">
        <v>7.359</v>
      </c>
      <c r="J246" s="12">
        <v>0.37119999999999997</v>
      </c>
      <c r="K246" s="44" t="s">
        <v>732</v>
      </c>
      <c r="L246" s="9" t="str">
        <f t="shared" si="39"/>
        <v>Yes</v>
      </c>
    </row>
    <row r="247" spans="1:12" ht="25.5" x14ac:dyDescent="0.2">
      <c r="A247" s="52" t="s">
        <v>1584</v>
      </c>
      <c r="B247" s="34" t="s">
        <v>217</v>
      </c>
      <c r="C247" s="51">
        <v>4620.6666667</v>
      </c>
      <c r="D247" s="43" t="str">
        <f t="shared" si="36"/>
        <v>N/A</v>
      </c>
      <c r="E247" s="51">
        <v>8851.3333332999991</v>
      </c>
      <c r="F247" s="43" t="str">
        <f t="shared" si="37"/>
        <v>N/A</v>
      </c>
      <c r="G247" s="51">
        <v>12959.166667</v>
      </c>
      <c r="H247" s="43" t="str">
        <f t="shared" si="38"/>
        <v>N/A</v>
      </c>
      <c r="I247" s="12">
        <v>91.56</v>
      </c>
      <c r="J247" s="12">
        <v>46.41</v>
      </c>
      <c r="K247" s="44" t="s">
        <v>732</v>
      </c>
      <c r="L247" s="9" t="str">
        <f t="shared" si="39"/>
        <v>No</v>
      </c>
    </row>
    <row r="248" spans="1:12" ht="25.5" x14ac:dyDescent="0.2">
      <c r="A248" s="52" t="s">
        <v>1585</v>
      </c>
      <c r="B248" s="34" t="s">
        <v>217</v>
      </c>
      <c r="C248" s="51">
        <v>4710</v>
      </c>
      <c r="D248" s="43" t="str">
        <f t="shared" si="36"/>
        <v>N/A</v>
      </c>
      <c r="E248" s="51">
        <v>1860</v>
      </c>
      <c r="F248" s="43" t="str">
        <f t="shared" si="37"/>
        <v>N/A</v>
      </c>
      <c r="G248" s="51" t="s">
        <v>1743</v>
      </c>
      <c r="H248" s="43" t="str">
        <f t="shared" si="38"/>
        <v>N/A</v>
      </c>
      <c r="I248" s="12">
        <v>-60.5</v>
      </c>
      <c r="J248" s="12" t="s">
        <v>1743</v>
      </c>
      <c r="K248" s="44" t="s">
        <v>732</v>
      </c>
      <c r="L248" s="9" t="str">
        <f t="shared" si="39"/>
        <v>N/A</v>
      </c>
    </row>
    <row r="249" spans="1:12" ht="25.5" x14ac:dyDescent="0.2">
      <c r="A249" s="45" t="s">
        <v>1586</v>
      </c>
      <c r="B249" s="34" t="s">
        <v>217</v>
      </c>
      <c r="C249" s="43">
        <v>6.7656027496000002</v>
      </c>
      <c r="D249" s="43" t="str">
        <f t="shared" si="36"/>
        <v>N/A</v>
      </c>
      <c r="E249" s="43">
        <v>7.1024274265000003</v>
      </c>
      <c r="F249" s="43" t="str">
        <f t="shared" si="37"/>
        <v>N/A</v>
      </c>
      <c r="G249" s="43">
        <v>7.4001100924000003</v>
      </c>
      <c r="H249" s="43" t="str">
        <f t="shared" si="38"/>
        <v>N/A</v>
      </c>
      <c r="I249" s="12">
        <v>4.9779999999999998</v>
      </c>
      <c r="J249" s="12">
        <v>4.1909999999999998</v>
      </c>
      <c r="K249" s="44" t="s">
        <v>732</v>
      </c>
      <c r="L249" s="9" t="str">
        <f t="shared" si="39"/>
        <v>Yes</v>
      </c>
    </row>
    <row r="250" spans="1:12" ht="25.5" x14ac:dyDescent="0.2">
      <c r="A250" s="50" t="s">
        <v>1587</v>
      </c>
      <c r="B250" s="34" t="s">
        <v>217</v>
      </c>
      <c r="C250" s="43">
        <v>9.5307798649999995</v>
      </c>
      <c r="D250" s="43" t="str">
        <f t="shared" si="36"/>
        <v>N/A</v>
      </c>
      <c r="E250" s="43">
        <v>10.178626742000001</v>
      </c>
      <c r="F250" s="43" t="str">
        <f t="shared" si="37"/>
        <v>N/A</v>
      </c>
      <c r="G250" s="43">
        <v>10.805950629</v>
      </c>
      <c r="H250" s="43" t="str">
        <f t="shared" si="38"/>
        <v>N/A</v>
      </c>
      <c r="I250" s="12">
        <v>6.7969999999999997</v>
      </c>
      <c r="J250" s="12">
        <v>6.1630000000000003</v>
      </c>
      <c r="K250" s="44" t="s">
        <v>732</v>
      </c>
      <c r="L250" s="9" t="str">
        <f t="shared" si="39"/>
        <v>Yes</v>
      </c>
    </row>
    <row r="251" spans="1:12" ht="25.5" x14ac:dyDescent="0.2">
      <c r="A251" s="50" t="s">
        <v>1588</v>
      </c>
      <c r="B251" s="34" t="s">
        <v>217</v>
      </c>
      <c r="C251" s="43">
        <v>8.6448159742000001</v>
      </c>
      <c r="D251" s="43" t="str">
        <f t="shared" si="36"/>
        <v>N/A</v>
      </c>
      <c r="E251" s="43">
        <v>9.0102566772999992</v>
      </c>
      <c r="F251" s="43" t="str">
        <f t="shared" si="37"/>
        <v>N/A</v>
      </c>
      <c r="G251" s="43">
        <v>9.0628941051999998</v>
      </c>
      <c r="H251" s="43" t="str">
        <f t="shared" si="38"/>
        <v>N/A</v>
      </c>
      <c r="I251" s="12">
        <v>4.2270000000000003</v>
      </c>
      <c r="J251" s="12">
        <v>0.58420000000000005</v>
      </c>
      <c r="K251" s="44" t="s">
        <v>732</v>
      </c>
      <c r="L251" s="9" t="str">
        <f t="shared" si="39"/>
        <v>Yes</v>
      </c>
    </row>
    <row r="252" spans="1:12" ht="25.5" x14ac:dyDescent="0.2">
      <c r="A252" s="50" t="s">
        <v>1589</v>
      </c>
      <c r="B252" s="34" t="s">
        <v>217</v>
      </c>
      <c r="C252" s="43">
        <v>3.7857278100000002E-2</v>
      </c>
      <c r="D252" s="43" t="str">
        <f t="shared" si="36"/>
        <v>N/A</v>
      </c>
      <c r="E252" s="43">
        <v>1.9054474599999999E-2</v>
      </c>
      <c r="F252" s="43" t="str">
        <f t="shared" si="37"/>
        <v>N/A</v>
      </c>
      <c r="G252" s="43">
        <v>1.32464952E-2</v>
      </c>
      <c r="H252" s="43" t="str">
        <f t="shared" si="38"/>
        <v>N/A</v>
      </c>
      <c r="I252" s="12">
        <v>-49.7</v>
      </c>
      <c r="J252" s="12">
        <v>-30.5</v>
      </c>
      <c r="K252" s="44" t="s">
        <v>732</v>
      </c>
      <c r="L252" s="9" t="str">
        <f t="shared" si="39"/>
        <v>No</v>
      </c>
    </row>
    <row r="253" spans="1:12" ht="25.5" x14ac:dyDescent="0.2">
      <c r="A253" s="50" t="s">
        <v>1590</v>
      </c>
      <c r="B253" s="34" t="s">
        <v>217</v>
      </c>
      <c r="C253" s="43">
        <v>4.7465349999999996E-3</v>
      </c>
      <c r="D253" s="43" t="str">
        <f t="shared" si="36"/>
        <v>N/A</v>
      </c>
      <c r="E253" s="43">
        <v>4.8421460000000003E-3</v>
      </c>
      <c r="F253" s="43" t="str">
        <f t="shared" si="37"/>
        <v>N/A</v>
      </c>
      <c r="G253" s="43">
        <v>0</v>
      </c>
      <c r="H253" s="43" t="str">
        <f t="shared" si="38"/>
        <v>N/A</v>
      </c>
      <c r="I253" s="12">
        <v>2.0139999999999998</v>
      </c>
      <c r="J253" s="12">
        <v>-100</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153540</v>
      </c>
      <c r="D7" s="146" t="str">
        <f>IF($B7="N/A","N/A",IF(C7&gt;15,"No",IF(C7&lt;-15,"No","Yes")))</f>
        <v>N/A</v>
      </c>
      <c r="E7" s="145">
        <v>157359</v>
      </c>
      <c r="F7" s="146" t="str">
        <f>IF($B7="N/A","N/A",IF(E7&gt;15,"No",IF(E7&lt;-15,"No","Yes")))</f>
        <v>N/A</v>
      </c>
      <c r="G7" s="145">
        <v>155380</v>
      </c>
      <c r="H7" s="146" t="str">
        <f>IF($B7="N/A","N/A",IF(G7&gt;15,"No",IF(G7&lt;-15,"No","Yes")))</f>
        <v>N/A</v>
      </c>
      <c r="I7" s="147">
        <v>2.4870000000000001</v>
      </c>
      <c r="J7" s="147">
        <v>-1.26</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55.202728794000002</v>
      </c>
      <c r="H8" s="146" t="str">
        <f>IF($B8="N/A","N/A",IF(G8&gt;15,"No",IF(G8&lt;-15,"No","Yes")))</f>
        <v>N/A</v>
      </c>
      <c r="I8" s="147" t="s">
        <v>217</v>
      </c>
      <c r="J8" s="147" t="s">
        <v>217</v>
      </c>
      <c r="K8" s="146" t="str">
        <f t="shared" si="0"/>
        <v>N/A</v>
      </c>
    </row>
    <row r="9" spans="1:11" x14ac:dyDescent="0.2">
      <c r="A9" s="25" t="s">
        <v>306</v>
      </c>
      <c r="B9" s="136" t="s">
        <v>217</v>
      </c>
      <c r="C9" s="134">
        <v>38.570405106000003</v>
      </c>
      <c r="D9" s="134" t="str">
        <f>IF($B9="N/A","N/A",IF(C9&gt;15,"No",IF(C9&lt;-15,"No","Yes")))</f>
        <v>N/A</v>
      </c>
      <c r="E9" s="134">
        <v>42.024288411000001</v>
      </c>
      <c r="F9" s="134" t="str">
        <f>IF($B9="N/A","N/A",IF(E9&gt;15,"No",IF(E9&lt;-15,"No","Yes")))</f>
        <v>N/A</v>
      </c>
      <c r="G9" s="134">
        <v>44.797271205999998</v>
      </c>
      <c r="H9" s="134" t="str">
        <f>IF($B9="N/A","N/A",IF(G9&gt;15,"No",IF(G9&lt;-15,"No","Yes")))</f>
        <v>N/A</v>
      </c>
      <c r="I9" s="143">
        <v>8.9550000000000001</v>
      </c>
      <c r="J9" s="143">
        <v>6.5990000000000002</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57.835903889000001</v>
      </c>
      <c r="F11" s="134" t="str">
        <f>IF(OR($B11="N/A",$E11="N/A"),"N/A",IF(E11&gt;100,"No",IF(E11&lt;95,"No","Yes")))</f>
        <v>No</v>
      </c>
      <c r="G11" s="134">
        <v>54.995494915999998</v>
      </c>
      <c r="H11" s="134" t="str">
        <f>IF($B11="N/A","N/A",IF(G11&gt;100,"No",IF(G11&lt;95,"No","Yes")))</f>
        <v>No</v>
      </c>
      <c r="I11" s="143" t="s">
        <v>217</v>
      </c>
      <c r="J11" s="143">
        <v>-4.91</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88.399138276000002</v>
      </c>
      <c r="F13" s="134" t="str">
        <f t="shared" si="2"/>
        <v>No</v>
      </c>
      <c r="G13" s="134">
        <v>89.647316257</v>
      </c>
      <c r="H13" s="134" t="str">
        <f t="shared" si="3"/>
        <v>No</v>
      </c>
      <c r="I13" s="143" t="s">
        <v>217</v>
      </c>
      <c r="J13" s="143">
        <v>1.4119999999999999</v>
      </c>
      <c r="K13" s="134" t="str">
        <f t="shared" si="0"/>
        <v>Yes</v>
      </c>
    </row>
    <row r="14" spans="1:11" x14ac:dyDescent="0.2">
      <c r="A14" s="28" t="s">
        <v>309</v>
      </c>
      <c r="B14" s="136" t="s">
        <v>217</v>
      </c>
      <c r="C14" s="149">
        <v>94319</v>
      </c>
      <c r="D14" s="134" t="str">
        <f>IF($B14="N/A","N/A",IF(C14&gt;15,"No",IF(C14&lt;-15,"No","Yes")))</f>
        <v>N/A</v>
      </c>
      <c r="E14" s="149">
        <v>91230</v>
      </c>
      <c r="F14" s="134" t="str">
        <f>IF($B14="N/A","N/A",IF(E14&gt;15,"No",IF(E14&lt;-15,"No","Yes")))</f>
        <v>N/A</v>
      </c>
      <c r="G14" s="149">
        <v>85774</v>
      </c>
      <c r="H14" s="134" t="str">
        <f>IF($B14="N/A","N/A",IF(G14&gt;15,"No",IF(G14&lt;-15,"No","Yes")))</f>
        <v>N/A</v>
      </c>
      <c r="I14" s="143">
        <v>-3.28</v>
      </c>
      <c r="J14" s="143">
        <v>-5.98</v>
      </c>
      <c r="K14" s="134" t="str">
        <f t="shared" si="0"/>
        <v>Yes</v>
      </c>
    </row>
    <row r="15" spans="1:11" x14ac:dyDescent="0.2">
      <c r="A15" s="25" t="s">
        <v>435</v>
      </c>
      <c r="B15" s="136" t="s">
        <v>219</v>
      </c>
      <c r="C15" s="134">
        <v>21.083768912</v>
      </c>
      <c r="D15" s="134" t="str">
        <f>IF($B15="N/A","N/A",IF(C15&gt;20,"No",IF(C15&lt;5,"No","Yes")))</f>
        <v>No</v>
      </c>
      <c r="E15" s="134">
        <v>22.009207497999999</v>
      </c>
      <c r="F15" s="134" t="str">
        <f>IF($B15="N/A","N/A",IF(E15&gt;20,"No",IF(E15&lt;5,"No","Yes")))</f>
        <v>No</v>
      </c>
      <c r="G15" s="134">
        <v>19.919789214000001</v>
      </c>
      <c r="H15" s="134" t="str">
        <f>IF($B15="N/A","N/A",IF(G15&gt;20,"No",IF(G15&lt;5,"No","Yes")))</f>
        <v>Yes</v>
      </c>
      <c r="I15" s="143">
        <v>4.3890000000000002</v>
      </c>
      <c r="J15" s="143">
        <v>-9.49</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80.080210785999995</v>
      </c>
      <c r="H16" s="134" t="str">
        <f>IF($B16="N/A","N/A",IF(G16&gt;15,"No",IF(G16&lt;-15,"No","Yes")))</f>
        <v>N/A</v>
      </c>
      <c r="I16" s="143" t="s">
        <v>217</v>
      </c>
      <c r="J16" s="143" t="s">
        <v>217</v>
      </c>
      <c r="K16" s="134" t="str">
        <f t="shared" si="0"/>
        <v>N/A</v>
      </c>
    </row>
    <row r="17" spans="1:11" x14ac:dyDescent="0.2">
      <c r="A17" s="25" t="s">
        <v>437</v>
      </c>
      <c r="B17" s="136" t="s">
        <v>217</v>
      </c>
      <c r="C17" s="134">
        <v>2.4353523680000002</v>
      </c>
      <c r="D17" s="134" t="str">
        <f>IF($B17="N/A","N/A",IF(C17&gt;15,"No",IF(C17&lt;-15,"No","Yes")))</f>
        <v>N/A</v>
      </c>
      <c r="E17" s="134">
        <v>2.2591252876999999</v>
      </c>
      <c r="F17" s="134" t="str">
        <f>IF($B17="N/A","N/A",IF(E17&gt;15,"No",IF(E17&lt;-15,"No","Yes")))</f>
        <v>N/A</v>
      </c>
      <c r="G17" s="134">
        <v>1.7954158603000001</v>
      </c>
      <c r="H17" s="134" t="str">
        <f>IF($B17="N/A","N/A",IF(G17&gt;15,"No",IF(G17&lt;-15,"No","Yes")))</f>
        <v>N/A</v>
      </c>
      <c r="I17" s="143">
        <v>-7.24</v>
      </c>
      <c r="J17" s="143">
        <v>-20.5</v>
      </c>
      <c r="K17" s="134" t="str">
        <f t="shared" si="0"/>
        <v>Yes</v>
      </c>
    </row>
    <row r="18" spans="1:11" x14ac:dyDescent="0.2">
      <c r="A18" s="25" t="s">
        <v>813</v>
      </c>
      <c r="B18" s="136" t="s">
        <v>217</v>
      </c>
      <c r="C18" s="182">
        <v>11398.234219</v>
      </c>
      <c r="D18" s="134" t="str">
        <f>IF($B18="N/A","N/A",IF(C18&gt;15,"No",IF(C18&lt;-15,"No","Yes")))</f>
        <v>N/A</v>
      </c>
      <c r="E18" s="182">
        <v>9681.8922853000004</v>
      </c>
      <c r="F18" s="134" t="str">
        <f>IF($B18="N/A","N/A",IF(E18&gt;15,"No",IF(E18&lt;-15,"No","Yes")))</f>
        <v>N/A</v>
      </c>
      <c r="G18" s="182">
        <v>12695.090909</v>
      </c>
      <c r="H18" s="134" t="str">
        <f>IF($B18="N/A","N/A",IF(G18&gt;15,"No",IF(G18&lt;-15,"No","Yes")))</f>
        <v>N/A</v>
      </c>
      <c r="I18" s="143">
        <v>-15.1</v>
      </c>
      <c r="J18" s="143">
        <v>31.12</v>
      </c>
      <c r="K18" s="134" t="str">
        <f t="shared" si="0"/>
        <v>No</v>
      </c>
    </row>
    <row r="19" spans="1:11" x14ac:dyDescent="0.2">
      <c r="A19" s="3" t="s">
        <v>310</v>
      </c>
      <c r="B19" s="136" t="s">
        <v>217</v>
      </c>
      <c r="C19" s="149">
        <v>909</v>
      </c>
      <c r="D19" s="136" t="s">
        <v>217</v>
      </c>
      <c r="E19" s="149">
        <v>787</v>
      </c>
      <c r="F19" s="136" t="s">
        <v>217</v>
      </c>
      <c r="G19" s="149">
        <v>727</v>
      </c>
      <c r="H19" s="134" t="str">
        <f>IF($B19="N/A","N/A",IF(G19&gt;15,"No",IF(G19&lt;-15,"No","Yes")))</f>
        <v>N/A</v>
      </c>
      <c r="I19" s="143">
        <v>-13.4</v>
      </c>
      <c r="J19" s="143">
        <v>-7.62</v>
      </c>
      <c r="K19" s="134" t="str">
        <f t="shared" si="0"/>
        <v>Yes</v>
      </c>
    </row>
    <row r="20" spans="1:11" x14ac:dyDescent="0.2">
      <c r="A20" s="3" t="s">
        <v>350</v>
      </c>
      <c r="B20" s="136" t="s">
        <v>217</v>
      </c>
      <c r="C20" s="149" t="s">
        <v>217</v>
      </c>
      <c r="D20" s="136" t="s">
        <v>217</v>
      </c>
      <c r="E20" s="149" t="s">
        <v>217</v>
      </c>
      <c r="F20" s="136" t="s">
        <v>217</v>
      </c>
      <c r="G20" s="150">
        <v>0.46788518470000001</v>
      </c>
      <c r="H20" s="134" t="str">
        <f>IF($B20="N/A","N/A",IF(G20&gt;15,"No",IF(G20&lt;-15,"No","Yes")))</f>
        <v>N/A</v>
      </c>
      <c r="I20" s="143" t="s">
        <v>217</v>
      </c>
      <c r="J20" s="143" t="s">
        <v>217</v>
      </c>
      <c r="K20" s="134" t="str">
        <f t="shared" si="0"/>
        <v>N/A</v>
      </c>
    </row>
    <row r="21" spans="1:11" ht="25.5" x14ac:dyDescent="0.2">
      <c r="A21" s="3" t="s">
        <v>814</v>
      </c>
      <c r="B21" s="136" t="s">
        <v>217</v>
      </c>
      <c r="C21" s="151">
        <v>5977.7029702999998</v>
      </c>
      <c r="D21" s="134" t="str">
        <f>IF($B21="N/A","N/A",IF(C21&gt;60,"No",IF(C21&lt;15,"No","Yes")))</f>
        <v>N/A</v>
      </c>
      <c r="E21" s="151">
        <v>9016.2998728999992</v>
      </c>
      <c r="F21" s="134" t="str">
        <f>IF($B21="N/A","N/A",IF(E21&gt;60,"No",IF(E21&lt;15,"No","Yes")))</f>
        <v>N/A</v>
      </c>
      <c r="G21" s="151">
        <v>6371.6712516999996</v>
      </c>
      <c r="H21" s="134" t="str">
        <f>IF($B21="N/A","N/A",IF(G21&gt;60,"No",IF(G21&lt;15,"No","Yes")))</f>
        <v>N/A</v>
      </c>
      <c r="I21" s="143">
        <v>50.83</v>
      </c>
      <c r="J21" s="143">
        <v>-29.3</v>
      </c>
      <c r="K21" s="134" t="str">
        <f t="shared" si="0"/>
        <v>Yes</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-50</v>
      </c>
      <c r="J22" s="143">
        <v>0</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74433</v>
      </c>
      <c r="D6" s="9" t="str">
        <f>IF($B6="N/A","N/A",IF(C6&gt;15,"No",IF(C6&lt;-15,"No","Yes")))</f>
        <v>N/A</v>
      </c>
      <c r="E6" s="35">
        <v>71151</v>
      </c>
      <c r="F6" s="9" t="str">
        <f>IF($B6="N/A","N/A",IF(E6&gt;15,"No",IF(E6&lt;-15,"No","Yes")))</f>
        <v>N/A</v>
      </c>
      <c r="G6" s="35">
        <v>68688</v>
      </c>
      <c r="H6" s="9" t="str">
        <f>IF($B6="N/A","N/A",IF(G6&gt;15,"No",IF(G6&lt;-15,"No","Yes")))</f>
        <v>N/A</v>
      </c>
      <c r="I6" s="10">
        <v>-4.41</v>
      </c>
      <c r="J6" s="10">
        <v>-3.46</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6879.3184339999998</v>
      </c>
      <c r="D9" s="9" t="str">
        <f>IF($B9="N/A","N/A",IF(C9&gt;7000,"No",IF(C9&lt;2000,"No","Yes")))</f>
        <v>Yes</v>
      </c>
      <c r="E9" s="88">
        <v>6921.7426881000001</v>
      </c>
      <c r="F9" s="9" t="str">
        <f>IF($B9="N/A","N/A",IF(E9&gt;7000,"No",IF(E9&lt;2000,"No","Yes")))</f>
        <v>Yes</v>
      </c>
      <c r="G9" s="88">
        <v>7111.4560039999997</v>
      </c>
      <c r="H9" s="9" t="str">
        <f>IF($B9="N/A","N/A",IF(G9&gt;7000,"No",IF(G9&lt;2000,"No","Yes")))</f>
        <v>No</v>
      </c>
      <c r="I9" s="10">
        <v>0.61670000000000003</v>
      </c>
      <c r="J9" s="10">
        <v>2.7410000000000001</v>
      </c>
      <c r="K9" s="9" t="str">
        <f t="shared" si="0"/>
        <v>Yes</v>
      </c>
    </row>
    <row r="10" spans="1:11" x14ac:dyDescent="0.2">
      <c r="A10" s="102" t="s">
        <v>819</v>
      </c>
      <c r="B10" s="34" t="s">
        <v>217</v>
      </c>
      <c r="C10" s="88">
        <v>1011.9640568999999</v>
      </c>
      <c r="D10" s="9" t="str">
        <f>IF($B10="N/A","N/A",IF(C10&gt;15,"No",IF(C10&lt;-15,"No","Yes")))</f>
        <v>N/A</v>
      </c>
      <c r="E10" s="88">
        <v>1045.6484419000001</v>
      </c>
      <c r="F10" s="9" t="str">
        <f>IF($B10="N/A","N/A",IF(E10&gt;15,"No",IF(E10&lt;-15,"No","Yes")))</f>
        <v>N/A</v>
      </c>
      <c r="G10" s="88">
        <v>1087.096262</v>
      </c>
      <c r="H10" s="9" t="str">
        <f>IF($B10="N/A","N/A",IF(G10&gt;15,"No",IF(G10&lt;-15,"No","Yes")))</f>
        <v>N/A</v>
      </c>
      <c r="I10" s="10">
        <v>3.3290000000000002</v>
      </c>
      <c r="J10" s="10">
        <v>3.964</v>
      </c>
      <c r="K10" s="9" t="str">
        <f t="shared" si="0"/>
        <v>Yes</v>
      </c>
    </row>
    <row r="11" spans="1:11" x14ac:dyDescent="0.2">
      <c r="A11" s="102" t="s">
        <v>313</v>
      </c>
      <c r="B11" s="34" t="s">
        <v>223</v>
      </c>
      <c r="C11" s="9">
        <v>8.6211760912000006</v>
      </c>
      <c r="D11" s="9" t="str">
        <f>IF($B11="N/A","N/A",IF(C11&gt;10,"No",IF(C11&lt;=0,"No","Yes")))</f>
        <v>Yes</v>
      </c>
      <c r="E11" s="9">
        <v>8.5634776741999996</v>
      </c>
      <c r="F11" s="9" t="str">
        <f>IF($B11="N/A","N/A",IF(E11&gt;10,"No",IF(E11&lt;=0,"No","Yes")))</f>
        <v>Yes</v>
      </c>
      <c r="G11" s="9">
        <v>8.0581761006000008</v>
      </c>
      <c r="H11" s="9" t="str">
        <f>IF($B11="N/A","N/A",IF(G11&gt;10,"No",IF(G11&lt;=0,"No","Yes")))</f>
        <v>Yes</v>
      </c>
      <c r="I11" s="10">
        <v>-0.66900000000000004</v>
      </c>
      <c r="J11" s="10">
        <v>-5.9</v>
      </c>
      <c r="K11" s="9" t="str">
        <f t="shared" si="0"/>
        <v>Yes</v>
      </c>
    </row>
    <row r="12" spans="1:11" x14ac:dyDescent="0.2">
      <c r="A12" s="102" t="s">
        <v>820</v>
      </c>
      <c r="B12" s="34" t="s">
        <v>217</v>
      </c>
      <c r="C12" s="88">
        <v>1710.4449119999999</v>
      </c>
      <c r="D12" s="9" t="str">
        <f>IF($B12="N/A","N/A",IF(C12&gt;15,"No",IF(C12&lt;-15,"No","Yes")))</f>
        <v>N/A</v>
      </c>
      <c r="E12" s="88">
        <v>1576.4562613000001</v>
      </c>
      <c r="F12" s="9" t="str">
        <f>IF($B12="N/A","N/A",IF(E12&gt;15,"No",IF(E12&lt;-15,"No","Yes")))</f>
        <v>N/A</v>
      </c>
      <c r="G12" s="88">
        <v>1837.999458</v>
      </c>
      <c r="H12" s="9" t="str">
        <f>IF($B12="N/A","N/A",IF(G12&gt;15,"No",IF(G12&lt;-15,"No","Yes")))</f>
        <v>N/A</v>
      </c>
      <c r="I12" s="10">
        <v>-7.83</v>
      </c>
      <c r="J12" s="10">
        <v>16.59</v>
      </c>
      <c r="K12" s="9" t="str">
        <f t="shared" si="0"/>
        <v>Yes</v>
      </c>
    </row>
    <row r="13" spans="1:11" x14ac:dyDescent="0.2">
      <c r="A13" s="102" t="s">
        <v>314</v>
      </c>
      <c r="B13" s="34" t="s">
        <v>218</v>
      </c>
      <c r="C13" s="8">
        <v>99.998656510000004</v>
      </c>
      <c r="D13" s="9" t="str">
        <f>IF($B13="N/A","N/A",IF(C13&gt;100,"No",IF(C13&lt;95,"No","Yes")))</f>
        <v>Yes</v>
      </c>
      <c r="E13" s="8">
        <v>100</v>
      </c>
      <c r="F13" s="9" t="str">
        <f>IF($B13="N/A","N/A",IF(E13&gt;100,"No",IF(E13&lt;95,"No","Yes")))</f>
        <v>Yes</v>
      </c>
      <c r="G13" s="8">
        <v>99.998544142</v>
      </c>
      <c r="H13" s="9" t="str">
        <f>IF($B13="N/A","N/A",IF(G13&gt;100,"No",IF(G13&lt;95,"No","Yes")))</f>
        <v>Yes</v>
      </c>
      <c r="I13" s="10">
        <v>1.2999999999999999E-3</v>
      </c>
      <c r="J13" s="10">
        <v>-1E-3</v>
      </c>
      <c r="K13" s="9" t="str">
        <f t="shared" si="0"/>
        <v>Yes</v>
      </c>
    </row>
    <row r="14" spans="1:11" x14ac:dyDescent="0.2">
      <c r="A14" s="102" t="s">
        <v>821</v>
      </c>
      <c r="B14" s="34" t="s">
        <v>224</v>
      </c>
      <c r="C14" s="8">
        <v>1.1745888865</v>
      </c>
      <c r="D14" s="9" t="str">
        <f>IF($B14="N/A","N/A",IF(C14&gt;1,"Yes","No"))</f>
        <v>Yes</v>
      </c>
      <c r="E14" s="8">
        <v>1.1968489550000001</v>
      </c>
      <c r="F14" s="9" t="str">
        <f>IF($B14="N/A","N/A",IF(E14&gt;1,"Yes","No"))</f>
        <v>Yes</v>
      </c>
      <c r="G14" s="8">
        <v>1.2067640165</v>
      </c>
      <c r="H14" s="9" t="str">
        <f>IF($B14="N/A","N/A",IF(G14&gt;1,"Yes","No"))</f>
        <v>Yes</v>
      </c>
      <c r="I14" s="10">
        <v>1.895</v>
      </c>
      <c r="J14" s="10">
        <v>0.82840000000000003</v>
      </c>
      <c r="K14" s="9" t="str">
        <f t="shared" si="0"/>
        <v>Yes</v>
      </c>
    </row>
    <row r="15" spans="1:11" x14ac:dyDescent="0.2">
      <c r="A15" s="102" t="s">
        <v>315</v>
      </c>
      <c r="B15" s="34" t="s">
        <v>218</v>
      </c>
      <c r="C15" s="8">
        <v>99.858933538000002</v>
      </c>
      <c r="D15" s="9" t="str">
        <f>IF($B15="N/A","N/A",IF(C15&gt;100,"No",IF(C15&lt;95,"No","Yes")))</f>
        <v>Yes</v>
      </c>
      <c r="E15" s="8">
        <v>99.817289989000002</v>
      </c>
      <c r="F15" s="9" t="str">
        <f>IF($B15="N/A","N/A",IF(E15&gt;100,"No",IF(E15&lt;95,"No","Yes")))</f>
        <v>Yes</v>
      </c>
      <c r="G15" s="8">
        <v>99.858781738000005</v>
      </c>
      <c r="H15" s="9" t="str">
        <f>IF($B15="N/A","N/A",IF(G15&gt;100,"No",IF(G15&lt;95,"No","Yes")))</f>
        <v>Yes</v>
      </c>
      <c r="I15" s="10">
        <v>-4.2000000000000003E-2</v>
      </c>
      <c r="J15" s="10">
        <v>4.1599999999999998E-2</v>
      </c>
      <c r="K15" s="9" t="str">
        <f t="shared" si="0"/>
        <v>Yes</v>
      </c>
    </row>
    <row r="16" spans="1:11" x14ac:dyDescent="0.2">
      <c r="A16" s="102" t="s">
        <v>822</v>
      </c>
      <c r="B16" s="34" t="s">
        <v>225</v>
      </c>
      <c r="C16" s="8">
        <v>10.625107631000001</v>
      </c>
      <c r="D16" s="9" t="str">
        <f>IF($B16="N/A","N/A",IF(C16&gt;3,"Yes","No"))</f>
        <v>Yes</v>
      </c>
      <c r="E16" s="8">
        <v>10.56745188</v>
      </c>
      <c r="F16" s="9" t="str">
        <f>IF($B16="N/A","N/A",IF(E16&gt;3,"Yes","No"))</f>
        <v>Yes</v>
      </c>
      <c r="G16" s="8">
        <v>10.538948259</v>
      </c>
      <c r="H16" s="9" t="str">
        <f>IF($B16="N/A","N/A",IF(G16&gt;3,"Yes","No"))</f>
        <v>Yes</v>
      </c>
      <c r="I16" s="10">
        <v>-0.54300000000000004</v>
      </c>
      <c r="J16" s="10">
        <v>-0.27</v>
      </c>
      <c r="K16" s="9" t="str">
        <f t="shared" si="0"/>
        <v>Yes</v>
      </c>
    </row>
    <row r="17" spans="1:11" x14ac:dyDescent="0.2">
      <c r="A17" s="102" t="s">
        <v>823</v>
      </c>
      <c r="B17" s="34" t="s">
        <v>226</v>
      </c>
      <c r="C17" s="8">
        <v>6.7561398322999997</v>
      </c>
      <c r="D17" s="9" t="str">
        <f>IF($B17="N/A","N/A",IF(C17&gt;=8,"No",IF(C17&lt;2,"No","Yes")))</f>
        <v>Yes</v>
      </c>
      <c r="E17" s="8">
        <v>6.4914334705999996</v>
      </c>
      <c r="F17" s="9" t="str">
        <f>IF($B17="N/A","N/A",IF(E17&gt;=8,"No",IF(E17&lt;2,"No","Yes")))</f>
        <v>Yes</v>
      </c>
      <c r="G17" s="8">
        <v>6.4889862710999999</v>
      </c>
      <c r="H17" s="9" t="str">
        <f>IF($B17="N/A","N/A",IF(G17&gt;=8,"No",IF(G17&lt;2,"No","Yes")))</f>
        <v>Yes</v>
      </c>
      <c r="I17" s="10">
        <v>-3.92</v>
      </c>
      <c r="J17" s="10">
        <v>-3.7999999999999999E-2</v>
      </c>
      <c r="K17" s="9" t="str">
        <f t="shared" si="0"/>
        <v>Yes</v>
      </c>
    </row>
    <row r="18" spans="1:11" x14ac:dyDescent="0.2">
      <c r="A18" s="102" t="s">
        <v>824</v>
      </c>
      <c r="B18" s="34" t="s">
        <v>226</v>
      </c>
      <c r="C18" s="8">
        <v>6.7980707223000003</v>
      </c>
      <c r="D18" s="9" t="str">
        <f>IF($B18="N/A","N/A",IF(C18&gt;=8,"No",IF(C18&lt;2,"No","Yes")))</f>
        <v>Yes</v>
      </c>
      <c r="E18" s="8">
        <v>6.6195696476999997</v>
      </c>
      <c r="F18" s="9" t="str">
        <f>IF($B18="N/A","N/A",IF(E18&gt;=8,"No",IF(E18&lt;2,"No","Yes")))</f>
        <v>Yes</v>
      </c>
      <c r="G18" s="8">
        <v>6.541791023</v>
      </c>
      <c r="H18" s="9" t="str">
        <f>IF($B18="N/A","N/A",IF(G18&gt;=8,"No",IF(G18&lt;2,"No","Yes")))</f>
        <v>Yes</v>
      </c>
      <c r="I18" s="10">
        <v>-2.63</v>
      </c>
      <c r="J18" s="10">
        <v>-1.17</v>
      </c>
      <c r="K18" s="9" t="str">
        <f t="shared" si="0"/>
        <v>Yes</v>
      </c>
    </row>
    <row r="19" spans="1:11" x14ac:dyDescent="0.2">
      <c r="A19" s="102" t="s">
        <v>316</v>
      </c>
      <c r="B19" s="34" t="s">
        <v>227</v>
      </c>
      <c r="C19" s="8">
        <v>99.998656510000004</v>
      </c>
      <c r="D19" s="9" t="str">
        <f>IF(OR($B19="N/A",$C19="N/A"),"N/A",IF(C19&gt;100,"No",IF(C19&lt;98,"No","Yes")))</f>
        <v>Yes</v>
      </c>
      <c r="E19" s="8">
        <v>99.998594538000006</v>
      </c>
      <c r="F19" s="9" t="str">
        <f>IF(OR($B19="N/A",$E19="N/A"),"N/A",IF(E19&gt;100,"No",IF(E19&lt;98,"No","Yes")))</f>
        <v>Yes</v>
      </c>
      <c r="G19" s="8">
        <v>100</v>
      </c>
      <c r="H19" s="9" t="str">
        <f>IF($B19="N/A","N/A",IF(G19&gt;100,"No",IF(G19&lt;98,"No","Yes")))</f>
        <v>Yes</v>
      </c>
      <c r="I19" s="10">
        <v>0</v>
      </c>
      <c r="J19" s="10">
        <v>1.4E-3</v>
      </c>
      <c r="K19" s="9" t="str">
        <f t="shared" si="0"/>
        <v>Yes</v>
      </c>
    </row>
    <row r="20" spans="1:11" x14ac:dyDescent="0.2">
      <c r="A20" s="102" t="s">
        <v>31</v>
      </c>
      <c r="B20" s="59" t="s">
        <v>218</v>
      </c>
      <c r="C20" s="8">
        <v>99.717867075000001</v>
      </c>
      <c r="D20" s="9" t="str">
        <f>IF($B20="N/A","N/A",IF(C20&gt;100,"No",IF(C20&lt;95,"No","Yes")))</f>
        <v>Yes</v>
      </c>
      <c r="E20" s="8">
        <v>99.714691290000005</v>
      </c>
      <c r="F20" s="9" t="str">
        <f>IF($B20="N/A","N/A",IF(E20&gt;100,"No",IF(E20&lt;95,"No","Yes")))</f>
        <v>Yes</v>
      </c>
      <c r="G20" s="8">
        <v>99.812194270000006</v>
      </c>
      <c r="H20" s="9" t="str">
        <f>IF($B20="N/A","N/A",IF(G20&gt;100,"No",IF(G20&lt;95,"No","Yes")))</f>
        <v>Yes</v>
      </c>
      <c r="I20" s="10">
        <v>-3.0000000000000001E-3</v>
      </c>
      <c r="J20" s="10">
        <v>9.7799999999999998E-2</v>
      </c>
      <c r="K20" s="9" t="str">
        <f t="shared" si="0"/>
        <v>Yes</v>
      </c>
    </row>
    <row r="21" spans="1:11" x14ac:dyDescent="0.2">
      <c r="A21" s="102" t="s">
        <v>317</v>
      </c>
      <c r="B21" s="34" t="s">
        <v>218</v>
      </c>
      <c r="C21" s="8">
        <v>99.541869869999999</v>
      </c>
      <c r="D21" s="9" t="str">
        <f>IF($B21="N/A","N/A",IF(C21&gt;100,"No",IF(C21&lt;95,"No","Yes")))</f>
        <v>Yes</v>
      </c>
      <c r="E21" s="8">
        <v>99.530575818000003</v>
      </c>
      <c r="F21" s="9" t="str">
        <f>IF($B21="N/A","N/A",IF(E21&gt;100,"No",IF(E21&lt;95,"No","Yes")))</f>
        <v>Yes</v>
      </c>
      <c r="G21" s="8">
        <v>99.408921500000005</v>
      </c>
      <c r="H21" s="9" t="str">
        <f>IF($B21="N/A","N/A",IF(G21&gt;100,"No",IF(G21&lt;95,"No","Yes")))</f>
        <v>Yes</v>
      </c>
      <c r="I21" s="10">
        <v>-1.0999999999999999E-2</v>
      </c>
      <c r="J21" s="10">
        <v>-0.122</v>
      </c>
      <c r="K21" s="9" t="str">
        <f t="shared" si="0"/>
        <v>Yes</v>
      </c>
    </row>
    <row r="22" spans="1:11" x14ac:dyDescent="0.2">
      <c r="A22" s="102" t="s">
        <v>1719</v>
      </c>
      <c r="B22" s="34" t="s">
        <v>228</v>
      </c>
      <c r="C22" s="8">
        <v>0.45813013050000001</v>
      </c>
      <c r="D22" s="9" t="str">
        <f>IF($B22="N/A","N/A",IF(C22&gt;5,"No",IF(C22&lt;=0,"No","Yes")))</f>
        <v>Yes</v>
      </c>
      <c r="E22" s="8">
        <v>0.4694241824</v>
      </c>
      <c r="F22" s="9" t="str">
        <f>IF($B22="N/A","N/A",IF(E22&gt;5,"No",IF(E22&lt;=0,"No","Yes")))</f>
        <v>Yes</v>
      </c>
      <c r="G22" s="8">
        <v>0.59253435830000001</v>
      </c>
      <c r="H22" s="9" t="str">
        <f>IF($B22="N/A","N/A",IF(G22&gt;5,"No",IF(G22&lt;=0,"No","Yes")))</f>
        <v>Yes</v>
      </c>
      <c r="I22" s="10">
        <v>2.4649999999999999</v>
      </c>
      <c r="J22" s="10">
        <v>26.23</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3.8370615184000001</v>
      </c>
      <c r="D24" s="9" t="str">
        <f>IF($B24="N/A","N/A",IF(C24&gt;=2,"Yes","No"))</f>
        <v>Yes</v>
      </c>
      <c r="E24" s="8">
        <v>4.2820058748000003</v>
      </c>
      <c r="F24" s="9" t="str">
        <f>IF($B24="N/A","N/A",IF(E24&gt;=2,"Yes","No"))</f>
        <v>Yes</v>
      </c>
      <c r="G24" s="8">
        <v>5.3817988585999998</v>
      </c>
      <c r="H24" s="9" t="str">
        <f>IF($B24="N/A","N/A",IF(G24&gt;=2,"Yes","No"))</f>
        <v>Yes</v>
      </c>
      <c r="I24" s="10">
        <v>11.6</v>
      </c>
      <c r="J24" s="10">
        <v>25.68</v>
      </c>
      <c r="K24" s="9" t="str">
        <f t="shared" si="0"/>
        <v>Yes</v>
      </c>
    </row>
    <row r="25" spans="1:11" x14ac:dyDescent="0.2">
      <c r="A25" s="102" t="s">
        <v>826</v>
      </c>
      <c r="B25" s="34" t="s">
        <v>230</v>
      </c>
      <c r="C25" s="8">
        <v>5.4142651781</v>
      </c>
      <c r="D25" s="9" t="str">
        <f>IF($B25="N/A","N/A",IF(C25&gt;30,"No",IF(C25&lt;5,"No","Yes")))</f>
        <v>Yes</v>
      </c>
      <c r="E25" s="8">
        <v>5.3590251717999999</v>
      </c>
      <c r="F25" s="9" t="str">
        <f>IF($B25="N/A","N/A",IF(E25&gt;30,"No",IF(E25&lt;5,"No","Yes")))</f>
        <v>Yes</v>
      </c>
      <c r="G25" s="8">
        <v>4.7446424411999999</v>
      </c>
      <c r="H25" s="9" t="str">
        <f>IF($B25="N/A","N/A",IF(G25&gt;30,"No",IF(G25&lt;5,"No","Yes")))</f>
        <v>No</v>
      </c>
      <c r="I25" s="10">
        <v>-1.02</v>
      </c>
      <c r="J25" s="10">
        <v>-11.5</v>
      </c>
      <c r="K25" s="9" t="str">
        <f t="shared" si="0"/>
        <v>Yes</v>
      </c>
    </row>
    <row r="26" spans="1:11" x14ac:dyDescent="0.2">
      <c r="A26" s="102" t="s">
        <v>827</v>
      </c>
      <c r="B26" s="34" t="s">
        <v>231</v>
      </c>
      <c r="C26" s="8">
        <v>19.108459957000001</v>
      </c>
      <c r="D26" s="9" t="str">
        <f>IF($B26="N/A","N/A",IF(C26&gt;75,"No",IF(C26&lt;15,"No","Yes")))</f>
        <v>Yes</v>
      </c>
      <c r="E26" s="8">
        <v>18.405925426</v>
      </c>
      <c r="F26" s="9" t="str">
        <f>IF($B26="N/A","N/A",IF(E26&gt;75,"No",IF(E26&lt;15,"No","Yes")))</f>
        <v>Yes</v>
      </c>
      <c r="G26" s="8">
        <v>18.477754483999998</v>
      </c>
      <c r="H26" s="9" t="str">
        <f>IF($B26="N/A","N/A",IF(G26&gt;75,"No",IF(G26&lt;15,"No","Yes")))</f>
        <v>Yes</v>
      </c>
      <c r="I26" s="10">
        <v>-3.68</v>
      </c>
      <c r="J26" s="10">
        <v>0.39019999999999999</v>
      </c>
      <c r="K26" s="9" t="str">
        <f t="shared" si="0"/>
        <v>Yes</v>
      </c>
    </row>
    <row r="27" spans="1:11" x14ac:dyDescent="0.2">
      <c r="A27" s="102" t="s">
        <v>828</v>
      </c>
      <c r="B27" s="34" t="s">
        <v>232</v>
      </c>
      <c r="C27" s="8">
        <v>75.477274864999998</v>
      </c>
      <c r="D27" s="9" t="str">
        <f>IF($B27="N/A","N/A",IF(C27&gt;70,"No",IF(C27&lt;25,"No","Yes")))</f>
        <v>No</v>
      </c>
      <c r="E27" s="8">
        <v>76.235049402000001</v>
      </c>
      <c r="F27" s="9" t="str">
        <f>IF($B27="N/A","N/A",IF(E27&gt;70,"No",IF(E27&lt;25,"No","Yes")))</f>
        <v>No</v>
      </c>
      <c r="G27" s="8">
        <v>76.777603075000002</v>
      </c>
      <c r="H27" s="9" t="str">
        <f>IF($B27="N/A","N/A",IF(G27&gt;70,"No",IF(G27&lt;25,"No","Yes")))</f>
        <v>No</v>
      </c>
      <c r="I27" s="10">
        <v>1.004</v>
      </c>
      <c r="J27" s="10">
        <v>0.7117</v>
      </c>
      <c r="K27" s="9" t="str">
        <f t="shared" si="0"/>
        <v>Yes</v>
      </c>
    </row>
    <row r="28" spans="1:11" x14ac:dyDescent="0.2">
      <c r="A28" s="102" t="s">
        <v>322</v>
      </c>
      <c r="B28" s="34" t="s">
        <v>233</v>
      </c>
      <c r="C28" s="8">
        <v>67.214810635000006</v>
      </c>
      <c r="D28" s="9" t="str">
        <f>IF($B28="N/A","N/A",IF(C28&gt;70,"No",IF(C28&lt;35,"No","Yes")))</f>
        <v>Yes</v>
      </c>
      <c r="E28" s="8">
        <v>68.204241683000006</v>
      </c>
      <c r="F28" s="9" t="str">
        <f>IF($B28="N/A","N/A",IF(E28&gt;70,"No",IF(E28&lt;35,"No","Yes")))</f>
        <v>Yes</v>
      </c>
      <c r="G28" s="8">
        <v>67.461565339000003</v>
      </c>
      <c r="H28" s="9" t="str">
        <f>IF($B28="N/A","N/A",IF(G28&gt;70,"No",IF(G28&lt;35,"No","Yes")))</f>
        <v>Yes</v>
      </c>
      <c r="I28" s="10">
        <v>1.472</v>
      </c>
      <c r="J28" s="10">
        <v>-1.0900000000000001</v>
      </c>
      <c r="K28" s="9" t="str">
        <f t="shared" si="0"/>
        <v>Yes</v>
      </c>
    </row>
    <row r="29" spans="1:11" x14ac:dyDescent="0.2">
      <c r="A29" s="102" t="s">
        <v>829</v>
      </c>
      <c r="B29" s="34" t="s">
        <v>224</v>
      </c>
      <c r="C29" s="8">
        <v>1.5589646211999999</v>
      </c>
      <c r="D29" s="9" t="str">
        <f>IF($B29="N/A","N/A",IF(C29&gt;1,"Yes","No"))</f>
        <v>Yes</v>
      </c>
      <c r="E29" s="8">
        <v>1.5661679854999999</v>
      </c>
      <c r="F29" s="9" t="str">
        <f>IF($B29="N/A","N/A",IF(E29&gt;1,"Yes","No"))</f>
        <v>Yes</v>
      </c>
      <c r="G29" s="8">
        <v>1.5660365142999999</v>
      </c>
      <c r="H29" s="9" t="str">
        <f>IF($B29="N/A","N/A",IF(G29&gt;1,"Yes","No"))</f>
        <v>Yes</v>
      </c>
      <c r="I29" s="10">
        <v>0.46210000000000001</v>
      </c>
      <c r="J29" s="10">
        <v>-8.0000000000000002E-3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99.998001199000001</v>
      </c>
      <c r="D31" s="9" t="str">
        <f>IF($B31="N/A","N/A",IF(C31&gt;15,"No",IF(C31&lt;-15,"No","Yes")))</f>
        <v>N/A</v>
      </c>
      <c r="E31" s="8">
        <v>100</v>
      </c>
      <c r="F31" s="9" t="str">
        <f>IF($B31="N/A","N/A",IF(E31&gt;15,"No",IF(E31&lt;-15,"No","Yes")))</f>
        <v>N/A</v>
      </c>
      <c r="G31" s="8">
        <v>100</v>
      </c>
      <c r="H31" s="9" t="str">
        <f>IF($B31="N/A","N/A",IF(G31&gt;15,"No",IF(G31&lt;-15,"No","Yes")))</f>
        <v>N/A</v>
      </c>
      <c r="I31" s="10">
        <v>2E-3</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99.998001158999998</v>
      </c>
      <c r="D33" s="9" t="str">
        <f>IF($B33="N/A","N/A",IF(C33&gt;15,"No",IF(C33&lt;-15,"No","Yes")))</f>
        <v>N/A</v>
      </c>
      <c r="E33" s="8">
        <v>100</v>
      </c>
      <c r="F33" s="9" t="str">
        <f>IF($B33="N/A","N/A",IF(E33&gt;15,"No",IF(E33&lt;-15,"No","Yes")))</f>
        <v>N/A</v>
      </c>
      <c r="G33" s="8">
        <v>100</v>
      </c>
      <c r="H33" s="9" t="str">
        <f>IF($B33="N/A","N/A",IF(G33&gt;15,"No",IF(G33&lt;-15,"No","Yes")))</f>
        <v>N/A</v>
      </c>
      <c r="I33" s="10">
        <v>2E-3</v>
      </c>
      <c r="J33" s="10">
        <v>0</v>
      </c>
      <c r="K33" s="9" t="str">
        <f t="shared" si="0"/>
        <v>Yes</v>
      </c>
    </row>
    <row r="34" spans="1:11" x14ac:dyDescent="0.2">
      <c r="A34" s="102" t="s">
        <v>326</v>
      </c>
      <c r="B34" s="34" t="s">
        <v>234</v>
      </c>
      <c r="C34" s="8">
        <v>98.673975252999995</v>
      </c>
      <c r="D34" s="9" t="str">
        <f>IF($B34="N/A","N/A",IF(C34&gt;=90,"Yes","No"))</f>
        <v>Yes</v>
      </c>
      <c r="E34" s="8">
        <v>98.903739932999997</v>
      </c>
      <c r="F34" s="9" t="str">
        <f>IF($B34="N/A","N/A",IF(E34&gt;=90,"Yes","No"))</f>
        <v>Yes</v>
      </c>
      <c r="G34" s="8">
        <v>98.864430467999995</v>
      </c>
      <c r="H34" s="9" t="str">
        <f>IF($B34="N/A","N/A",IF(G34&gt;=90,"Yes","No"))</f>
        <v>Yes</v>
      </c>
      <c r="I34" s="10">
        <v>0.2329</v>
      </c>
      <c r="J34" s="10">
        <v>-0.04</v>
      </c>
      <c r="K34" s="9" t="str">
        <f t="shared" si="0"/>
        <v>Yes</v>
      </c>
    </row>
    <row r="35" spans="1:11" x14ac:dyDescent="0.2">
      <c r="A35" s="102" t="s">
        <v>327</v>
      </c>
      <c r="B35" s="34" t="s">
        <v>217</v>
      </c>
      <c r="C35" s="8">
        <v>18.223099969</v>
      </c>
      <c r="D35" s="9" t="str">
        <f>IF($B35="N/A","N/A",IF(C35&gt;15,"No",IF(C35&lt;-15,"No","Yes")))</f>
        <v>N/A</v>
      </c>
      <c r="E35" s="8">
        <v>18.403114503000001</v>
      </c>
      <c r="F35" s="9" t="str">
        <f>IF($B35="N/A","N/A",IF(E35&gt;15,"No",IF(E35&lt;-15,"No","Yes")))</f>
        <v>N/A</v>
      </c>
      <c r="G35" s="8">
        <v>17.551828558</v>
      </c>
      <c r="H35" s="9" t="str">
        <f>IF($B35="N/A","N/A",IF(G35&gt;15,"No",IF(G35&lt;-15,"No","Yes")))</f>
        <v>N/A</v>
      </c>
      <c r="I35" s="10">
        <v>0.98780000000000001</v>
      </c>
      <c r="J35" s="10">
        <v>-4.63</v>
      </c>
      <c r="K35" s="9" t="str">
        <f t="shared" si="0"/>
        <v>Yes</v>
      </c>
    </row>
    <row r="36" spans="1:11" ht="25.5" x14ac:dyDescent="0.2">
      <c r="A36" s="102" t="s">
        <v>368</v>
      </c>
      <c r="B36" s="34" t="s">
        <v>217</v>
      </c>
      <c r="C36" s="8">
        <v>22.809775234</v>
      </c>
      <c r="D36" s="9" t="str">
        <f>IF($B36="N/A","N/A",IF(C36&gt;15,"No",IF(C36&lt;-15,"No","Yes")))</f>
        <v>N/A</v>
      </c>
      <c r="E36" s="8">
        <v>23.641269975</v>
      </c>
      <c r="F36" s="9" t="str">
        <f>IF($B36="N/A","N/A",IF(E36&gt;15,"No",IF(E36&lt;-15,"No","Yes")))</f>
        <v>N/A</v>
      </c>
      <c r="G36" s="8">
        <v>22.497379455000001</v>
      </c>
      <c r="H36" s="9" t="str">
        <f>IF($B36="N/A","N/A",IF(G36&gt;15,"No",IF(G36&lt;-15,"No","Yes")))</f>
        <v>N/A</v>
      </c>
      <c r="I36" s="10">
        <v>3.645</v>
      </c>
      <c r="J36" s="10">
        <v>-4.84</v>
      </c>
      <c r="K36" s="9" t="str">
        <f t="shared" si="0"/>
        <v>Yes</v>
      </c>
    </row>
    <row r="37" spans="1:11" x14ac:dyDescent="0.2">
      <c r="A37" s="102" t="s">
        <v>373</v>
      </c>
      <c r="B37" s="34" t="s">
        <v>235</v>
      </c>
      <c r="C37" s="8">
        <v>80.775999893000005</v>
      </c>
      <c r="D37" s="9" t="str">
        <f>IF($B37="N/A","N/A",IF(C37&gt;90,"No",IF(C37&lt;75,"No","Yes")))</f>
        <v>Yes</v>
      </c>
      <c r="E37" s="8">
        <v>81.461961181000007</v>
      </c>
      <c r="F37" s="9" t="str">
        <f>IF($B37="N/A","N/A",IF(E37&gt;90,"No",IF(E37&lt;75,"No","Yes")))</f>
        <v>Yes</v>
      </c>
      <c r="G37" s="8">
        <v>80.456557185999998</v>
      </c>
      <c r="H37" s="9" t="str">
        <f>IF($B37="N/A","N/A",IF(G37&gt;90,"No",IF(G37&lt;75,"No","Yes")))</f>
        <v>Yes</v>
      </c>
      <c r="I37" s="10">
        <v>0.84919999999999995</v>
      </c>
      <c r="J37" s="10">
        <v>-1.23</v>
      </c>
      <c r="K37" s="9" t="str">
        <f>IF(J37="Div by 0", "N/A", IF(J37="N/A","N/A", IF(J37&gt;30, "No", IF(J37&lt;-30, "No", "Yes"))))</f>
        <v>Yes</v>
      </c>
    </row>
    <row r="38" spans="1:11" x14ac:dyDescent="0.2">
      <c r="A38" s="102" t="s">
        <v>374</v>
      </c>
      <c r="B38" s="34" t="s">
        <v>236</v>
      </c>
      <c r="C38" s="8">
        <v>15.447449384</v>
      </c>
      <c r="D38" s="9" t="str">
        <f>IF($B38="N/A","N/A",IF(C38&gt;10,"No",IF(C38&lt;1,"No","Yes")))</f>
        <v>No</v>
      </c>
      <c r="E38" s="8">
        <v>14.956922601</v>
      </c>
      <c r="F38" s="9" t="str">
        <f>IF($B38="N/A","N/A",IF(E38&gt;10,"No",IF(E38&lt;1,"No","Yes")))</f>
        <v>No</v>
      </c>
      <c r="G38" s="8">
        <v>15.41026089</v>
      </c>
      <c r="H38" s="9" t="str">
        <f>IF($B38="N/A","N/A",IF(G38&gt;10,"No",IF(G38&lt;1,"No","Yes")))</f>
        <v>No</v>
      </c>
      <c r="I38" s="10">
        <v>-3.18</v>
      </c>
      <c r="J38" s="10">
        <v>3.0310000000000001</v>
      </c>
      <c r="K38" s="9" t="str">
        <f>IF(J38="Div by 0", "N/A", IF(J38="N/A","N/A", IF(J38&gt;30, "No", IF(J38&lt;-30, "No", "Yes"))))</f>
        <v>Yes</v>
      </c>
    </row>
    <row r="39" spans="1:11" x14ac:dyDescent="0.2">
      <c r="A39" s="102" t="s">
        <v>375</v>
      </c>
      <c r="B39" s="34" t="s">
        <v>237</v>
      </c>
      <c r="C39" s="8">
        <v>0.2109279486</v>
      </c>
      <c r="D39" s="9" t="str">
        <f>IF($B39="N/A","N/A",IF(C39&gt;2,"No",IF(C39&lt;=0,"No","Yes")))</f>
        <v>Yes</v>
      </c>
      <c r="E39" s="8">
        <v>0.20519739710000001</v>
      </c>
      <c r="F39" s="9" t="str">
        <f>IF($B39="N/A","N/A",IF(E39&gt;2,"No",IF(E39&lt;=0,"No","Yes")))</f>
        <v>Yes</v>
      </c>
      <c r="G39" s="8">
        <v>0.1179245283</v>
      </c>
      <c r="H39" s="9" t="str">
        <f>IF($B39="N/A","N/A",IF(G39&gt;2,"No",IF(G39&lt;=0,"No","Yes")))</f>
        <v>Yes</v>
      </c>
      <c r="I39" s="10">
        <v>-2.72</v>
      </c>
      <c r="J39" s="10">
        <v>-42.5</v>
      </c>
      <c r="K39" s="9" t="str">
        <f>IF(J39="Div by 0", "N/A", IF(J39="N/A","N/A", IF(J39&gt;30, "No", IF(J39&lt;-30, "No", "Yes"))))</f>
        <v>No</v>
      </c>
    </row>
    <row r="40" spans="1:11" x14ac:dyDescent="0.2">
      <c r="A40" s="102" t="s">
        <v>376</v>
      </c>
      <c r="B40" s="34" t="s">
        <v>238</v>
      </c>
      <c r="C40" s="8">
        <v>1.3851383123000001</v>
      </c>
      <c r="D40" s="9" t="str">
        <f>IF($B40="N/A","N/A",IF(C40&gt;3,"No",IF(C40&lt;=0,"No","Yes")))</f>
        <v>Yes</v>
      </c>
      <c r="E40" s="8">
        <v>1.2227516128</v>
      </c>
      <c r="F40" s="9" t="str">
        <f>IF($B40="N/A","N/A",IF(E40&gt;3,"No",IF(E40&lt;=0,"No","Yes")))</f>
        <v>Yes</v>
      </c>
      <c r="G40" s="8">
        <v>1.2156417423999999</v>
      </c>
      <c r="H40" s="9" t="str">
        <f>IF($B40="N/A","N/A",IF(G40&gt;3,"No",IF(G40&lt;=0,"No","Yes")))</f>
        <v>Yes</v>
      </c>
      <c r="I40" s="10">
        <v>-11.7</v>
      </c>
      <c r="J40" s="10">
        <v>-0.58099999999999996</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19886</v>
      </c>
      <c r="D6" s="9" t="str">
        <f>IF($B6="N/A","N/A",IF(C6&gt;15,"No",IF(C6&lt;-15,"No","Yes")))</f>
        <v>N/A</v>
      </c>
      <c r="E6" s="35">
        <v>20079</v>
      </c>
      <c r="F6" s="9" t="str">
        <f>IF($B6="N/A","N/A",IF(E6&gt;15,"No",IF(E6&lt;-15,"No","Yes")))</f>
        <v>N/A</v>
      </c>
      <c r="G6" s="35">
        <v>17086</v>
      </c>
      <c r="H6" s="9" t="str">
        <f>IF($B6="N/A","N/A",IF(G6&gt;15,"No",IF(G6&lt;-15,"No","Yes")))</f>
        <v>N/A</v>
      </c>
      <c r="I6" s="10">
        <v>0.97050000000000003</v>
      </c>
      <c r="J6" s="10">
        <v>-14.9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1089.2105501000001</v>
      </c>
      <c r="D9" s="9" t="str">
        <f>IF($B9="N/A","N/A",IF(C9&gt;15,"No",IF(C9&lt;-15,"No","Yes")))</f>
        <v>N/A</v>
      </c>
      <c r="E9" s="88">
        <v>1075.5539619000001</v>
      </c>
      <c r="F9" s="9" t="str">
        <f>IF($B9="N/A","N/A",IF(E9&gt;15,"No",IF(E9&lt;-15,"No","Yes")))</f>
        <v>N/A</v>
      </c>
      <c r="G9" s="88">
        <v>980.75383354999997</v>
      </c>
      <c r="H9" s="9" t="str">
        <f>IF($B9="N/A","N/A",IF(G9&gt;15,"No",IF(G9&lt;-15,"No","Yes")))</f>
        <v>N/A</v>
      </c>
      <c r="I9" s="10">
        <v>-1.25</v>
      </c>
      <c r="J9" s="10">
        <v>-8.81</v>
      </c>
      <c r="K9" s="9" t="str">
        <f t="shared" si="0"/>
        <v>Yes</v>
      </c>
    </row>
    <row r="10" spans="1:11" x14ac:dyDescent="0.2">
      <c r="A10" s="102" t="s">
        <v>313</v>
      </c>
      <c r="B10" s="34" t="s">
        <v>217</v>
      </c>
      <c r="C10" s="8">
        <v>0.5078950015</v>
      </c>
      <c r="D10" s="9" t="str">
        <f>IF($B10="N/A","N/A",IF(C10&gt;15,"No",IF(C10&lt;-15,"No","Yes")))</f>
        <v>N/A</v>
      </c>
      <c r="E10" s="8">
        <v>0.40340654419999999</v>
      </c>
      <c r="F10" s="9" t="str">
        <f>IF($B10="N/A","N/A",IF(E10&gt;15,"No",IF(E10&lt;-15,"No","Yes")))</f>
        <v>N/A</v>
      </c>
      <c r="G10" s="8">
        <v>0.30434273670000001</v>
      </c>
      <c r="H10" s="9" t="str">
        <f>IF($B10="N/A","N/A",IF(G10&gt;15,"No",IF(G10&lt;-15,"No","Yes")))</f>
        <v>N/A</v>
      </c>
      <c r="I10" s="10">
        <v>-20.6</v>
      </c>
      <c r="J10" s="10">
        <v>-24.6</v>
      </c>
      <c r="K10" s="9" t="str">
        <f t="shared" si="0"/>
        <v>Yes</v>
      </c>
    </row>
    <row r="11" spans="1:11" x14ac:dyDescent="0.2">
      <c r="A11" s="102" t="s">
        <v>820</v>
      </c>
      <c r="B11" s="34" t="s">
        <v>217</v>
      </c>
      <c r="C11" s="88">
        <v>653.78217821999999</v>
      </c>
      <c r="D11" s="9" t="str">
        <f>IF($B11="N/A","N/A",IF(C11&gt;15,"No",IF(C11&lt;-15,"No","Yes")))</f>
        <v>N/A</v>
      </c>
      <c r="E11" s="88">
        <v>460.98765431999999</v>
      </c>
      <c r="F11" s="9" t="str">
        <f>IF($B11="N/A","N/A",IF(E11&gt;15,"No",IF(E11&lt;-15,"No","Yes")))</f>
        <v>N/A</v>
      </c>
      <c r="G11" s="88">
        <v>844.94230769000001</v>
      </c>
      <c r="H11" s="9" t="str">
        <f>IF($B11="N/A","N/A",IF(G11&gt;15,"No",IF(G11&lt;-15,"No","Yes")))</f>
        <v>N/A</v>
      </c>
      <c r="I11" s="10">
        <v>-29.5</v>
      </c>
      <c r="J11" s="10">
        <v>83.29</v>
      </c>
      <c r="K11" s="9" t="str">
        <f t="shared" si="0"/>
        <v>No</v>
      </c>
    </row>
    <row r="12" spans="1:11" x14ac:dyDescent="0.2">
      <c r="A12" s="102" t="s">
        <v>314</v>
      </c>
      <c r="B12" s="34" t="s">
        <v>218</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02" t="s">
        <v>821</v>
      </c>
      <c r="B13" s="34" t="s">
        <v>224</v>
      </c>
      <c r="C13" s="8">
        <v>1.2151262195000001</v>
      </c>
      <c r="D13" s="9" t="str">
        <f>IF($B13="N/A","N/A",IF(C13&gt;1,"Yes","No"))</f>
        <v>Yes</v>
      </c>
      <c r="E13" s="8">
        <v>1.2084765178000001</v>
      </c>
      <c r="F13" s="9" t="str">
        <f>IF($B13="N/A","N/A",IF(E13&gt;1,"Yes","No"))</f>
        <v>Yes</v>
      </c>
      <c r="G13" s="8">
        <v>1.2277303055</v>
      </c>
      <c r="H13" s="9" t="str">
        <f>IF($B13="N/A","N/A",IF(G13&gt;1,"Yes","No"))</f>
        <v>Yes</v>
      </c>
      <c r="I13" s="10">
        <v>-0.54700000000000004</v>
      </c>
      <c r="J13" s="10">
        <v>1.593</v>
      </c>
      <c r="K13" s="9" t="str">
        <f t="shared" si="0"/>
        <v>Yes</v>
      </c>
    </row>
    <row r="14" spans="1:11" x14ac:dyDescent="0.2">
      <c r="A14" s="102" t="s">
        <v>315</v>
      </c>
      <c r="B14" s="34" t="s">
        <v>218</v>
      </c>
      <c r="C14" s="8">
        <v>99.989942673000002</v>
      </c>
      <c r="D14" s="9" t="str">
        <f>IF($B14="N/A","N/A",IF(C14&gt;100,"No",IF(C14&lt;95,"No","Yes")))</f>
        <v>Yes</v>
      </c>
      <c r="E14" s="8">
        <v>99.985059016999998</v>
      </c>
      <c r="F14" s="9" t="str">
        <f>IF($B14="N/A","N/A",IF(E14&gt;100,"No",IF(E14&lt;95,"No","Yes")))</f>
        <v>Yes</v>
      </c>
      <c r="G14" s="8">
        <v>99.970736274999993</v>
      </c>
      <c r="H14" s="9" t="str">
        <f>IF($B14="N/A","N/A",IF(G14&gt;100,"No",IF(G14&lt;95,"No","Yes")))</f>
        <v>Yes</v>
      </c>
      <c r="I14" s="10">
        <v>-5.0000000000000001E-3</v>
      </c>
      <c r="J14" s="10">
        <v>-1.4E-2</v>
      </c>
      <c r="K14" s="9" t="str">
        <f t="shared" si="0"/>
        <v>Yes</v>
      </c>
    </row>
    <row r="15" spans="1:11" x14ac:dyDescent="0.2">
      <c r="A15" s="102" t="s">
        <v>822</v>
      </c>
      <c r="B15" s="34" t="s">
        <v>225</v>
      </c>
      <c r="C15" s="8">
        <v>13.894940655999999</v>
      </c>
      <c r="D15" s="9" t="str">
        <f>IF($B15="N/A","N/A",IF(C15&gt;3,"Yes","No"))</f>
        <v>Yes</v>
      </c>
      <c r="E15" s="8">
        <v>13.905658497999999</v>
      </c>
      <c r="F15" s="9" t="str">
        <f>IF($B15="N/A","N/A",IF(E15&gt;3,"Yes","No"))</f>
        <v>Yes</v>
      </c>
      <c r="G15" s="8">
        <v>13.862420233</v>
      </c>
      <c r="H15" s="9" t="str">
        <f>IF($B15="N/A","N/A",IF(G15&gt;3,"Yes","No"))</f>
        <v>Yes</v>
      </c>
      <c r="I15" s="10">
        <v>7.7100000000000002E-2</v>
      </c>
      <c r="J15" s="10">
        <v>-0.311</v>
      </c>
      <c r="K15" s="9" t="str">
        <f t="shared" si="0"/>
        <v>Yes</v>
      </c>
    </row>
    <row r="16" spans="1:11" x14ac:dyDescent="0.2">
      <c r="A16" s="102" t="s">
        <v>823</v>
      </c>
      <c r="B16" s="34" t="s">
        <v>226</v>
      </c>
      <c r="C16" s="8">
        <v>6.7044654531000001</v>
      </c>
      <c r="D16" s="9" t="str">
        <f>IF($B16="N/A","N/A",IF(C16&gt;=8,"No",IF(C16&lt;2,"No","Yes")))</f>
        <v>Yes</v>
      </c>
      <c r="E16" s="8">
        <v>6.0116041636000004</v>
      </c>
      <c r="F16" s="9" t="str">
        <f>IF($B16="N/A","N/A",IF(E16&gt;=8,"No",IF(E16&lt;2,"No","Yes")))</f>
        <v>Yes</v>
      </c>
      <c r="G16" s="8">
        <v>5.8190916540000002</v>
      </c>
      <c r="H16" s="9" t="str">
        <f>IF($B16="N/A","N/A",IF(G16&gt;=8,"No",IF(G16&lt;2,"No","Yes")))</f>
        <v>Yes</v>
      </c>
      <c r="I16" s="10">
        <v>-10.3</v>
      </c>
      <c r="J16" s="10">
        <v>-3.2</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99.969828019999994</v>
      </c>
      <c r="D18" s="9" t="str">
        <f>IF($B18="N/A","N/A",IF(C18&gt;100,"No",IF(C18&lt;95,"No","Yes")))</f>
        <v>Yes</v>
      </c>
      <c r="E18" s="8">
        <v>99.980078688999996</v>
      </c>
      <c r="F18" s="9" t="str">
        <f>IF($B18="N/A","N/A",IF(E18&gt;100,"No",IF(E18&lt;95,"No","Yes")))</f>
        <v>Yes</v>
      </c>
      <c r="G18" s="8">
        <v>99.970736274999993</v>
      </c>
      <c r="H18" s="9" t="str">
        <f>IF($B18="N/A","N/A",IF(G18&gt;100,"No",IF(G18&lt;95,"No","Yes")))</f>
        <v>Yes</v>
      </c>
      <c r="I18" s="10">
        <v>1.03E-2</v>
      </c>
      <c r="J18" s="10">
        <v>-8.9999999999999993E-3</v>
      </c>
      <c r="K18" s="9" t="str">
        <f t="shared" si="0"/>
        <v>Yes</v>
      </c>
    </row>
    <row r="19" spans="1:11" x14ac:dyDescent="0.2">
      <c r="A19" s="102" t="s">
        <v>317</v>
      </c>
      <c r="B19" s="34" t="s">
        <v>218</v>
      </c>
      <c r="C19" s="8">
        <v>100</v>
      </c>
      <c r="D19" s="9" t="str">
        <f>IF($B19="N/A","N/A",IF(C19&gt;100,"No",IF(C19&lt;95,"No","Yes")))</f>
        <v>Yes</v>
      </c>
      <c r="E19" s="8">
        <v>99.995019671999998</v>
      </c>
      <c r="F19" s="9" t="str">
        <f>IF($B19="N/A","N/A",IF(E19&gt;100,"No",IF(E19&lt;95,"No","Yes")))</f>
        <v>Yes</v>
      </c>
      <c r="G19" s="8">
        <v>99.994147255000001</v>
      </c>
      <c r="H19" s="9" t="str">
        <f>IF($B19="N/A","N/A",IF(G19&gt;100,"No",IF(G19&lt;95,"No","Yes")))</f>
        <v>Yes</v>
      </c>
      <c r="I19" s="10">
        <v>-5.0000000000000001E-3</v>
      </c>
      <c r="J19" s="10">
        <v>-1E-3</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4.8009655033999996</v>
      </c>
      <c r="D21" s="9" t="str">
        <f>IF($B21="N/A","N/A",IF(C21&gt;=2,"Yes","No"))</f>
        <v>Yes</v>
      </c>
      <c r="E21" s="8">
        <v>5.8782309876000003</v>
      </c>
      <c r="F21" s="9" t="str">
        <f>IF($B21="N/A","N/A",IF(E21&gt;=2,"Yes","No"))</f>
        <v>Yes</v>
      </c>
      <c r="G21" s="8">
        <v>8.0719887627000002</v>
      </c>
      <c r="H21" s="9" t="str">
        <f>IF($B21="N/A","N/A",IF(G21&gt;=2,"Yes","No"))</f>
        <v>Yes</v>
      </c>
      <c r="I21" s="10">
        <v>22.44</v>
      </c>
      <c r="J21" s="10">
        <v>37.32</v>
      </c>
      <c r="K21" s="9" t="str">
        <f t="shared" si="0"/>
        <v>No</v>
      </c>
    </row>
    <row r="22" spans="1:11" x14ac:dyDescent="0.2">
      <c r="A22" s="102" t="s">
        <v>826</v>
      </c>
      <c r="B22" s="34" t="s">
        <v>230</v>
      </c>
      <c r="C22" s="8">
        <v>8.7901035904999993</v>
      </c>
      <c r="D22" s="9" t="str">
        <f>IF($B22="N/A","N/A",IF(C22&gt;30,"No",IF(C22&lt;5,"No","Yes")))</f>
        <v>Yes</v>
      </c>
      <c r="E22" s="8">
        <v>8.5761243090000008</v>
      </c>
      <c r="F22" s="9" t="str">
        <f>IF($B22="N/A","N/A",IF(E22&gt;30,"No",IF(E22&lt;5,"No","Yes")))</f>
        <v>Yes</v>
      </c>
      <c r="G22" s="8">
        <v>6.2858480627000004</v>
      </c>
      <c r="H22" s="9" t="str">
        <f>IF($B22="N/A","N/A",IF(G22&gt;30,"No",IF(G22&lt;5,"No","Yes")))</f>
        <v>Yes</v>
      </c>
      <c r="I22" s="10">
        <v>-2.4300000000000002</v>
      </c>
      <c r="J22" s="10">
        <v>-26.7</v>
      </c>
      <c r="K22" s="9" t="str">
        <f t="shared" si="0"/>
        <v>Yes</v>
      </c>
    </row>
    <row r="23" spans="1:11" x14ac:dyDescent="0.2">
      <c r="A23" s="102" t="s">
        <v>827</v>
      </c>
      <c r="B23" s="34" t="s">
        <v>231</v>
      </c>
      <c r="C23" s="8">
        <v>37.005933822999999</v>
      </c>
      <c r="D23" s="9" t="str">
        <f>IF($B23="N/A","N/A",IF(C23&gt;75,"No",IF(C23&lt;15,"No","Yes")))</f>
        <v>Yes</v>
      </c>
      <c r="E23" s="8">
        <v>37.188106976999997</v>
      </c>
      <c r="F23" s="9" t="str">
        <f>IF($B23="N/A","N/A",IF(E23&gt;75,"No",IF(E23&lt;15,"No","Yes")))</f>
        <v>Yes</v>
      </c>
      <c r="G23" s="8">
        <v>37.328807210999997</v>
      </c>
      <c r="H23" s="9" t="str">
        <f>IF($B23="N/A","N/A",IF(G23&gt;75,"No",IF(G23&lt;15,"No","Yes")))</f>
        <v>Yes</v>
      </c>
      <c r="I23" s="10">
        <v>0.49230000000000002</v>
      </c>
      <c r="J23" s="10">
        <v>0.37830000000000003</v>
      </c>
      <c r="K23" s="9" t="str">
        <f t="shared" si="0"/>
        <v>Yes</v>
      </c>
    </row>
    <row r="24" spans="1:11" x14ac:dyDescent="0.2">
      <c r="A24" s="102" t="s">
        <v>828</v>
      </c>
      <c r="B24" s="34" t="s">
        <v>232</v>
      </c>
      <c r="C24" s="8">
        <v>54.203962586999999</v>
      </c>
      <c r="D24" s="9" t="str">
        <f>IF($B24="N/A","N/A",IF(C24&gt;70,"No",IF(C24&lt;25,"No","Yes")))</f>
        <v>Yes</v>
      </c>
      <c r="E24" s="8">
        <v>54.235768714000002</v>
      </c>
      <c r="F24" s="9" t="str">
        <f>IF($B24="N/A","N/A",IF(E24&gt;70,"No",IF(E24&lt;25,"No","Yes")))</f>
        <v>Yes</v>
      </c>
      <c r="G24" s="8">
        <v>56.385344727000003</v>
      </c>
      <c r="H24" s="9" t="str">
        <f>IF($B24="N/A","N/A",IF(G24&gt;70,"No",IF(G24&lt;25,"No","Yes")))</f>
        <v>Yes</v>
      </c>
      <c r="I24" s="10">
        <v>5.8700000000000002E-2</v>
      </c>
      <c r="J24" s="10">
        <v>3.9630000000000001</v>
      </c>
      <c r="K24" s="9" t="str">
        <f t="shared" si="0"/>
        <v>Yes</v>
      </c>
    </row>
    <row r="25" spans="1:11" x14ac:dyDescent="0.2">
      <c r="A25" s="102" t="s">
        <v>322</v>
      </c>
      <c r="B25" s="34" t="s">
        <v>233</v>
      </c>
      <c r="C25" s="8">
        <v>48.727748165000001</v>
      </c>
      <c r="D25" s="9" t="str">
        <f>IF($B25="N/A","N/A",IF(C25&gt;70,"No",IF(C25&lt;35,"No","Yes")))</f>
        <v>Yes</v>
      </c>
      <c r="E25" s="8">
        <v>49.120972160000001</v>
      </c>
      <c r="F25" s="9" t="str">
        <f>IF($B25="N/A","N/A",IF(E25&gt;70,"No",IF(E25&lt;35,"No","Yes")))</f>
        <v>Yes</v>
      </c>
      <c r="G25" s="8">
        <v>50.749151351999998</v>
      </c>
      <c r="H25" s="9" t="str">
        <f>IF($B25="N/A","N/A",IF(G25&gt;70,"No",IF(G25&lt;35,"No","Yes")))</f>
        <v>Yes</v>
      </c>
      <c r="I25" s="10">
        <v>0.80700000000000005</v>
      </c>
      <c r="J25" s="10">
        <v>3.3149999999999999</v>
      </c>
      <c r="K25" s="9" t="str">
        <f t="shared" si="0"/>
        <v>Yes</v>
      </c>
    </row>
    <row r="26" spans="1:11" x14ac:dyDescent="0.2">
      <c r="A26" s="102" t="s">
        <v>829</v>
      </c>
      <c r="B26" s="34" t="s">
        <v>224</v>
      </c>
      <c r="C26" s="8">
        <v>1.5270381837</v>
      </c>
      <c r="D26" s="9" t="str">
        <f>IF($B26="N/A","N/A",IF(C26&gt;1,"Yes","No"))</f>
        <v>Yes</v>
      </c>
      <c r="E26" s="8">
        <v>1.5312785157</v>
      </c>
      <c r="F26" s="9" t="str">
        <f>IF($B26="N/A","N/A",IF(E26&gt;1,"Yes","No"))</f>
        <v>Yes</v>
      </c>
      <c r="G26" s="8">
        <v>1.5542613309</v>
      </c>
      <c r="H26" s="9" t="str">
        <f>IF($B26="N/A","N/A",IF(G26&gt;1,"Yes","No"))</f>
        <v>Yes</v>
      </c>
      <c r="I26" s="10">
        <v>0.2777</v>
      </c>
      <c r="J26" s="10">
        <v>1.5009999999999999</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99.778738810999997</v>
      </c>
      <c r="D31" s="9" t="str">
        <f>IF($B31="N/A","N/A",IF(C31&gt;=90,"Yes","No"))</f>
        <v>Yes</v>
      </c>
      <c r="E31" s="8">
        <v>99.810747547000005</v>
      </c>
      <c r="F31" s="9" t="str">
        <f>IF($B31="N/A","N/A",IF(E31&gt;=90,"Yes","No"))</f>
        <v>Yes</v>
      </c>
      <c r="G31" s="8">
        <v>99.812712161999997</v>
      </c>
      <c r="H31" s="9" t="str">
        <f>IF($B31="N/A","N/A",IF(G31&gt;=90,"Yes","No"))</f>
        <v>Yes</v>
      </c>
      <c r="I31" s="10">
        <v>3.2099999999999997E-2</v>
      </c>
      <c r="J31" s="10">
        <v>2E-3</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66129</v>
      </c>
      <c r="F6" s="9" t="str">
        <f>IF($B6="N/A","N/A",IF(E6&lt;0,"No","Yes"))</f>
        <v>N/A</v>
      </c>
      <c r="G6" s="35">
        <v>69606</v>
      </c>
      <c r="H6" s="9" t="str">
        <f>IF($B6="N/A","N/A",IF(G6&lt;0,"No","Yes"))</f>
        <v>N/A</v>
      </c>
      <c r="I6" s="10" t="s">
        <v>217</v>
      </c>
      <c r="J6" s="10">
        <v>5.258</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3.8712214006000001</v>
      </c>
      <c r="F7" s="9" t="str">
        <f t="shared" ref="F7:F17" si="2">IF($B7="N/A","N/A",IF(E7&lt;0,"No","Yes"))</f>
        <v>N/A</v>
      </c>
      <c r="G7" s="9">
        <v>3.9924719133000002</v>
      </c>
      <c r="H7" s="9" t="str">
        <f t="shared" ref="H7:H17" si="3">IF($B7="N/A","N/A",IF(G7&lt;0,"No","Yes"))</f>
        <v>N/A</v>
      </c>
      <c r="I7" s="10" t="s">
        <v>217</v>
      </c>
      <c r="J7" s="10">
        <v>3.1320000000000001</v>
      </c>
      <c r="K7" s="9" t="str">
        <f t="shared" si="0"/>
        <v>Yes</v>
      </c>
    </row>
    <row r="8" spans="1:11" x14ac:dyDescent="0.2">
      <c r="A8" s="102" t="s">
        <v>439</v>
      </c>
      <c r="B8" s="97" t="s">
        <v>217</v>
      </c>
      <c r="C8" s="9" t="s">
        <v>217</v>
      </c>
      <c r="D8" s="9" t="str">
        <f t="shared" si="1"/>
        <v>N/A</v>
      </c>
      <c r="E8" s="9">
        <v>35.545675875999997</v>
      </c>
      <c r="F8" s="9" t="str">
        <f t="shared" si="2"/>
        <v>N/A</v>
      </c>
      <c r="G8" s="9">
        <v>35.206735051999999</v>
      </c>
      <c r="H8" s="9" t="str">
        <f t="shared" si="3"/>
        <v>N/A</v>
      </c>
      <c r="I8" s="10" t="s">
        <v>217</v>
      </c>
      <c r="J8" s="10">
        <v>-0.95399999999999996</v>
      </c>
      <c r="K8" s="9" t="str">
        <f t="shared" si="0"/>
        <v>Yes</v>
      </c>
    </row>
    <row r="9" spans="1:11" x14ac:dyDescent="0.2">
      <c r="A9" s="102" t="s">
        <v>440</v>
      </c>
      <c r="B9" s="97" t="s">
        <v>217</v>
      </c>
      <c r="C9" s="9" t="s">
        <v>217</v>
      </c>
      <c r="D9" s="9" t="str">
        <f t="shared" si="1"/>
        <v>N/A</v>
      </c>
      <c r="E9" s="9">
        <v>36.014456592000002</v>
      </c>
      <c r="F9" s="9" t="str">
        <f t="shared" si="2"/>
        <v>N/A</v>
      </c>
      <c r="G9" s="9">
        <v>35.346090854000003</v>
      </c>
      <c r="H9" s="9" t="str">
        <f t="shared" si="3"/>
        <v>N/A</v>
      </c>
      <c r="I9" s="10" t="s">
        <v>217</v>
      </c>
      <c r="J9" s="10">
        <v>-1.86</v>
      </c>
      <c r="K9" s="9" t="str">
        <f t="shared" si="0"/>
        <v>Yes</v>
      </c>
    </row>
    <row r="10" spans="1:11" x14ac:dyDescent="0.2">
      <c r="A10" s="102" t="s">
        <v>441</v>
      </c>
      <c r="B10" s="97" t="s">
        <v>217</v>
      </c>
      <c r="C10" s="9" t="s">
        <v>217</v>
      </c>
      <c r="D10" s="9" t="str">
        <f t="shared" si="1"/>
        <v>N/A</v>
      </c>
      <c r="E10" s="9">
        <v>23.960743395000001</v>
      </c>
      <c r="F10" s="9" t="str">
        <f t="shared" si="2"/>
        <v>N/A</v>
      </c>
      <c r="G10" s="9">
        <v>24.500761429000001</v>
      </c>
      <c r="H10" s="9" t="str">
        <f t="shared" si="3"/>
        <v>N/A</v>
      </c>
      <c r="I10" s="10" t="s">
        <v>217</v>
      </c>
      <c r="J10" s="10">
        <v>2.254</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99.340682604999998</v>
      </c>
      <c r="F12" s="9" t="str">
        <f t="shared" si="2"/>
        <v>N/A</v>
      </c>
      <c r="G12" s="9">
        <v>99.329080825999995</v>
      </c>
      <c r="H12" s="9" t="str">
        <f t="shared" si="3"/>
        <v>N/A</v>
      </c>
      <c r="I12" s="10" t="s">
        <v>217</v>
      </c>
      <c r="J12" s="10">
        <v>-1.2E-2</v>
      </c>
      <c r="K12" s="9" t="str">
        <f t="shared" si="0"/>
        <v>Yes</v>
      </c>
    </row>
    <row r="13" spans="1:11" x14ac:dyDescent="0.2">
      <c r="A13" s="25" t="s">
        <v>821</v>
      </c>
      <c r="B13" s="97" t="s">
        <v>217</v>
      </c>
      <c r="C13" s="9" t="s">
        <v>217</v>
      </c>
      <c r="D13" s="9" t="str">
        <f t="shared" si="1"/>
        <v>N/A</v>
      </c>
      <c r="E13" s="9">
        <v>1.1785121702000001</v>
      </c>
      <c r="F13" s="9" t="str">
        <f t="shared" si="2"/>
        <v>N/A</v>
      </c>
      <c r="G13" s="9">
        <v>1.1864649474</v>
      </c>
      <c r="H13" s="9" t="str">
        <f t="shared" si="3"/>
        <v>N/A</v>
      </c>
      <c r="I13" s="10" t="s">
        <v>217</v>
      </c>
      <c r="J13" s="10">
        <v>0.67479999999999996</v>
      </c>
      <c r="K13" s="9" t="str">
        <f t="shared" si="0"/>
        <v>Yes</v>
      </c>
    </row>
    <row r="14" spans="1:11" x14ac:dyDescent="0.2">
      <c r="A14" s="25" t="s">
        <v>315</v>
      </c>
      <c r="B14" s="97" t="s">
        <v>217</v>
      </c>
      <c r="C14" s="9" t="s">
        <v>217</v>
      </c>
      <c r="D14" s="9" t="str">
        <f t="shared" si="1"/>
        <v>N/A</v>
      </c>
      <c r="E14" s="9">
        <v>99.659755931999996</v>
      </c>
      <c r="F14" s="9" t="str">
        <f t="shared" si="2"/>
        <v>N/A</v>
      </c>
      <c r="G14" s="9">
        <v>99.724161710000004</v>
      </c>
      <c r="H14" s="9" t="str">
        <f t="shared" si="3"/>
        <v>N/A</v>
      </c>
      <c r="I14" s="10" t="s">
        <v>217</v>
      </c>
      <c r="J14" s="10">
        <v>6.4600000000000005E-2</v>
      </c>
      <c r="K14" s="9" t="str">
        <f t="shared" si="0"/>
        <v>Yes</v>
      </c>
    </row>
    <row r="15" spans="1:11" x14ac:dyDescent="0.2">
      <c r="A15" s="25" t="s">
        <v>822</v>
      </c>
      <c r="B15" s="97" t="s">
        <v>217</v>
      </c>
      <c r="C15" s="9" t="s">
        <v>217</v>
      </c>
      <c r="D15" s="9" t="str">
        <f t="shared" si="1"/>
        <v>N/A</v>
      </c>
      <c r="E15" s="9">
        <v>11.452066642</v>
      </c>
      <c r="F15" s="9" t="str">
        <f t="shared" si="2"/>
        <v>N/A</v>
      </c>
      <c r="G15" s="9">
        <v>11.449001642000001</v>
      </c>
      <c r="H15" s="9" t="str">
        <f t="shared" si="3"/>
        <v>N/A</v>
      </c>
      <c r="I15" s="10" t="s">
        <v>217</v>
      </c>
      <c r="J15" s="10">
        <v>-2.7E-2</v>
      </c>
      <c r="K15" s="9" t="str">
        <f t="shared" si="0"/>
        <v>Yes</v>
      </c>
    </row>
    <row r="16" spans="1:11" x14ac:dyDescent="0.2">
      <c r="A16" s="25" t="s">
        <v>831</v>
      </c>
      <c r="B16" s="97" t="s">
        <v>217</v>
      </c>
      <c r="C16" s="9" t="s">
        <v>217</v>
      </c>
      <c r="D16" s="9" t="str">
        <f t="shared" si="1"/>
        <v>N/A</v>
      </c>
      <c r="E16" s="9">
        <v>4.7856008709999998</v>
      </c>
      <c r="F16" s="9" t="str">
        <f t="shared" si="2"/>
        <v>N/A</v>
      </c>
      <c r="G16" s="9">
        <v>4.6561627385</v>
      </c>
      <c r="H16" s="9" t="str">
        <f t="shared" si="3"/>
        <v>N/A</v>
      </c>
      <c r="I16" s="10" t="s">
        <v>217</v>
      </c>
      <c r="J16" s="10">
        <v>-2.7</v>
      </c>
      <c r="K16" s="9" t="str">
        <f t="shared" si="0"/>
        <v>Yes</v>
      </c>
    </row>
    <row r="17" spans="1:11" x14ac:dyDescent="0.2">
      <c r="A17" s="25" t="s">
        <v>824</v>
      </c>
      <c r="B17" s="97" t="s">
        <v>217</v>
      </c>
      <c r="C17" s="9" t="s">
        <v>217</v>
      </c>
      <c r="D17" s="9" t="str">
        <f t="shared" si="1"/>
        <v>N/A</v>
      </c>
      <c r="E17" s="9">
        <v>4.7624209574999998</v>
      </c>
      <c r="F17" s="9" t="str">
        <f t="shared" si="2"/>
        <v>N/A</v>
      </c>
      <c r="G17" s="9">
        <v>4.8790352390000002</v>
      </c>
      <c r="H17" s="9" t="str">
        <f t="shared" si="3"/>
        <v>N/A</v>
      </c>
      <c r="I17" s="10" t="s">
        <v>217</v>
      </c>
      <c r="J17" s="10">
        <v>2.4489999999999998</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100</v>
      </c>
      <c r="F19" s="9" t="str">
        <f>IF(OR($B19="N/A",$E19="N/A"),"N/A",IF(E19&gt;100,"No",IF(E19&lt;98,"No","Yes")))</f>
        <v>Yes</v>
      </c>
      <c r="G19" s="9">
        <v>99.997126683999994</v>
      </c>
      <c r="H19" s="9" t="str">
        <f>IF($B19="N/A","N/A",IF(G19&gt;100,"No",IF(G19&lt;95,"No","Yes")))</f>
        <v>Yes</v>
      </c>
      <c r="I19" s="10" t="s">
        <v>217</v>
      </c>
      <c r="J19" s="10">
        <v>-3.0000000000000001E-3</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3.7652920806000001</v>
      </c>
      <c r="F23" s="9" t="str">
        <f t="shared" si="5"/>
        <v>N/A</v>
      </c>
      <c r="G23" s="9">
        <v>3.8155187770999999</v>
      </c>
      <c r="H23" s="9" t="str">
        <f t="shared" si="6"/>
        <v>N/A</v>
      </c>
      <c r="I23" s="10" t="s">
        <v>217</v>
      </c>
      <c r="J23" s="10">
        <v>1.3340000000000001</v>
      </c>
      <c r="K23" s="9" t="str">
        <f t="shared" si="0"/>
        <v>Yes</v>
      </c>
    </row>
    <row r="24" spans="1:11" x14ac:dyDescent="0.2">
      <c r="A24" s="25" t="s">
        <v>319</v>
      </c>
      <c r="B24" s="97" t="s">
        <v>217</v>
      </c>
      <c r="C24" s="9" t="s">
        <v>217</v>
      </c>
      <c r="D24" s="9" t="str">
        <f t="shared" si="4"/>
        <v>N/A</v>
      </c>
      <c r="E24" s="9">
        <v>5.9126858111000002</v>
      </c>
      <c r="F24" s="9" t="str">
        <f t="shared" si="5"/>
        <v>N/A</v>
      </c>
      <c r="G24" s="9">
        <v>5.4219463838999999</v>
      </c>
      <c r="H24" s="9" t="str">
        <f t="shared" si="6"/>
        <v>N/A</v>
      </c>
      <c r="I24" s="10" t="s">
        <v>217</v>
      </c>
      <c r="J24" s="10">
        <v>-8.3000000000000007</v>
      </c>
      <c r="K24" s="9" t="str">
        <f t="shared" si="0"/>
        <v>Yes</v>
      </c>
    </row>
    <row r="25" spans="1:11" x14ac:dyDescent="0.2">
      <c r="A25" s="25" t="s">
        <v>320</v>
      </c>
      <c r="B25" s="97" t="s">
        <v>217</v>
      </c>
      <c r="C25" s="9" t="s">
        <v>217</v>
      </c>
      <c r="D25" s="9" t="str">
        <f t="shared" si="4"/>
        <v>N/A</v>
      </c>
      <c r="E25" s="9">
        <v>29.504453417000001</v>
      </c>
      <c r="F25" s="9" t="str">
        <f t="shared" si="5"/>
        <v>N/A</v>
      </c>
      <c r="G25" s="9">
        <v>28.672815562</v>
      </c>
      <c r="H25" s="9" t="str">
        <f t="shared" si="6"/>
        <v>N/A</v>
      </c>
      <c r="I25" s="10" t="s">
        <v>217</v>
      </c>
      <c r="J25" s="10">
        <v>-2.82</v>
      </c>
      <c r="K25" s="9" t="str">
        <f t="shared" si="0"/>
        <v>Yes</v>
      </c>
    </row>
    <row r="26" spans="1:11" x14ac:dyDescent="0.2">
      <c r="A26" s="25" t="s">
        <v>321</v>
      </c>
      <c r="B26" s="97" t="s">
        <v>217</v>
      </c>
      <c r="C26" s="9" t="s">
        <v>217</v>
      </c>
      <c r="D26" s="9" t="str">
        <f t="shared" si="4"/>
        <v>N/A</v>
      </c>
      <c r="E26" s="9">
        <v>64.582860772000004</v>
      </c>
      <c r="F26" s="9" t="str">
        <f t="shared" si="5"/>
        <v>N/A</v>
      </c>
      <c r="G26" s="9">
        <v>65.905238053999994</v>
      </c>
      <c r="H26" s="9" t="str">
        <f t="shared" si="6"/>
        <v>N/A</v>
      </c>
      <c r="I26" s="10" t="s">
        <v>217</v>
      </c>
      <c r="J26" s="10">
        <v>2.048</v>
      </c>
      <c r="K26" s="9" t="str">
        <f t="shared" si="0"/>
        <v>Yes</v>
      </c>
    </row>
    <row r="27" spans="1:11" x14ac:dyDescent="0.2">
      <c r="A27" s="25" t="s">
        <v>322</v>
      </c>
      <c r="B27" s="97" t="s">
        <v>217</v>
      </c>
      <c r="C27" s="9" t="s">
        <v>217</v>
      </c>
      <c r="D27" s="9" t="str">
        <f t="shared" si="4"/>
        <v>N/A</v>
      </c>
      <c r="E27" s="9">
        <v>56.045002949000001</v>
      </c>
      <c r="F27" s="9" t="str">
        <f t="shared" si="5"/>
        <v>N/A</v>
      </c>
      <c r="G27" s="9">
        <v>58.207625778999997</v>
      </c>
      <c r="H27" s="9" t="str">
        <f t="shared" si="6"/>
        <v>N/A</v>
      </c>
      <c r="I27" s="10" t="s">
        <v>217</v>
      </c>
      <c r="J27" s="10">
        <v>3.859</v>
      </c>
      <c r="K27" s="9" t="str">
        <f t="shared" si="0"/>
        <v>Yes</v>
      </c>
    </row>
    <row r="28" spans="1:11" x14ac:dyDescent="0.2">
      <c r="A28" s="25" t="s">
        <v>829</v>
      </c>
      <c r="B28" s="97" t="s">
        <v>217</v>
      </c>
      <c r="C28" s="9" t="s">
        <v>217</v>
      </c>
      <c r="D28" s="9" t="str">
        <f t="shared" si="4"/>
        <v>N/A</v>
      </c>
      <c r="E28" s="9">
        <v>1.5155415249999999</v>
      </c>
      <c r="F28" s="9" t="str">
        <f t="shared" si="5"/>
        <v>N/A</v>
      </c>
      <c r="G28" s="9">
        <v>1.5170549905999999</v>
      </c>
      <c r="H28" s="9" t="str">
        <f t="shared" si="6"/>
        <v>N/A</v>
      </c>
      <c r="I28" s="10" t="s">
        <v>217</v>
      </c>
      <c r="J28" s="10">
        <v>9.9900000000000003E-2</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99.940640009000006</v>
      </c>
      <c r="F30" s="9" t="str">
        <f t="shared" si="5"/>
        <v>N/A</v>
      </c>
      <c r="G30" s="9">
        <v>99.913614374999995</v>
      </c>
      <c r="H30" s="9" t="str">
        <f t="shared" si="6"/>
        <v>N/A</v>
      </c>
      <c r="I30" s="10" t="s">
        <v>217</v>
      </c>
      <c r="J30" s="10">
        <v>-2.7E-2</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99.954103672000002</v>
      </c>
      <c r="F32" s="9" t="str">
        <f t="shared" si="5"/>
        <v>N/A</v>
      </c>
      <c r="G32" s="9">
        <v>99.992589116000005</v>
      </c>
      <c r="H32" s="9" t="str">
        <f t="shared" si="6"/>
        <v>N/A</v>
      </c>
      <c r="I32" s="10" t="s">
        <v>217</v>
      </c>
      <c r="J32" s="10">
        <v>3.85E-2</v>
      </c>
      <c r="K32" s="9" t="str">
        <f t="shared" si="0"/>
        <v>Yes</v>
      </c>
    </row>
    <row r="33" spans="1:11" x14ac:dyDescent="0.2">
      <c r="A33" s="25" t="s">
        <v>326</v>
      </c>
      <c r="B33" s="97" t="s">
        <v>217</v>
      </c>
      <c r="C33" s="9" t="s">
        <v>217</v>
      </c>
      <c r="D33" s="9" t="str">
        <f t="shared" si="4"/>
        <v>N/A</v>
      </c>
      <c r="E33" s="9">
        <v>86.502139756999995</v>
      </c>
      <c r="F33" s="9" t="str">
        <f t="shared" si="5"/>
        <v>N/A</v>
      </c>
      <c r="G33" s="9">
        <v>87.923454875000004</v>
      </c>
      <c r="H33" s="9" t="str">
        <f t="shared" si="6"/>
        <v>N/A</v>
      </c>
      <c r="I33" s="10" t="s">
        <v>217</v>
      </c>
      <c r="J33" s="10">
        <v>1.643</v>
      </c>
      <c r="K33" s="9" t="str">
        <f t="shared" si="0"/>
        <v>Yes</v>
      </c>
    </row>
    <row r="34" spans="1:11" x14ac:dyDescent="0.2">
      <c r="A34" s="25" t="s">
        <v>327</v>
      </c>
      <c r="B34" s="97" t="s">
        <v>217</v>
      </c>
      <c r="C34" s="9" t="s">
        <v>217</v>
      </c>
      <c r="D34" s="9" t="str">
        <f t="shared" si="4"/>
        <v>N/A</v>
      </c>
      <c r="E34" s="9">
        <v>1.2520981717999999</v>
      </c>
      <c r="F34" s="9" t="str">
        <f t="shared" si="5"/>
        <v>N/A</v>
      </c>
      <c r="G34" s="9">
        <v>0.83469815820000004</v>
      </c>
      <c r="H34" s="9" t="str">
        <f t="shared" si="6"/>
        <v>N/A</v>
      </c>
      <c r="I34" s="10" t="s">
        <v>217</v>
      </c>
      <c r="J34" s="10">
        <v>-33.299999999999997</v>
      </c>
      <c r="K34" s="9" t="str">
        <f t="shared" si="0"/>
        <v>No</v>
      </c>
    </row>
    <row r="35" spans="1:11" ht="25.5" x14ac:dyDescent="0.2">
      <c r="A35" s="25" t="s">
        <v>369</v>
      </c>
      <c r="B35" s="97" t="s">
        <v>217</v>
      </c>
      <c r="C35" s="9" t="s">
        <v>217</v>
      </c>
      <c r="D35" s="9" t="str">
        <f t="shared" si="4"/>
        <v>N/A</v>
      </c>
      <c r="E35" s="9">
        <v>17.310106005000002</v>
      </c>
      <c r="F35" s="9" t="str">
        <f>IF($B35="N/A","N/A",IF(E35&lt;0,"No","Yes"))</f>
        <v>N/A</v>
      </c>
      <c r="G35" s="9">
        <v>18.193833864999998</v>
      </c>
      <c r="H35" s="9" t="str">
        <f t="shared" si="6"/>
        <v>N/A</v>
      </c>
      <c r="I35" s="10" t="s">
        <v>217</v>
      </c>
      <c r="J35" s="10">
        <v>5.1050000000000004</v>
      </c>
      <c r="K35" s="9" t="str">
        <f t="shared" si="0"/>
        <v>Yes</v>
      </c>
    </row>
    <row r="36" spans="1:11" x14ac:dyDescent="0.2">
      <c r="A36" s="28" t="s">
        <v>373</v>
      </c>
      <c r="B36" s="1" t="s">
        <v>217</v>
      </c>
      <c r="C36" s="8" t="s">
        <v>217</v>
      </c>
      <c r="D36" s="9" t="str">
        <f t="shared" ref="D36:D39" si="7">IF($B36="N/A","N/A",IF(C36&lt;0,"No","Yes"))</f>
        <v>N/A</v>
      </c>
      <c r="E36" s="8">
        <v>89.559799784999996</v>
      </c>
      <c r="F36" s="9" t="str">
        <f t="shared" ref="F36:F39" si="8">IF($B36="N/A","N/A",IF(E36&lt;0,"No","Yes"))</f>
        <v>N/A</v>
      </c>
      <c r="G36" s="8">
        <v>88.238082923999997</v>
      </c>
      <c r="H36" s="9" t="str">
        <f t="shared" ref="H36:H39" si="9">IF($B36="N/A","N/A",IF(G36&lt;0,"No","Yes"))</f>
        <v>N/A</v>
      </c>
      <c r="I36" s="10" t="s">
        <v>217</v>
      </c>
      <c r="J36" s="10">
        <v>-1.48</v>
      </c>
      <c r="K36" s="9" t="str">
        <f>IF(J36="Div by 0", "N/A", IF(J36="N/A","N/A", IF(J36&gt;30, "No", IF(J36&lt;-30, "No", "Yes"))))</f>
        <v>Yes</v>
      </c>
    </row>
    <row r="37" spans="1:11" x14ac:dyDescent="0.2">
      <c r="A37" s="28" t="s">
        <v>374</v>
      </c>
      <c r="B37" s="1" t="s">
        <v>217</v>
      </c>
      <c r="C37" s="8" t="s">
        <v>217</v>
      </c>
      <c r="D37" s="9" t="str">
        <f t="shared" si="7"/>
        <v>N/A</v>
      </c>
      <c r="E37" s="8">
        <v>2.3000499025000001</v>
      </c>
      <c r="F37" s="9" t="str">
        <f t="shared" si="8"/>
        <v>N/A</v>
      </c>
      <c r="G37" s="8">
        <v>2.3934718270999999</v>
      </c>
      <c r="H37" s="9" t="str">
        <f t="shared" si="9"/>
        <v>N/A</v>
      </c>
      <c r="I37" s="10" t="s">
        <v>217</v>
      </c>
      <c r="J37" s="10">
        <v>4.0620000000000003</v>
      </c>
      <c r="K37" s="9" t="str">
        <f>IF(J37="Div by 0", "N/A", IF(J37="N/A","N/A", IF(J37&gt;30, "No", IF(J37&lt;-30, "No", "Yes"))))</f>
        <v>Yes</v>
      </c>
    </row>
    <row r="38" spans="1:11" x14ac:dyDescent="0.2">
      <c r="A38" s="28" t="s">
        <v>375</v>
      </c>
      <c r="B38" s="1" t="s">
        <v>217</v>
      </c>
      <c r="C38" s="8" t="s">
        <v>217</v>
      </c>
      <c r="D38" s="9" t="str">
        <f t="shared" si="7"/>
        <v>N/A</v>
      </c>
      <c r="E38" s="8">
        <v>0</v>
      </c>
      <c r="F38" s="9" t="str">
        <f t="shared" si="8"/>
        <v>N/A</v>
      </c>
      <c r="G38" s="8">
        <v>0</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v>1.5031226845000001</v>
      </c>
      <c r="F39" s="9" t="str">
        <f t="shared" si="8"/>
        <v>N/A</v>
      </c>
      <c r="G39" s="8">
        <v>1.8259920122</v>
      </c>
      <c r="H39" s="9" t="str">
        <f t="shared" si="9"/>
        <v>N/A</v>
      </c>
      <c r="I39" s="10" t="s">
        <v>217</v>
      </c>
      <c r="J39" s="10">
        <v>21.48</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448256</v>
      </c>
      <c r="D7" s="31" t="str">
        <f>IF($B7="N/A","N/A",IF(C7&gt;15,"No",IF(C7&lt;-15,"No","Yes")))</f>
        <v>N/A</v>
      </c>
      <c r="E7" s="30">
        <v>453514</v>
      </c>
      <c r="F7" s="31" t="str">
        <f>IF($B7="N/A","N/A",IF(E7&gt;15,"No",IF(E7&lt;-15,"No","Yes")))</f>
        <v>N/A</v>
      </c>
      <c r="G7" s="30">
        <v>453079</v>
      </c>
      <c r="H7" s="31" t="str">
        <f>IF($B7="N/A","N/A",IF(G7&gt;15,"No",IF(G7&lt;-15,"No","Yes")))</f>
        <v>N/A</v>
      </c>
      <c r="I7" s="32">
        <v>1.173</v>
      </c>
      <c r="J7" s="32">
        <v>-9.6000000000000002E-2</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73.449110722</v>
      </c>
      <c r="F11" s="9" t="str">
        <f>IF(OR($B11="N/A",$E11="N/A"),"N/A",IF(E11&gt;100,"No",IF(E11&lt;95,"No","Yes")))</f>
        <v>No</v>
      </c>
      <c r="G11" s="8">
        <v>73.987980020999998</v>
      </c>
      <c r="H11" s="9" t="str">
        <f>IF($B11="N/A","N/A",IF(G11&gt;100,"No",IF(G11&lt;95,"No","Yes")))</f>
        <v>No</v>
      </c>
      <c r="I11" s="10" t="s">
        <v>217</v>
      </c>
      <c r="J11" s="10">
        <v>0.73370000000000002</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71.159875991000007</v>
      </c>
      <c r="F13" s="9" t="str">
        <f t="shared" si="2"/>
        <v>No</v>
      </c>
      <c r="G13" s="8">
        <v>72.387817577000007</v>
      </c>
      <c r="H13" s="9" t="str">
        <f t="shared" si="3"/>
        <v>No</v>
      </c>
      <c r="I13" s="10" t="s">
        <v>217</v>
      </c>
      <c r="J13" s="10">
        <v>1.726</v>
      </c>
      <c r="K13" s="9" t="str">
        <f t="shared" si="0"/>
        <v>Yes</v>
      </c>
    </row>
    <row r="14" spans="1:11" x14ac:dyDescent="0.2">
      <c r="A14" s="99" t="s">
        <v>13</v>
      </c>
      <c r="B14" s="34" t="s">
        <v>217</v>
      </c>
      <c r="C14" s="35">
        <v>448256</v>
      </c>
      <c r="D14" s="9" t="str">
        <f>IF($B14="N/A","N/A",IF(C14&gt;15,"No",IF(C14&lt;-15,"No","Yes")))</f>
        <v>N/A</v>
      </c>
      <c r="E14" s="35">
        <v>453514</v>
      </c>
      <c r="F14" s="9" t="str">
        <f>IF($B14="N/A","N/A",IF(E14&gt;15,"No",IF(E14&lt;-15,"No","Yes")))</f>
        <v>N/A</v>
      </c>
      <c r="G14" s="35">
        <v>453079</v>
      </c>
      <c r="H14" s="9" t="str">
        <f>IF($B14="N/A","N/A",IF(G14&gt;15,"No",IF(G14&lt;-15,"No","Yes")))</f>
        <v>N/A</v>
      </c>
      <c r="I14" s="10">
        <v>1.173</v>
      </c>
      <c r="J14" s="10">
        <v>-9.6000000000000002E-2</v>
      </c>
      <c r="K14" s="9" t="str">
        <f t="shared" si="0"/>
        <v>Yes</v>
      </c>
    </row>
    <row r="15" spans="1:11" x14ac:dyDescent="0.2">
      <c r="A15" s="99" t="s">
        <v>442</v>
      </c>
      <c r="B15" s="34" t="s">
        <v>219</v>
      </c>
      <c r="C15" s="8">
        <v>0.65587521419999995</v>
      </c>
      <c r="D15" s="9" t="str">
        <f>IF($B15="N/A","N/A",IF(C15&gt;20,"No",IF(C15&lt;5,"No","Yes")))</f>
        <v>No</v>
      </c>
      <c r="E15" s="8">
        <v>0.6185035082</v>
      </c>
      <c r="F15" s="9" t="str">
        <f>IF($B15="N/A","N/A",IF(E15&gt;20,"No",IF(E15&lt;5,"No","Yes")))</f>
        <v>No</v>
      </c>
      <c r="G15" s="8">
        <v>0.64116853789999995</v>
      </c>
      <c r="H15" s="9" t="str">
        <f>IF($B15="N/A","N/A",IF(G15&gt;20,"No",IF(G15&lt;5,"No","Yes")))</f>
        <v>No</v>
      </c>
      <c r="I15" s="10">
        <v>-5.7</v>
      </c>
      <c r="J15" s="10">
        <v>3.6640000000000001</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99.358831461999998</v>
      </c>
      <c r="H16" s="9" t="str">
        <f>IF($B16="N/A","N/A",IF(G16&gt;15,"No",IF(G16&lt;-15,"No","Yes")))</f>
        <v>N/A</v>
      </c>
      <c r="I16" s="10" t="s">
        <v>217</v>
      </c>
      <c r="J16" s="10" t="s">
        <v>217</v>
      </c>
      <c r="K16" s="9" t="str">
        <f t="shared" si="0"/>
        <v>N/A</v>
      </c>
    </row>
    <row r="17" spans="1:11" x14ac:dyDescent="0.2">
      <c r="A17" s="99" t="s">
        <v>444</v>
      </c>
      <c r="B17" s="34" t="s">
        <v>239</v>
      </c>
      <c r="C17" s="8">
        <v>88.511921759000003</v>
      </c>
      <c r="D17" s="9" t="str">
        <f>IF($B17="N/A","N/A",IF(C17&gt;1,"Yes","No"))</f>
        <v>Yes</v>
      </c>
      <c r="E17" s="8">
        <v>78.915755633000003</v>
      </c>
      <c r="F17" s="9" t="str">
        <f>IF($B17="N/A","N/A",IF(E17&gt;1,"Yes","No"))</f>
        <v>Yes</v>
      </c>
      <c r="G17" s="8">
        <v>67.281644040000003</v>
      </c>
      <c r="H17" s="9" t="str">
        <f>IF($B17="N/A","N/A",IF(G17&gt;1,"Yes","No"))</f>
        <v>Yes</v>
      </c>
      <c r="I17" s="10">
        <v>-10.8</v>
      </c>
      <c r="J17" s="10">
        <v>-14.7</v>
      </c>
      <c r="K17" s="9" t="str">
        <f t="shared" si="0"/>
        <v>Yes</v>
      </c>
    </row>
    <row r="18" spans="1:11" x14ac:dyDescent="0.2">
      <c r="A18" s="99" t="s">
        <v>856</v>
      </c>
      <c r="B18" s="34" t="s">
        <v>217</v>
      </c>
      <c r="C18" s="100">
        <v>6242.3237902000001</v>
      </c>
      <c r="D18" s="9" t="str">
        <f>IF($B18="N/A","N/A",IF(C18&gt;15,"No",IF(C18&lt;-15,"No","Yes")))</f>
        <v>N/A</v>
      </c>
      <c r="E18" s="100">
        <v>6585.4096157000004</v>
      </c>
      <c r="F18" s="9" t="str">
        <f>IF($B18="N/A","N/A",IF(E18&gt;15,"No",IF(E18&lt;-15,"No","Yes")))</f>
        <v>N/A</v>
      </c>
      <c r="G18" s="100">
        <v>6640.3012771000003</v>
      </c>
      <c r="H18" s="9" t="str">
        <f>IF($B18="N/A","N/A",IF(G18&gt;15,"No",IF(G18&lt;-15,"No","Yes")))</f>
        <v>N/A</v>
      </c>
      <c r="I18" s="10">
        <v>5.4960000000000004</v>
      </c>
      <c r="J18" s="10">
        <v>0.83350000000000002</v>
      </c>
      <c r="K18" s="9" t="str">
        <f t="shared" si="0"/>
        <v>Yes</v>
      </c>
    </row>
    <row r="19" spans="1:11" x14ac:dyDescent="0.2">
      <c r="A19" s="3" t="s">
        <v>131</v>
      </c>
      <c r="B19" s="34" t="s">
        <v>217</v>
      </c>
      <c r="C19" s="35">
        <v>1693</v>
      </c>
      <c r="D19" s="34" t="s">
        <v>217</v>
      </c>
      <c r="E19" s="35">
        <v>1799</v>
      </c>
      <c r="F19" s="34" t="s">
        <v>217</v>
      </c>
      <c r="G19" s="35">
        <v>1646</v>
      </c>
      <c r="H19" s="9" t="str">
        <f>IF($B19="N/A","N/A",IF(G19&gt;15,"No",IF(G19&lt;-15,"No","Yes")))</f>
        <v>N/A</v>
      </c>
      <c r="I19" s="10">
        <v>6.2610000000000001</v>
      </c>
      <c r="J19" s="10">
        <v>-8.5</v>
      </c>
      <c r="K19" s="9" t="str">
        <f t="shared" si="0"/>
        <v>Yes</v>
      </c>
    </row>
    <row r="20" spans="1:11" x14ac:dyDescent="0.2">
      <c r="A20" s="3" t="s">
        <v>350</v>
      </c>
      <c r="B20" s="29" t="s">
        <v>217</v>
      </c>
      <c r="C20" s="8" t="s">
        <v>217</v>
      </c>
      <c r="D20" s="34" t="s">
        <v>217</v>
      </c>
      <c r="E20" s="8" t="s">
        <v>217</v>
      </c>
      <c r="F20" s="34" t="s">
        <v>217</v>
      </c>
      <c r="G20" s="8">
        <v>0.36329205279999999</v>
      </c>
      <c r="H20" s="9" t="str">
        <f>IF($B20="N/A","N/A",IF(G20&gt;15,"No",IF(G20&lt;-15,"No","Yes")))</f>
        <v>N/A</v>
      </c>
      <c r="I20" s="10" t="s">
        <v>217</v>
      </c>
      <c r="J20" s="10" t="s">
        <v>217</v>
      </c>
      <c r="K20" s="9" t="str">
        <f t="shared" si="0"/>
        <v>N/A</v>
      </c>
    </row>
    <row r="21" spans="1:11" ht="25.5" x14ac:dyDescent="0.2">
      <c r="A21" s="3" t="s">
        <v>835</v>
      </c>
      <c r="B21" s="34" t="s">
        <v>217</v>
      </c>
      <c r="C21" s="100">
        <v>6509.6940342999997</v>
      </c>
      <c r="D21" s="9" t="str">
        <f>IF($B21="N/A","N/A",IF(C21&gt;60,"No",IF(C21&lt;15,"No","Yes")))</f>
        <v>N/A</v>
      </c>
      <c r="E21" s="100">
        <v>6323.7632018000004</v>
      </c>
      <c r="F21" s="9" t="str">
        <f>IF($B21="N/A","N/A",IF(E21&gt;60,"No",IF(E21&lt;15,"No","Yes")))</f>
        <v>N/A</v>
      </c>
      <c r="G21" s="100">
        <v>7939.0923450999999</v>
      </c>
      <c r="H21" s="9" t="str">
        <f>IF($B21="N/A","N/A",IF(G21&gt;60,"No",IF(G21&lt;15,"No","Yes")))</f>
        <v>N/A</v>
      </c>
      <c r="I21" s="10">
        <v>-2.86</v>
      </c>
      <c r="J21" s="10">
        <v>25.54</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445316</v>
      </c>
      <c r="D6" s="9" t="str">
        <f>IF($B6="N/A","N/A",IF(C6&gt;15,"No",IF(C6&lt;-15,"No","Yes")))</f>
        <v>N/A</v>
      </c>
      <c r="E6" s="35">
        <v>450709</v>
      </c>
      <c r="F6" s="9" t="str">
        <f>IF($B6="N/A","N/A",IF(E6&gt;15,"No",IF(E6&lt;-15,"No","Yes")))</f>
        <v>N/A</v>
      </c>
      <c r="G6" s="35">
        <v>450174</v>
      </c>
      <c r="H6" s="9" t="str">
        <f>IF($B6="N/A","N/A",IF(G6&gt;15,"No",IF(G6&lt;-15,"No","Yes")))</f>
        <v>N/A</v>
      </c>
      <c r="I6" s="10">
        <v>1.2110000000000001</v>
      </c>
      <c r="J6" s="10">
        <v>-0.11899999999999999</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183.41185440000001</v>
      </c>
      <c r="D9" s="9" t="str">
        <f>IF($B9="N/A","N/A",IF(C9&gt;100,"No",IF(C9&lt;50,"No","Yes")))</f>
        <v>No</v>
      </c>
      <c r="E9" s="36">
        <v>186.55795419</v>
      </c>
      <c r="F9" s="9" t="str">
        <f>IF($B9="N/A","N/A",IF(E9&gt;100,"No",IF(E9&lt;50,"No","Yes")))</f>
        <v>No</v>
      </c>
      <c r="G9" s="36">
        <v>184.34784556</v>
      </c>
      <c r="H9" s="9" t="str">
        <f>IF($B9="N/A","N/A",IF(G9&gt;100,"No",IF(G9&lt;50,"No","Yes")))</f>
        <v>No</v>
      </c>
      <c r="I9" s="10">
        <v>1.7150000000000001</v>
      </c>
      <c r="J9" s="10">
        <v>-1.18</v>
      </c>
      <c r="K9" s="9" t="str">
        <f t="shared" si="0"/>
        <v>Yes</v>
      </c>
    </row>
    <row r="10" spans="1:11" ht="25.5" x14ac:dyDescent="0.2">
      <c r="A10" s="81" t="s">
        <v>838</v>
      </c>
      <c r="B10" s="34" t="s">
        <v>217</v>
      </c>
      <c r="C10" s="36">
        <v>644.44791570999996</v>
      </c>
      <c r="D10" s="9" t="str">
        <f>IF($B10="N/A","N/A",IF(C10&gt;15,"No",IF(C10&lt;-15,"No","Yes")))</f>
        <v>N/A</v>
      </c>
      <c r="E10" s="36">
        <v>661.2247132</v>
      </c>
      <c r="F10" s="9" t="str">
        <f>IF($B10="N/A","N/A",IF(E10&gt;15,"No",IF(E10&lt;-15,"No","Yes")))</f>
        <v>N/A</v>
      </c>
      <c r="G10" s="36">
        <v>673.78357648999997</v>
      </c>
      <c r="H10" s="9" t="str">
        <f>IF($B10="N/A","N/A",IF(G10&gt;15,"No",IF(G10&lt;-15,"No","Yes")))</f>
        <v>N/A</v>
      </c>
      <c r="I10" s="10">
        <v>2.6030000000000002</v>
      </c>
      <c r="J10" s="10">
        <v>1.899</v>
      </c>
      <c r="K10" s="9" t="str">
        <f t="shared" si="0"/>
        <v>Yes</v>
      </c>
    </row>
    <row r="11" spans="1:11" ht="25.5" x14ac:dyDescent="0.2">
      <c r="A11" s="81" t="s">
        <v>839</v>
      </c>
      <c r="B11" s="34" t="s">
        <v>217</v>
      </c>
      <c r="C11" s="36">
        <v>404.98548541999997</v>
      </c>
      <c r="D11" s="9" t="str">
        <f>IF($B11="N/A","N/A",IF(C11&gt;15,"No",IF(C11&lt;-15,"No","Yes")))</f>
        <v>N/A</v>
      </c>
      <c r="E11" s="36">
        <v>483.5031204</v>
      </c>
      <c r="F11" s="9" t="str">
        <f>IF($B11="N/A","N/A",IF(E11&gt;15,"No",IF(E11&lt;-15,"No","Yes")))</f>
        <v>N/A</v>
      </c>
      <c r="G11" s="36">
        <v>531.48096634000001</v>
      </c>
      <c r="H11" s="9" t="str">
        <f>IF($B11="N/A","N/A",IF(G11&gt;15,"No",IF(G11&lt;-15,"No","Yes")))</f>
        <v>N/A</v>
      </c>
      <c r="I11" s="10">
        <v>19.39</v>
      </c>
      <c r="J11" s="10">
        <v>9.923</v>
      </c>
      <c r="K11" s="9" t="str">
        <f t="shared" si="0"/>
        <v>Yes</v>
      </c>
    </row>
    <row r="12" spans="1:11" ht="25.5" x14ac:dyDescent="0.2">
      <c r="A12" s="81" t="s">
        <v>840</v>
      </c>
      <c r="B12" s="34" t="s">
        <v>217</v>
      </c>
      <c r="C12" s="36">
        <v>491.71564273000001</v>
      </c>
      <c r="D12" s="9" t="str">
        <f>IF($B12="N/A","N/A",IF(C12&gt;15,"No",IF(C12&lt;-15,"No","Yes")))</f>
        <v>N/A</v>
      </c>
      <c r="E12" s="36">
        <v>496.54778943000002</v>
      </c>
      <c r="F12" s="9" t="str">
        <f>IF($B12="N/A","N/A",IF(E12&gt;15,"No",IF(E12&lt;-15,"No","Yes")))</f>
        <v>N/A</v>
      </c>
      <c r="G12" s="36">
        <v>484.36337085000002</v>
      </c>
      <c r="H12" s="9" t="str">
        <f>IF($B12="N/A","N/A",IF(G12&gt;15,"No",IF(G12&lt;-15,"No","Yes")))</f>
        <v>N/A</v>
      </c>
      <c r="I12" s="10">
        <v>0.98270000000000002</v>
      </c>
      <c r="J12" s="10">
        <v>-2.4500000000000002</v>
      </c>
      <c r="K12" s="9" t="str">
        <f t="shared" si="0"/>
        <v>Yes</v>
      </c>
    </row>
    <row r="13" spans="1:11" x14ac:dyDescent="0.2">
      <c r="A13" s="81" t="s">
        <v>655</v>
      </c>
      <c r="B13" s="34" t="s">
        <v>241</v>
      </c>
      <c r="C13" s="8">
        <v>80.655085377999995</v>
      </c>
      <c r="D13" s="9" t="str">
        <f>IF($B13="N/A","N/A",IF(C13&gt;99,"No",IF(C13&lt;75,"No","Yes")))</f>
        <v>Yes</v>
      </c>
      <c r="E13" s="8">
        <v>79.167933189999999</v>
      </c>
      <c r="F13" s="9" t="str">
        <f>IF($B13="N/A","N/A",IF(E13&gt;99,"No",IF(E13&lt;75,"No","Yes")))</f>
        <v>Yes</v>
      </c>
      <c r="G13" s="8">
        <v>78.500535349000003</v>
      </c>
      <c r="H13" s="9" t="str">
        <f>IF($B13="N/A","N/A",IF(G13&gt;99,"No",IF(G13&lt;75,"No","Yes")))</f>
        <v>Yes</v>
      </c>
      <c r="I13" s="10">
        <v>-1.84</v>
      </c>
      <c r="J13" s="10">
        <v>-0.84299999999999997</v>
      </c>
      <c r="K13" s="9" t="str">
        <f t="shared" ref="K13:K24" si="1">IF(J13="Div by 0", "N/A", IF(J13="N/A","N/A", IF(J13&gt;30, "No", IF(J13&lt;-30, "No", "Yes"))))</f>
        <v>Yes</v>
      </c>
    </row>
    <row r="14" spans="1:11" x14ac:dyDescent="0.2">
      <c r="A14" s="81" t="s">
        <v>495</v>
      </c>
      <c r="B14" s="34" t="s">
        <v>217</v>
      </c>
      <c r="C14" s="9">
        <v>98.248183311999995</v>
      </c>
      <c r="D14" s="9" t="str">
        <f>IF($B14="N/A","N/A",IF(C14&gt;15,"No",IF(C14&lt;-15,"No","Yes")))</f>
        <v>N/A</v>
      </c>
      <c r="E14" s="9">
        <v>98.229344454</v>
      </c>
      <c r="F14" s="9" t="str">
        <f>IF($B14="N/A","N/A",IF(E14&gt;15,"No",IF(E14&lt;-15,"No","Yes")))</f>
        <v>N/A</v>
      </c>
      <c r="G14" s="9">
        <v>98.228580969000006</v>
      </c>
      <c r="H14" s="9" t="str">
        <f>IF($B14="N/A","N/A",IF(G14&gt;15,"No",IF(G14&lt;-15,"No","Yes")))</f>
        <v>N/A</v>
      </c>
      <c r="I14" s="10">
        <v>-1.9E-2</v>
      </c>
      <c r="J14" s="10">
        <v>-1E-3</v>
      </c>
      <c r="K14" s="9" t="str">
        <f t="shared" si="1"/>
        <v>Yes</v>
      </c>
    </row>
    <row r="15" spans="1:11" x14ac:dyDescent="0.2">
      <c r="A15" s="81" t="s">
        <v>841</v>
      </c>
      <c r="B15" s="34" t="s">
        <v>217</v>
      </c>
      <c r="C15" s="35">
        <v>28.478882219999999</v>
      </c>
      <c r="D15" s="9" t="str">
        <f>IF($B15="N/A","N/A",IF(C15&gt;15,"No",IF(C15&lt;-15,"No","Yes")))</f>
        <v>N/A</v>
      </c>
      <c r="E15" s="10">
        <v>28.518178369000001</v>
      </c>
      <c r="F15" s="9" t="str">
        <f>IF($B15="N/A","N/A",IF(E15&gt;15,"No",IF(E15&lt;-15,"No","Yes")))</f>
        <v>N/A</v>
      </c>
      <c r="G15" s="10">
        <v>28.661506241000001</v>
      </c>
      <c r="H15" s="9" t="str">
        <f>IF($B15="N/A","N/A",IF(G15&gt;15,"No",IF(G15&lt;-15,"No","Yes")))</f>
        <v>N/A</v>
      </c>
      <c r="I15" s="10">
        <v>0.13800000000000001</v>
      </c>
      <c r="J15" s="10">
        <v>0.50260000000000005</v>
      </c>
      <c r="K15" s="9" t="str">
        <f t="shared" si="1"/>
        <v>Yes</v>
      </c>
    </row>
    <row r="16" spans="1:11" x14ac:dyDescent="0.2">
      <c r="A16" s="78" t="s">
        <v>656</v>
      </c>
      <c r="B16" s="59" t="s">
        <v>242</v>
      </c>
      <c r="C16" s="9">
        <v>7.5761930853999999</v>
      </c>
      <c r="D16" s="9" t="str">
        <f>IF($B16="N/A","N/A",IF(C16&gt;20,"No",IF(C16&lt;=0,"No","Yes")))</f>
        <v>Yes</v>
      </c>
      <c r="E16" s="9">
        <v>7.2002112228000001</v>
      </c>
      <c r="F16" s="9" t="str">
        <f>IF($B16="N/A","N/A",IF(E16&gt;20,"No",IF(E16&lt;=0,"No","Yes")))</f>
        <v>Yes</v>
      </c>
      <c r="G16" s="9">
        <v>7.0123996498999999</v>
      </c>
      <c r="H16" s="9" t="str">
        <f>IF($B16="N/A","N/A",IF(G16&gt;20,"No",IF(G16&lt;=0,"No","Yes")))</f>
        <v>Yes</v>
      </c>
      <c r="I16" s="10">
        <v>-4.96</v>
      </c>
      <c r="J16" s="10">
        <v>-2.61</v>
      </c>
      <c r="K16" s="9" t="str">
        <f t="shared" si="1"/>
        <v>Yes</v>
      </c>
    </row>
    <row r="17" spans="1:11" x14ac:dyDescent="0.2">
      <c r="A17" s="78" t="s">
        <v>370</v>
      </c>
      <c r="B17" s="34" t="s">
        <v>217</v>
      </c>
      <c r="C17" s="9">
        <v>99.828087023999998</v>
      </c>
      <c r="D17" s="9" t="str">
        <f>IF($B17="N/A","N/A",IF(C17&gt;15,"No",IF(C17&lt;-15,"No","Yes")))</f>
        <v>N/A</v>
      </c>
      <c r="E17" s="9">
        <v>99.926044619999999</v>
      </c>
      <c r="F17" s="9" t="str">
        <f>IF($B17="N/A","N/A",IF(E17&gt;15,"No",IF(E17&lt;-15,"No","Yes")))</f>
        <v>N/A</v>
      </c>
      <c r="G17" s="9">
        <v>99.930309174000001</v>
      </c>
      <c r="H17" s="9" t="str">
        <f>IF($B17="N/A","N/A",IF(G17&gt;15,"No",IF(G17&lt;-15,"No","Yes")))</f>
        <v>N/A</v>
      </c>
      <c r="I17" s="10">
        <v>9.8100000000000007E-2</v>
      </c>
      <c r="J17" s="10">
        <v>4.3E-3</v>
      </c>
      <c r="K17" s="9" t="str">
        <f t="shared" si="1"/>
        <v>Yes</v>
      </c>
    </row>
    <row r="18" spans="1:11" x14ac:dyDescent="0.2">
      <c r="A18" s="78" t="s">
        <v>842</v>
      </c>
      <c r="B18" s="34" t="s">
        <v>217</v>
      </c>
      <c r="C18" s="10">
        <v>29.843824227999999</v>
      </c>
      <c r="D18" s="9" t="str">
        <f>IF($B18="N/A","N/A",IF(C18&gt;15,"No",IF(C18&lt;-15,"No","Yes")))</f>
        <v>N/A</v>
      </c>
      <c r="E18" s="10">
        <v>29.773158998</v>
      </c>
      <c r="F18" s="9" t="str">
        <f>IF($B18="N/A","N/A",IF(E18&gt;15,"No",IF(E18&lt;-15,"No","Yes")))</f>
        <v>N/A</v>
      </c>
      <c r="G18" s="10">
        <v>29.807994674</v>
      </c>
      <c r="H18" s="9" t="str">
        <f>IF($B18="N/A","N/A",IF(G18&gt;15,"No",IF(G18&lt;-15,"No","Yes")))</f>
        <v>N/A</v>
      </c>
      <c r="I18" s="10">
        <v>-0.23699999999999999</v>
      </c>
      <c r="J18" s="10">
        <v>0.11700000000000001</v>
      </c>
      <c r="K18" s="9" t="str">
        <f t="shared" si="1"/>
        <v>Yes</v>
      </c>
    </row>
    <row r="19" spans="1:11" x14ac:dyDescent="0.2">
      <c r="A19" s="81" t="s">
        <v>657</v>
      </c>
      <c r="B19" s="59" t="s">
        <v>243</v>
      </c>
      <c r="C19" s="9">
        <v>0.48572249820000002</v>
      </c>
      <c r="D19" s="9" t="str">
        <f>IF($B19="N/A","N/A",IF(C19&gt;10,"No",IF(C19&lt;=0,"No","Yes")))</f>
        <v>Yes</v>
      </c>
      <c r="E19" s="9">
        <v>0.4550608042</v>
      </c>
      <c r="F19" s="9" t="str">
        <f>IF($B19="N/A","N/A",IF(E19&gt;10,"No",IF(E19&lt;=0,"No","Yes")))</f>
        <v>Yes</v>
      </c>
      <c r="G19" s="9">
        <v>0.40539880140000001</v>
      </c>
      <c r="H19" s="9" t="str">
        <f>IF($B19="N/A","N/A",IF(G19&gt;10,"No",IF(G19&lt;=0,"No","Yes")))</f>
        <v>Yes</v>
      </c>
      <c r="I19" s="10">
        <v>-6.31</v>
      </c>
      <c r="J19" s="10">
        <v>-10.9</v>
      </c>
      <c r="K19" s="9" t="str">
        <f t="shared" si="1"/>
        <v>Yes</v>
      </c>
    </row>
    <row r="20" spans="1:11" x14ac:dyDescent="0.2">
      <c r="A20" s="81" t="s">
        <v>129</v>
      </c>
      <c r="B20" s="34" t="s">
        <v>217</v>
      </c>
      <c r="C20" s="9">
        <v>99.90753583</v>
      </c>
      <c r="D20" s="9" t="str">
        <f>IF($B20="N/A","N/A",IF(C20&gt;15,"No",IF(C20&lt;-15,"No","Yes")))</f>
        <v>N/A</v>
      </c>
      <c r="E20" s="9">
        <v>100</v>
      </c>
      <c r="F20" s="9" t="str">
        <f>IF($B20="N/A","N/A",IF(E20&gt;15,"No",IF(E20&lt;-15,"No","Yes")))</f>
        <v>N/A</v>
      </c>
      <c r="G20" s="9">
        <v>100</v>
      </c>
      <c r="H20" s="9" t="str">
        <f>IF($B20="N/A","N/A",IF(G20&gt;15,"No",IF(G20&lt;-15,"No","Yes")))</f>
        <v>N/A</v>
      </c>
      <c r="I20" s="10">
        <v>9.2499999999999999E-2</v>
      </c>
      <c r="J20" s="10">
        <v>0</v>
      </c>
      <c r="K20" s="9" t="str">
        <f t="shared" si="1"/>
        <v>Yes</v>
      </c>
    </row>
    <row r="21" spans="1:11" x14ac:dyDescent="0.2">
      <c r="A21" s="81" t="s">
        <v>843</v>
      </c>
      <c r="B21" s="34" t="s">
        <v>217</v>
      </c>
      <c r="C21" s="10">
        <v>27.960203609000001</v>
      </c>
      <c r="D21" s="9" t="str">
        <f>IF($B21="N/A","N/A",IF(C21&gt;15,"No",IF(C21&lt;-15,"No","Yes")))</f>
        <v>N/A</v>
      </c>
      <c r="E21" s="10">
        <v>27.812774256000001</v>
      </c>
      <c r="F21" s="9" t="str">
        <f>IF($B21="N/A","N/A",IF(E21&gt;15,"No",IF(E21&lt;-15,"No","Yes")))</f>
        <v>N/A</v>
      </c>
      <c r="G21" s="10">
        <v>27.852602739999998</v>
      </c>
      <c r="H21" s="9" t="str">
        <f>IF($B21="N/A","N/A",IF(G21&gt;15,"No",IF(G21&lt;-15,"No","Yes")))</f>
        <v>N/A</v>
      </c>
      <c r="I21" s="10">
        <v>-0.52700000000000002</v>
      </c>
      <c r="J21" s="10">
        <v>0.14319999999999999</v>
      </c>
      <c r="K21" s="9" t="str">
        <f t="shared" si="1"/>
        <v>Yes</v>
      </c>
    </row>
    <row r="22" spans="1:11" x14ac:dyDescent="0.2">
      <c r="A22" s="81" t="s">
        <v>1720</v>
      </c>
      <c r="B22" s="59" t="s">
        <v>228</v>
      </c>
      <c r="C22" s="9">
        <v>11.282999039</v>
      </c>
      <c r="D22" s="9" t="str">
        <f>IF($B22="N/A","N/A",IF(C22&gt;5,"No",IF(C22&lt;=0,"No","Yes")))</f>
        <v>No</v>
      </c>
      <c r="E22" s="9">
        <v>13.176794783</v>
      </c>
      <c r="F22" s="9" t="str">
        <f>IF($B22="N/A","N/A",IF(E22&gt;5,"No",IF(E22&lt;=0,"No","Yes")))</f>
        <v>No</v>
      </c>
      <c r="G22" s="9">
        <v>14.081666200000001</v>
      </c>
      <c r="H22" s="9" t="str">
        <f>IF($B22="N/A","N/A",IF(G22&gt;5,"No",IF(G22&lt;=0,"No","Yes")))</f>
        <v>No</v>
      </c>
      <c r="I22" s="10">
        <v>16.78</v>
      </c>
      <c r="J22" s="10">
        <v>6.867</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4.5256244401999997</v>
      </c>
      <c r="D24" s="9" t="str">
        <f>IF($B24="N/A","N/A",IF(C24&gt;15,"No",IF(C24&lt;-15,"No","Yes")))</f>
        <v>N/A</v>
      </c>
      <c r="E24" s="10">
        <v>3.6706797555000001</v>
      </c>
      <c r="F24" s="9" t="str">
        <f>IF($B24="N/A","N/A",IF(E24&gt;15,"No",IF(E24&lt;-15,"No","Yes")))</f>
        <v>N/A</v>
      </c>
      <c r="G24" s="10">
        <v>3.3162859667000002</v>
      </c>
      <c r="H24" s="9" t="str">
        <f>IF($B24="N/A","N/A",IF(G24&gt;15,"No",IF(G24&lt;-15,"No","Yes")))</f>
        <v>N/A</v>
      </c>
      <c r="I24" s="10">
        <v>-18.899999999999999</v>
      </c>
      <c r="J24" s="10">
        <v>-9.65</v>
      </c>
      <c r="K24" s="9" t="str">
        <f t="shared" si="1"/>
        <v>Yes</v>
      </c>
    </row>
    <row r="25" spans="1:11" x14ac:dyDescent="0.2">
      <c r="A25" s="81" t="s">
        <v>15</v>
      </c>
      <c r="B25" s="34" t="s">
        <v>244</v>
      </c>
      <c r="C25" s="9">
        <v>7.2411501046</v>
      </c>
      <c r="D25" s="9" t="str">
        <f>IF($B25="N/A","N/A",IF(C25&gt;20,"No",IF(C25&lt;1,"No","Yes")))</f>
        <v>Yes</v>
      </c>
      <c r="E25" s="9">
        <v>6.8973550561000003</v>
      </c>
      <c r="F25" s="9" t="str">
        <f>IF($B25="N/A","N/A",IF(E25&gt;20,"No",IF(E25&lt;1,"No","Yes")))</f>
        <v>Yes</v>
      </c>
      <c r="G25" s="9">
        <v>6.0167846211000002</v>
      </c>
      <c r="H25" s="9" t="str">
        <f>IF($B25="N/A","N/A",IF(G25&gt;20,"No",IF(G25&lt;1,"No","Yes")))</f>
        <v>Yes</v>
      </c>
      <c r="I25" s="10">
        <v>-4.75</v>
      </c>
      <c r="J25" s="10">
        <v>-12.8</v>
      </c>
      <c r="K25" s="9" t="str">
        <f t="shared" ref="K25:K34" si="2">IF(J25="Div by 0", "N/A", IF(J25="N/A","N/A", IF(J25&gt;30, "No", IF(J25&lt;-30, "No", "Yes"))))</f>
        <v>Yes</v>
      </c>
    </row>
    <row r="26" spans="1:11" x14ac:dyDescent="0.2">
      <c r="A26" s="81" t="s">
        <v>163</v>
      </c>
      <c r="B26" s="34" t="s">
        <v>218</v>
      </c>
      <c r="C26" s="9">
        <v>89.369346711000006</v>
      </c>
      <c r="D26" s="9" t="str">
        <f>IF($B26="N/A","N/A",IF(C26&gt;100,"No",IF(C26&lt;95,"No","Yes")))</f>
        <v>No</v>
      </c>
      <c r="E26" s="9">
        <v>87.455320395000001</v>
      </c>
      <c r="F26" s="9" t="str">
        <f>IF($B26="N/A","N/A",IF(E26&gt;100,"No",IF(E26&lt;95,"No","Yes")))</f>
        <v>No</v>
      </c>
      <c r="G26" s="9">
        <v>86.503885163999996</v>
      </c>
      <c r="H26" s="9" t="str">
        <f>IF($B26="N/A","N/A",IF(G26&gt;100,"No",IF(G26&lt;95,"No","Yes")))</f>
        <v>No</v>
      </c>
      <c r="I26" s="10">
        <v>-2.14</v>
      </c>
      <c r="J26" s="10">
        <v>-1.0900000000000001</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11.251785248999999</v>
      </c>
      <c r="D28" s="9" t="str">
        <f>IF($B28="N/A","N/A",IF(C28&gt;30,"No",IF(C28&lt;5,"No","Yes")))</f>
        <v>Yes</v>
      </c>
      <c r="E28" s="9">
        <v>10.897718927</v>
      </c>
      <c r="F28" s="9" t="str">
        <f>IF($B28="N/A","N/A",IF(E28&gt;30,"No",IF(E28&lt;5,"No","Yes")))</f>
        <v>Yes</v>
      </c>
      <c r="G28" s="9">
        <v>10.533260473</v>
      </c>
      <c r="H28" s="9" t="str">
        <f>IF($B28="N/A","N/A",IF(G28&gt;30,"No",IF(G28&lt;5,"No","Yes")))</f>
        <v>Yes</v>
      </c>
      <c r="I28" s="10">
        <v>-3.15</v>
      </c>
      <c r="J28" s="10">
        <v>-3.34</v>
      </c>
      <c r="K28" s="9" t="str">
        <f t="shared" si="2"/>
        <v>Yes</v>
      </c>
    </row>
    <row r="29" spans="1:11" x14ac:dyDescent="0.2">
      <c r="A29" s="81" t="s">
        <v>846</v>
      </c>
      <c r="B29" s="34" t="s">
        <v>231</v>
      </c>
      <c r="C29" s="9">
        <v>56.230182612</v>
      </c>
      <c r="D29" s="9" t="str">
        <f>IF($B29="N/A","N/A",IF(C29&gt;75,"No",IF(C29&lt;15,"No","Yes")))</f>
        <v>Yes</v>
      </c>
      <c r="E29" s="9">
        <v>54.971611394</v>
      </c>
      <c r="F29" s="9" t="str">
        <f>IF($B29="N/A","N/A",IF(E29&gt;75,"No",IF(E29&lt;15,"No","Yes")))</f>
        <v>Yes</v>
      </c>
      <c r="G29" s="9">
        <v>52.941973548</v>
      </c>
      <c r="H29" s="9" t="str">
        <f>IF($B29="N/A","N/A",IF(G29&gt;75,"No",IF(G29&lt;15,"No","Yes")))</f>
        <v>Yes</v>
      </c>
      <c r="I29" s="10">
        <v>-2.2400000000000002</v>
      </c>
      <c r="J29" s="10">
        <v>-3.69</v>
      </c>
      <c r="K29" s="9" t="str">
        <f t="shared" si="2"/>
        <v>Yes</v>
      </c>
    </row>
    <row r="30" spans="1:11" x14ac:dyDescent="0.2">
      <c r="A30" s="81" t="s">
        <v>847</v>
      </c>
      <c r="B30" s="34" t="s">
        <v>232</v>
      </c>
      <c r="C30" s="9">
        <v>32.518032138999999</v>
      </c>
      <c r="D30" s="9" t="str">
        <f>IF($B30="N/A","N/A",IF(C30&gt;70,"No",IF(C30&lt;25,"No","Yes")))</f>
        <v>Yes</v>
      </c>
      <c r="E30" s="9">
        <v>34.130669677999997</v>
      </c>
      <c r="F30" s="9" t="str">
        <f>IF($B30="N/A","N/A",IF(E30&gt;70,"No",IF(E30&lt;25,"No","Yes")))</f>
        <v>Yes</v>
      </c>
      <c r="G30" s="9">
        <v>36.524765979000001</v>
      </c>
      <c r="H30" s="9" t="str">
        <f>IF($B30="N/A","N/A",IF(G30&gt;70,"No",IF(G30&lt;25,"No","Yes")))</f>
        <v>Yes</v>
      </c>
      <c r="I30" s="10">
        <v>4.9589999999999996</v>
      </c>
      <c r="J30" s="10">
        <v>7.0149999999999997</v>
      </c>
      <c r="K30" s="9" t="str">
        <f t="shared" si="2"/>
        <v>Yes</v>
      </c>
    </row>
    <row r="31" spans="1:11" x14ac:dyDescent="0.2">
      <c r="A31" s="81" t="s">
        <v>164</v>
      </c>
      <c r="B31" s="34" t="s">
        <v>218</v>
      </c>
      <c r="C31" s="9">
        <v>89.212379523999999</v>
      </c>
      <c r="D31" s="9" t="str">
        <f>IF($B31="N/A","N/A",IF(C31&gt;100,"No",IF(C31&lt;95,"No","Yes")))</f>
        <v>No</v>
      </c>
      <c r="E31" s="9">
        <v>87.265841151999993</v>
      </c>
      <c r="F31" s="9" t="str">
        <f>IF($B31="N/A","N/A",IF(E31&gt;100,"No",IF(E31&lt;95,"No","Yes")))</f>
        <v>No</v>
      </c>
      <c r="G31" s="9">
        <v>86.325731828000002</v>
      </c>
      <c r="H31" s="9" t="str">
        <f>IF($B31="N/A","N/A",IF(G31&gt;100,"No",IF(G31&lt;95,"No","Yes")))</f>
        <v>No</v>
      </c>
      <c r="I31" s="10">
        <v>-2.1800000000000002</v>
      </c>
      <c r="J31" s="10">
        <v>-1.08</v>
      </c>
      <c r="K31" s="9" t="str">
        <f t="shared" si="2"/>
        <v>Yes</v>
      </c>
    </row>
    <row r="32" spans="1:11" x14ac:dyDescent="0.2">
      <c r="A32" s="28" t="s">
        <v>373</v>
      </c>
      <c r="B32" s="34" t="s">
        <v>245</v>
      </c>
      <c r="C32" s="9">
        <v>0.68849985179999995</v>
      </c>
      <c r="D32" s="9" t="str">
        <f>IF($B32="N/A","N/A",IF(C32&gt;5,"No",IF(C32&lt;1,"No","Yes")))</f>
        <v>No</v>
      </c>
      <c r="E32" s="9">
        <v>0.69845510070000005</v>
      </c>
      <c r="F32" s="9" t="str">
        <f>IF($B32="N/A","N/A",IF(E32&gt;5,"No",IF(E32&lt;1,"No","Yes")))</f>
        <v>No</v>
      </c>
      <c r="G32" s="9">
        <v>0.69462030239999994</v>
      </c>
      <c r="H32" s="9" t="str">
        <f>IF($B32="N/A","N/A",IF(G32&gt;5,"No",IF(G32&lt;1,"No","Yes")))</f>
        <v>No</v>
      </c>
      <c r="I32" s="10">
        <v>1.446</v>
      </c>
      <c r="J32" s="10">
        <v>-0.54900000000000004</v>
      </c>
      <c r="K32" s="9" t="str">
        <f t="shared" si="2"/>
        <v>Yes</v>
      </c>
    </row>
    <row r="33" spans="1:11" x14ac:dyDescent="0.2">
      <c r="A33" s="28" t="s">
        <v>375</v>
      </c>
      <c r="B33" s="34" t="s">
        <v>246</v>
      </c>
      <c r="C33" s="9">
        <v>87.465754654999998</v>
      </c>
      <c r="D33" s="9" t="str">
        <f>IF($B33="N/A","N/A",IF(C33&gt;98,"No",IF(C33&lt;8,"No","Yes")))</f>
        <v>Yes</v>
      </c>
      <c r="E33" s="9">
        <v>85.632636579000007</v>
      </c>
      <c r="F33" s="9" t="str">
        <f>IF($B33="N/A","N/A",IF(E33&gt;98,"No",IF(E33&lt;8,"No","Yes")))</f>
        <v>Yes</v>
      </c>
      <c r="G33" s="9">
        <v>84.738789890000007</v>
      </c>
      <c r="H33" s="9" t="str">
        <f>IF($B33="N/A","N/A",IF(G33&gt;98,"No",IF(G33&lt;8,"No","Yes")))</f>
        <v>Yes</v>
      </c>
      <c r="I33" s="10">
        <v>-2.1</v>
      </c>
      <c r="J33" s="10">
        <v>-1.04</v>
      </c>
      <c r="K33" s="9" t="str">
        <f t="shared" si="2"/>
        <v>Yes</v>
      </c>
    </row>
    <row r="34" spans="1:11" x14ac:dyDescent="0.2">
      <c r="A34" s="28" t="s">
        <v>376</v>
      </c>
      <c r="B34" s="59" t="s">
        <v>228</v>
      </c>
      <c r="C34" s="9">
        <v>0.69546120060000005</v>
      </c>
      <c r="D34" s="9" t="str">
        <f>IF($B34="N/A","N/A",IF(C34&gt;5,"No",IF(C34&lt;=0,"No","Yes")))</f>
        <v>Yes</v>
      </c>
      <c r="E34" s="9">
        <v>0.63122768789999995</v>
      </c>
      <c r="F34" s="9" t="str">
        <f>IF($B34="N/A","N/A",IF(E34&gt;5,"No",IF(E34&lt;=0,"No","Yes")))</f>
        <v>Yes</v>
      </c>
      <c r="G34" s="9">
        <v>0.58999409120000001</v>
      </c>
      <c r="H34" s="9" t="str">
        <f>IF($B34="N/A","N/A",IF(G34&gt;5,"No",IF(G34&lt;=0,"No","Yes")))</f>
        <v>Yes</v>
      </c>
      <c r="I34" s="10">
        <v>-9.24</v>
      </c>
      <c r="J34" s="10">
        <v>-6.53</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2940</v>
      </c>
      <c r="D6" s="9" t="str">
        <f>IF($B6="N/A","N/A",IF(C6&gt;15,"No",IF(C6&lt;-15,"No","Yes")))</f>
        <v>N/A</v>
      </c>
      <c r="E6" s="35">
        <v>2805</v>
      </c>
      <c r="F6" s="9" t="str">
        <f>IF($B6="N/A","N/A",IF(E6&gt;15,"No",IF(E6&lt;-15,"No","Yes")))</f>
        <v>N/A</v>
      </c>
      <c r="G6" s="35">
        <v>2905</v>
      </c>
      <c r="H6" s="9" t="str">
        <f>IF($B6="N/A","N/A",IF(G6&gt;15,"No",IF(G6&lt;-15,"No","Yes")))</f>
        <v>N/A</v>
      </c>
      <c r="I6" s="10">
        <v>-4.59</v>
      </c>
      <c r="J6" s="10">
        <v>3.5649999999999999</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778.68163264999998</v>
      </c>
      <c r="D9" s="9" t="str">
        <f>IF($B9="N/A","N/A",IF(C9&gt;15,"No",IF(C9&lt;-15,"No","Yes")))</f>
        <v>N/A</v>
      </c>
      <c r="E9" s="36">
        <v>818.96791443999996</v>
      </c>
      <c r="F9" s="9" t="str">
        <f>IF($B9="N/A","N/A",IF(E9&gt;15,"No",IF(E9&lt;-15,"No","Yes")))</f>
        <v>N/A</v>
      </c>
      <c r="G9" s="36">
        <v>809.22960412999998</v>
      </c>
      <c r="H9" s="9" t="str">
        <f>IF($B9="N/A","N/A",IF(G9&gt;15,"No",IF(G9&lt;-15,"No","Yes")))</f>
        <v>N/A</v>
      </c>
      <c r="I9" s="10">
        <v>5.1740000000000004</v>
      </c>
      <c r="J9" s="10">
        <v>-1.19</v>
      </c>
      <c r="K9" s="9" t="str">
        <f t="shared" si="0"/>
        <v>Yes</v>
      </c>
    </row>
    <row r="10" spans="1:11" x14ac:dyDescent="0.2">
      <c r="A10" s="81" t="s">
        <v>655</v>
      </c>
      <c r="B10" s="34" t="s">
        <v>241</v>
      </c>
      <c r="C10" s="8">
        <v>98.843537415</v>
      </c>
      <c r="D10" s="9" t="str">
        <f>IF($B10="N/A","N/A",IF(C10&gt;99,"No",IF(C10&lt;75,"No","Yes")))</f>
        <v>Yes</v>
      </c>
      <c r="E10" s="8">
        <v>98.930481283000006</v>
      </c>
      <c r="F10" s="9" t="str">
        <f>IF($B10="N/A","N/A",IF(E10&gt;99,"No",IF(E10&lt;75,"No","Yes")))</f>
        <v>Yes</v>
      </c>
      <c r="G10" s="8">
        <v>99.036144578000005</v>
      </c>
      <c r="H10" s="9" t="str">
        <f>IF($B10="N/A","N/A",IF(G10&gt;99,"No",IF(G10&lt;75,"No","Yes")))</f>
        <v>No</v>
      </c>
      <c r="I10" s="10">
        <v>8.7999999999999995E-2</v>
      </c>
      <c r="J10" s="10">
        <v>0.10680000000000001</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1.0544217686999999</v>
      </c>
      <c r="D12" s="9" t="str">
        <f>IF($B12="N/A","N/A",IF(C12&gt;10,"No",IF(C12&lt;=0,"No","Yes")))</f>
        <v>Yes</v>
      </c>
      <c r="E12" s="9">
        <v>1.0695187166</v>
      </c>
      <c r="F12" s="9" t="str">
        <f>IF($B12="N/A","N/A",IF(E12&gt;10,"No",IF(E12&lt;=0,"No","Yes")))</f>
        <v>Yes</v>
      </c>
      <c r="G12" s="9">
        <v>0.86058519789999999</v>
      </c>
      <c r="H12" s="9" t="str">
        <f>IF($B12="N/A","N/A",IF(G12&gt;10,"No",IF(G12&lt;=0,"No","Yes")))</f>
        <v>Yes</v>
      </c>
      <c r="I12" s="10">
        <v>1.4319999999999999</v>
      </c>
      <c r="J12" s="10">
        <v>-19.5</v>
      </c>
      <c r="K12" s="9" t="str">
        <f t="shared" si="0"/>
        <v>Yes</v>
      </c>
    </row>
    <row r="13" spans="1:11" x14ac:dyDescent="0.2">
      <c r="A13" s="81" t="s">
        <v>658</v>
      </c>
      <c r="B13" s="59" t="s">
        <v>228</v>
      </c>
      <c r="C13" s="9">
        <v>0.1020408163</v>
      </c>
      <c r="D13" s="9" t="str">
        <f>IF($B13="N/A","N/A",IF(C13&gt;5,"No",IF(C13&lt;=0,"No","Yes")))</f>
        <v>Yes</v>
      </c>
      <c r="E13" s="9">
        <v>0</v>
      </c>
      <c r="F13" s="9" t="str">
        <f>IF($B13="N/A","N/A",IF(E13&gt;5,"No",IF(E13&lt;=0,"No","Yes")))</f>
        <v>No</v>
      </c>
      <c r="G13" s="9">
        <v>0.10327022380000001</v>
      </c>
      <c r="H13" s="9" t="str">
        <f>IF($B13="N/A","N/A",IF(G13&gt;5,"No",IF(G13&lt;=0,"No","Yes")))</f>
        <v>Yes</v>
      </c>
      <c r="I13" s="10">
        <v>-100</v>
      </c>
      <c r="J13" s="10" t="s">
        <v>1743</v>
      </c>
      <c r="K13" s="9" t="str">
        <f t="shared" si="0"/>
        <v>N/A</v>
      </c>
    </row>
    <row r="14" spans="1:11" x14ac:dyDescent="0.2">
      <c r="A14" s="81" t="s">
        <v>163</v>
      </c>
      <c r="B14" s="34" t="s">
        <v>218</v>
      </c>
      <c r="C14" s="9">
        <v>99.863945577999999</v>
      </c>
      <c r="D14" s="9" t="str">
        <f>IF($B14="N/A","N/A",IF(C14&gt;100,"No",IF(C14&lt;95,"No","Yes")))</f>
        <v>Yes</v>
      </c>
      <c r="E14" s="9">
        <v>99.857397504000005</v>
      </c>
      <c r="F14" s="9" t="str">
        <f>IF($B14="N/A","N/A",IF(E14&gt;100,"No",IF(E14&lt;95,"No","Yes")))</f>
        <v>Yes</v>
      </c>
      <c r="G14" s="9">
        <v>99.931153183999996</v>
      </c>
      <c r="H14" s="9" t="str">
        <f>IF($B14="N/A","N/A",IF(G14&gt;100,"No",IF(G14&lt;95,"No","Yes")))</f>
        <v>Yes</v>
      </c>
      <c r="I14" s="10">
        <v>-7.0000000000000001E-3</v>
      </c>
      <c r="J14" s="10">
        <v>7.3899999999999993E-2</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13.571428571</v>
      </c>
      <c r="D16" s="9" t="str">
        <f>IF($B16="N/A","N/A",IF(C16&gt;30,"No",IF(C16&lt;5,"No","Yes")))</f>
        <v>Yes</v>
      </c>
      <c r="E16" s="9">
        <v>14.010695187</v>
      </c>
      <c r="F16" s="9" t="str">
        <f>IF($B16="N/A","N/A",IF(E16&gt;30,"No",IF(E16&lt;5,"No","Yes")))</f>
        <v>Yes</v>
      </c>
      <c r="G16" s="9">
        <v>11.428571429</v>
      </c>
      <c r="H16" s="9" t="str">
        <f>IF($B16="N/A","N/A",IF(G16&gt;30,"No",IF(G16&lt;5,"No","Yes")))</f>
        <v>Yes</v>
      </c>
      <c r="I16" s="10">
        <v>3.2370000000000001</v>
      </c>
      <c r="J16" s="10">
        <v>-18.399999999999999</v>
      </c>
      <c r="K16" s="9" t="str">
        <f t="shared" si="0"/>
        <v>Yes</v>
      </c>
    </row>
    <row r="17" spans="1:11" x14ac:dyDescent="0.2">
      <c r="A17" s="81" t="s">
        <v>846</v>
      </c>
      <c r="B17" s="34" t="s">
        <v>231</v>
      </c>
      <c r="C17" s="9">
        <v>58.163265306</v>
      </c>
      <c r="D17" s="9" t="str">
        <f>IF($B17="N/A","N/A",IF(C17&gt;75,"No",IF(C17&lt;15,"No","Yes")))</f>
        <v>Yes</v>
      </c>
      <c r="E17" s="9">
        <v>55.294117647</v>
      </c>
      <c r="F17" s="9" t="str">
        <f>IF($B17="N/A","N/A",IF(E17&gt;75,"No",IF(E17&lt;15,"No","Yes")))</f>
        <v>Yes</v>
      </c>
      <c r="G17" s="9">
        <v>57.555938038000001</v>
      </c>
      <c r="H17" s="9" t="str">
        <f>IF($B17="N/A","N/A",IF(G17&gt;75,"No",IF(G17&lt;15,"No","Yes")))</f>
        <v>Yes</v>
      </c>
      <c r="I17" s="10">
        <v>-4.93</v>
      </c>
      <c r="J17" s="10">
        <v>4.0910000000000002</v>
      </c>
      <c r="K17" s="9" t="str">
        <f t="shared" si="0"/>
        <v>Yes</v>
      </c>
    </row>
    <row r="18" spans="1:11" x14ac:dyDescent="0.2">
      <c r="A18" s="81" t="s">
        <v>847</v>
      </c>
      <c r="B18" s="34" t="s">
        <v>232</v>
      </c>
      <c r="C18" s="9">
        <v>28.265306121999998</v>
      </c>
      <c r="D18" s="9" t="str">
        <f>IF($B18="N/A","N/A",IF(C18&gt;70,"No",IF(C18&lt;25,"No","Yes")))</f>
        <v>Yes</v>
      </c>
      <c r="E18" s="9">
        <v>30.695187166</v>
      </c>
      <c r="F18" s="9" t="str">
        <f>IF($B18="N/A","N/A",IF(E18&gt;70,"No",IF(E18&lt;25,"No","Yes")))</f>
        <v>Yes</v>
      </c>
      <c r="G18" s="9">
        <v>31.015490534000001</v>
      </c>
      <c r="H18" s="9" t="str">
        <f>IF($B18="N/A","N/A",IF(G18&gt;70,"No",IF(G18&lt;25,"No","Yes")))</f>
        <v>Yes</v>
      </c>
      <c r="I18" s="10">
        <v>8.5969999999999995</v>
      </c>
      <c r="J18" s="10">
        <v>1.0429999999999999</v>
      </c>
      <c r="K18" s="9" t="str">
        <f t="shared" si="0"/>
        <v>Yes</v>
      </c>
    </row>
    <row r="19" spans="1:11" x14ac:dyDescent="0.2">
      <c r="A19" s="81" t="s">
        <v>164</v>
      </c>
      <c r="B19" s="34" t="s">
        <v>218</v>
      </c>
      <c r="C19" s="9">
        <v>99.965986395000002</v>
      </c>
      <c r="D19" s="9" t="str">
        <f>IF($B19="N/A","N/A",IF(C19&gt;100,"No",IF(C19&lt;95,"No","Yes")))</f>
        <v>Yes</v>
      </c>
      <c r="E19" s="9">
        <v>100</v>
      </c>
      <c r="F19" s="9" t="str">
        <f>IF($B19="N/A","N/A",IF(E19&gt;100,"No",IF(E19&lt;95,"No","Yes")))</f>
        <v>Yes</v>
      </c>
      <c r="G19" s="9">
        <v>100</v>
      </c>
      <c r="H19" s="9" t="str">
        <f>IF($B19="N/A","N/A",IF(G19&gt;100,"No",IF(G19&lt;95,"No","Yes")))</f>
        <v>Yes</v>
      </c>
      <c r="I19" s="10">
        <v>3.4000000000000002E-2</v>
      </c>
      <c r="J19" s="10">
        <v>0</v>
      </c>
      <c r="K19" s="9" t="str">
        <f t="shared" si="0"/>
        <v>Yes</v>
      </c>
    </row>
    <row r="20" spans="1:11" x14ac:dyDescent="0.2">
      <c r="A20" s="28" t="s">
        <v>373</v>
      </c>
      <c r="B20" s="34" t="s">
        <v>245</v>
      </c>
      <c r="C20" s="9">
        <v>0.27210884349999998</v>
      </c>
      <c r="D20" s="9" t="str">
        <f>IF($B20="N/A","N/A",IF(C20&gt;5,"No",IF(C20&lt;1,"No","Yes")))</f>
        <v>No</v>
      </c>
      <c r="E20" s="9">
        <v>0.14260249550000001</v>
      </c>
      <c r="F20" s="9" t="str">
        <f>IF($B20="N/A","N/A",IF(E20&gt;5,"No",IF(E20&lt;1,"No","Yes")))</f>
        <v>No</v>
      </c>
      <c r="G20" s="9">
        <v>0.27538726330000002</v>
      </c>
      <c r="H20" s="9" t="str">
        <f>IF($B20="N/A","N/A",IF(G20&gt;5,"No",IF(G20&lt;1,"No","Yes")))</f>
        <v>No</v>
      </c>
      <c r="I20" s="10">
        <v>-47.6</v>
      </c>
      <c r="J20" s="10">
        <v>93.12</v>
      </c>
      <c r="K20" s="9" t="str">
        <f t="shared" si="0"/>
        <v>No</v>
      </c>
    </row>
    <row r="21" spans="1:11" x14ac:dyDescent="0.2">
      <c r="A21" s="28" t="s">
        <v>375</v>
      </c>
      <c r="B21" s="34" t="s">
        <v>246</v>
      </c>
      <c r="C21" s="9">
        <v>98.911564626000001</v>
      </c>
      <c r="D21" s="9" t="str">
        <f>IF($B21="N/A","N/A",IF(C21&gt;98,"No",IF(C21&lt;8,"No","Yes")))</f>
        <v>No</v>
      </c>
      <c r="E21" s="9">
        <v>98.930481283000006</v>
      </c>
      <c r="F21" s="9" t="str">
        <f>IF($B21="N/A","N/A",IF(E21&gt;98,"No",IF(E21&lt;8,"No","Yes")))</f>
        <v>No</v>
      </c>
      <c r="G21" s="9">
        <v>99.001721169999996</v>
      </c>
      <c r="H21" s="9" t="str">
        <f>IF($B21="N/A","N/A",IF(G21&gt;98,"No",IF(G21&lt;8,"No","Yes")))</f>
        <v>No</v>
      </c>
      <c r="I21" s="10">
        <v>1.9099999999999999E-2</v>
      </c>
      <c r="J21" s="10">
        <v>7.1999999999999995E-2</v>
      </c>
      <c r="K21" s="9" t="str">
        <f t="shared" si="0"/>
        <v>Yes</v>
      </c>
    </row>
    <row r="22" spans="1:11" x14ac:dyDescent="0.2">
      <c r="A22" s="28" t="s">
        <v>376</v>
      </c>
      <c r="B22" s="59" t="s">
        <v>228</v>
      </c>
      <c r="C22" s="9">
        <v>0.1020408163</v>
      </c>
      <c r="D22" s="9" t="str">
        <f>IF($B22="N/A","N/A",IF(C22&gt;5,"No",IF(C22&lt;=0,"No","Yes")))</f>
        <v>Yes</v>
      </c>
      <c r="E22" s="9">
        <v>0</v>
      </c>
      <c r="F22" s="9" t="str">
        <f>IF($B22="N/A","N/A",IF(E22&gt;5,"No",IF(E22&lt;=0,"No","Yes")))</f>
        <v>No</v>
      </c>
      <c r="G22" s="9">
        <v>3.4423407900000001E-2</v>
      </c>
      <c r="H22" s="9" t="str">
        <f>IF($B22="N/A","N/A",IF(G22&gt;5,"No",IF(G22&lt;=0,"No","Yes")))</f>
        <v>Yes</v>
      </c>
      <c r="I22" s="10">
        <v>-100</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2014-12-04T21:32:51Z</dcterms:modified>
  <dc:language>English</dc:language>
</cp:coreProperties>
</file>