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<sst xmlns="http://schemas.openxmlformats.org/spreadsheetml/2006/main" count="5712" uniqueCount="1030">
  <si>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</si>
  <si>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</si>
  <si>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</si>
  <si>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</si>
  <si>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</si>
  <si>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</si>
  <si>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</si>
  <si>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</si>
  <si>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</si>
  <si>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</si>
  <si>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</si>
  <si>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</si>
  <si>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</si>
  <si>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</si>
  <si>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</si>
  <si>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</si>
  <si>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</si>
  <si>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</si>
  <si>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</si>
  <si>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</si>
  <si>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</si>
  <si>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</si>
  <si>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</si>
  <si>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</si>
  <si>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</si>
  <si>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</si>
  <si>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</si>
  <si>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</si>
  <si>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</si>
  <si>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</si>
  <si>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</si>
  <si>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</si>
  <si>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</si>
  <si>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</si>
  <si>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</si>
  <si>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</si>
  <si>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</si>
  <si>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</si>
  <si>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</si>
  <si>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</si>
  <si>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</si>
  <si>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</si>
  <si>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</si>
  <si>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</si>
  <si>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</si>
  <si>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</si>
  <si>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</si>
  <si>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</si>
  <si>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</si>
  <si>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</si>
  <si>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</si>
  <si>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</si>
  <si>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</si>
  <si>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</si>
  <si>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</si>
  <si>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</si>
  <si>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</si>
  <si>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</si>
  <si>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</si>
  <si>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</si>
  <si>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</si>
  <si>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</si>
  <si>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</si>
  <si>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</si>
  <si>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</si>
  <si>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</si>
  <si>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</si>
  <si>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</si>
  <si>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</si>
  <si>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</si>
  <si>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</si>
  <si>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</si>
  <si>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</si>
  <si>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</si>
  <si>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</si>
  <si>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</si>
  <si>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</si>
  <si>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</si>
  <si>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</si>
  <si>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</si>
  <si>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</si>
  <si>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</si>
  <si>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</si>
  <si>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</si>
  <si>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</si>
  <si>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</si>
  <si>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</si>
  <si>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</si>
  <si>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</si>
  <si>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</si>
  <si>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</si>
  <si>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</si>
  <si>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</si>
  <si>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</si>
  <si>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</si>
  <si>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</si>
  <si>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</si>
  <si>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</si>
  <si>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</si>
  <si>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</si>
  <si>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</si>
  <si>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</si>
  <si>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</si>
  <si>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</si>
  <si>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</si>
  <si>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</si>
  <si>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</si>
  <si>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</si>
  <si>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</si>
  <si>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</si>
  <si>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</si>
  <si>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</si>
  <si>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</si>
  <si>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</si>
  <si>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</si>
  <si>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</si>
  <si>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</si>
  <si>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</si>
  <si>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</si>
  <si>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</si>
  <si>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</si>
  <si>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</si>
  <si>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</si>
  <si>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</si>
  <si>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</si>
  <si>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</si>
  <si>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</si>
  <si>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</si>
  <si>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</si>
  <si>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</si>
  <si>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</si>
  <si>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</si>
  <si>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</si>
  <si>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</si>
  <si>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</si>
  <si>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</si>
  <si>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</si>
  <si>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</si>
  <si>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</si>
  <si>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</si>
  <si>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</si>
  <si>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</si>
  <si>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</si>
  <si>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</si>
  <si>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</si>
  <si>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</si>
  <si>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</si>
  <si>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</si>
  <si>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</si>
  <si>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</si>
  <si>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</si>
  <si>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</si>
  <si>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</si>
  <si>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</si>
  <si>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</si>
  <si>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</si>
  <si>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</si>
  <si>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</si>
  <si>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</si>
  <si>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</si>
  <si>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</si>
  <si>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</si>
  <si>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</si>
  <si>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</si>
  <si>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</si>
  <si>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</si>
  <si>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</si>
  <si>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</si>
  <si>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</si>
  <si>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</si>
  <si>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</si>
  <si>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</si>
  <si>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</si>
  <si>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</si>
  <si>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</si>
  <si>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</si>
  <si>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</si>
  <si>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</si>
  <si>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</si>
  <si>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</si>
  <si>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</si>
  <si>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</si>
  <si>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</si>
  <si>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</si>
  <si>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</si>
  <si>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</si>
  <si>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</si>
  <si>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</si>
  <si>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</si>
  <si>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</si>
  <si>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</si>
  <si>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</si>
  <si>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</si>
  <si>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</si>
  <si>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</si>
  <si>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</si>
  <si>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</si>
  <si>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</si>
  <si>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</si>
  <si>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</si>
  <si>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</si>
  <si>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</si>
  <si>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</si>
  <si>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</si>
  <si>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</si>
  <si>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</si>
  <si>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</si>
  <si>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</si>
  <si>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</si>
  <si>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</si>
  <si>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</si>
  <si>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</si>
  <si>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</si>
  <si>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</si>
  <si>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</si>
  <si>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</si>
  <si>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</si>
  <si>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</si>
  <si>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</si>
  <si>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</si>
  <si>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</si>
  <si>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</si>
  <si>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</si>
  <si>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</si>
  <si>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</si>
  <si>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</si>
  <si>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</si>
  <si>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</si>
  <si>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</si>
  <si>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</si>
  <si>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</si>
  <si>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</si>
  <si>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</si>
  <si>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</si>
  <si>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</si>
  <si>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</si>
  <si>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</si>
  <si>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</si>
  <si>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</si>
  <si>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</si>
  <si>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</si>
  <si>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</si>
  <si>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</si>
  <si>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</si>
  <si>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</si>
  <si>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</si>
  <si>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</si>
  <si>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</si>
  <si>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</si>
  <si>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</si>
  <si>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</si>
  <si>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</si>
  <si>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</si>
  <si>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</si>
  <si>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</si>
  <si>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</si>
  <si>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</si>
  <si>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</si>
  <si>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</si>
  <si>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</si>
  <si>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</si>
  <si>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</si>
  <si>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</si>
  <si>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</si>
  <si>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</si>
  <si>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</si>
  <si>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</si>
  <si>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</si>
  <si>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</si>
  <si>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</si>
  <si>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</si>
  <si>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</si>
  <si>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</si>
  <si>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</si>
  <si>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</si>
  <si>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</si>
  <si>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</si>
  <si>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</si>
  <si>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</si>
  <si>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</si>
  <si>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</si>
  <si>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</si>
  <si>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</si>
  <si>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</si>
  <si>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</si>
  <si>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</si>
  <si>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</si>
  <si>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</si>
  <si>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</si>
  <si>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</si>
  <si>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</si>
  <si>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</si>
  <si>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</si>
  <si>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</si>
  <si>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</si>
  <si>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</si>
  <si>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</si>
  <si>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</si>
  <si>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</si>
  <si>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</si>
  <si>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</si>
  <si>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</si>
  <si>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</si>
  <si>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</si>
  <si>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</si>
  <si>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</si>
  <si>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</si>
  <si>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</si>
  <si>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</si>
  <si>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</si>
  <si>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</si>
  <si>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</si>
  <si>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</si>
  <si>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</si>
  <si>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</si>
  <si>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</si>
  <si>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</si>
  <si>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</si>
  <si>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</si>
  <si>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</si>
  <si>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</si>
  <si>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</si>
  <si>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</si>
  <si>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</si>
  <si>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</si>
  <si>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</si>
  <si>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</si>
  <si>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</si>
  <si>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</si>
  <si>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</si>
  <si>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</si>
  <si>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</si>
  <si>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</si>
  <si>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</si>
  <si>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</si>
  <si>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</si>
  <si>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</si>
  <si>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</si>
  <si>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</si>
  <si>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</si>
  <si>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</si>
  <si>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</si>
  <si>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</si>
  <si>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</si>
  <si>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</si>
  <si>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</si>
  <si>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</si>
  <si>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</si>
  <si>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</si>
  <si>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</si>
  <si>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</si>
  <si>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</si>
  <si>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</si>
  <si>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</si>
  <si>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</si>
  <si>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</si>
  <si>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</si>
  <si>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</si>
  <si>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</si>
  <si>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</si>
  <si>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</si>
  <si>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</si>
  <si>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</si>
  <si>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</si>
  <si>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</si>
  <si>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</si>
  <si>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</si>
  <si>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</si>
  <si>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</si>
  <si>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</si>
  <si>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</si>
  <si>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</si>
  <si>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</si>
  <si>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</si>
  <si>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</si>
  <si>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</si>
  <si>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</si>
  <si>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</si>
  <si>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</si>
  <si>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</si>
  <si>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</si>
  <si>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</si>
  <si>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</si>
  <si>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</si>
  <si>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</si>
  <si>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</si>
  <si>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</si>
  <si>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</si>
  <si>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</si>
  <si>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</si>
  <si>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</si>
  <si>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</si>
  <si>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</si>
  <si>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</si>
  <si>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</si>
  <si>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</si>
  <si>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</si>
  <si>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</si>
  <si>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</si>
  <si>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</si>
  <si>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</si>
  <si>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</si>
  <si>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</si>
  <si>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</si>
  <si>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</si>
  <si>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</si>
  <si>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</si>
  <si>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</si>
  <si>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</si>
  <si>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</si>
  <si>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</si>
  <si>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</si>
  <si>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</si>
  <si>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</si>
  <si>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</si>
  <si>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</si>
  <si>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</si>
  <si>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</si>
  <si>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</si>
  <si>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</si>
  <si>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</si>
  <si>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</si>
  <si>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</si>
  <si>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</si>
  <si>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</si>
  <si>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</si>
  <si>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</si>
  <si>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</si>
  <si>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</si>
  <si>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</si>
  <si>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</si>
  <si>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</si>
  <si>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</si>
  <si>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</si>
  <si>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</si>
  <si>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</si>
  <si>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</si>
  <si>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</si>
  <si>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</si>
  <si>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</si>
  <si>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</si>
  <si>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</si>
  <si>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</si>
  <si>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</si>
  <si>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</si>
  <si>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</si>
  <si>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</si>
  <si>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</si>
  <si>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</si>
  <si>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</si>
  <si>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</si>
  <si>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</si>
  <si>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</si>
  <si>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</si>
  <si>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</si>
  <si>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</si>
  <si>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</si>
  <si>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</si>
  <si>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</si>
  <si>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</si>
  <si>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</si>
  <si>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</si>
  <si>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</si>
  <si>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</si>
  <si>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</si>
  <si>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</si>
  <si>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</si>
  <si>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</si>
  <si>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</si>
  <si>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</si>
  <si>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</si>
  <si>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</si>
  <si>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</si>
  <si>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</si>
  <si>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</si>
  <si>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</si>
  <si>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</si>
  <si>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</si>
  <si>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</si>
  <si>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</si>
  <si>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</si>
  <si>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</si>
  <si>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</si>
  <si>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</si>
  <si>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</si>
  <si>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</si>
  <si>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</si>
  <si>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</si>
  <si>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</si>
  <si>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</si>
  <si>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</si>
  <si>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</si>
  <si>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</si>
  <si>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</si>
  <si>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</si>
  <si>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</si>
  <si>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</si>
  <si>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</si>
  <si>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</si>
  <si>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</si>
  <si>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</si>
  <si>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</si>
  <si>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</si>
  <si>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</si>
  <si>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</si>
  <si>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</si>
  <si>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</si>
  <si>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</si>
  <si>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</si>
  <si>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</si>
  <si>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</si>
  <si>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</si>
  <si>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</si>
  <si>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</si>
  <si>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</si>
  <si>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</si>
  <si>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</si>
  <si>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</si>
  <si>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</si>
  <si>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</si>
  <si>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</si>
  <si>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</si>
  <si>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</si>
  <si>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</si>
  <si>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</si>
  <si>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</si>
  <si>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</si>
  <si>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</si>
  <si>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</si>
  <si>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</si>
  <si>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</si>
  <si>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</si>
  <si>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</si>
  <si>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</si>
  <si>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</si>
  <si>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</si>
  <si>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</si>
  <si>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</si>
  <si>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</si>
  <si>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</si>
  <si>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</si>
  <si>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</si>
  <si>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</si>
  <si>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</si>
  <si>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</si>
  <si>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</si>
  <si>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</si>
  <si>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</si>
  <si>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</si>
  <si>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</si>
  <si>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</si>
  <si>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</si>
  <si>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</si>
  <si>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</si>
  <si>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</si>
  <si>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</si>
  <si>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</si>
  <si>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</si>
  <si>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</si>
  <si>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</si>
  <si>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</si>
  <si>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</si>
  <si>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</si>
  <si>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</si>
  <si>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</si>
  <si>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</si>
  <si>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</si>
  <si>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</si>
  <si>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</si>
  <si>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</si>
  <si>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</si>
  <si>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</si>
  <si>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</si>
  <si>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</si>
  <si>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</si>
  <si>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</si>
  <si>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</si>
  <si>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</si>
  <si>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</si>
  <si>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</si>
  <si>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</si>
  <si>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</si>
  <si>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</si>
  <si>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</si>
  <si>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</si>
  <si>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</si>
  <si>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</si>
  <si>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</si>
  <si>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</si>
  <si>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</si>
  <si>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</si>
  <si>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</si>
  <si>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</si>
  <si>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</si>
  <si>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</si>
  <si>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</si>
  <si>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</si>
  <si>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</si>
  <si>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</si>
  <si>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</si>
  <si>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</si>
  <si>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</si>
  <si>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</si>
  <si>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</si>
  <si>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</si>
  <si>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</si>
  <si>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</si>
  <si>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</si>
  <si>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</si>
  <si>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</si>
  <si>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</si>
  <si>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</si>
  <si>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</si>
  <si>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</si>
  <si>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</si>
  <si>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</si>
  <si>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</si>
  <si>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</si>
  <si>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</si>
  <si>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</si>
  <si>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</si>
  <si>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</si>
  <si>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</si>
  <si>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</si>
  <si>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</si>
  <si>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</si>
  <si>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</si>
  <si>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</si>
  <si>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</si>
  <si>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</si>
  <si>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</si>
  <si>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</si>
  <si>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</si>
  <si>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</si>
  <si>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</si>
  <si>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</si>
  <si>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</si>
  <si>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</si>
  <si>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</si>
  <si>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</si>
  <si>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</si>
  <si>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</si>
  <si>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</si>
  <si>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</si>
  <si>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</si>
  <si>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</si>
  <si>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</si>
  <si>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</si>
  <si>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</si>
  <si>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</si>
  <si>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</si>
  <si>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</si>
  <si>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</si>
  <si>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</si>
  <si>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</si>
  <si>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</si>
  <si>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</si>
  <si>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</si>
  <si>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</si>
  <si>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</si>
  <si>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</si>
  <si>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</si>
  <si>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</si>
  <si>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</si>
  <si>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</si>
  <si>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</si>
  <si>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</si>
  <si>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</si>
  <si>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</si>
  <si>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</si>
  <si>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</si>
  <si>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</si>
  <si>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</si>
  <si>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</si>
  <si>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</si>
  <si>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</si>
  <si>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</si>
  <si>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</si>
  <si>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</si>
  <si>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</si>
  <si>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</si>
  <si>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</si>
  <si>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</si>
  <si>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</si>
  <si>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</si>
  <si>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</si>
  <si>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</si>
  <si>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</si>
  <si>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</si>
  <si>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</si>
  <si>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</si>
  <si>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</si>
  <si>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</si>
  <si>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</si>
  <si>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</si>
  <si>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</si>
  <si>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</si>
  <si>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</si>
  <si>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</si>
  <si>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</si>
  <si>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</si>
  <si>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</si>
  <si>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</si>
  <si>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</si>
  <si>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</si>
  <si>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</si>
  <si>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</si>
  <si>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</si>
  <si>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</si>
  <si>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</si>
  <si>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</si>
  <si>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</si>
  <si>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</si>
  <si>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</si>
  <si>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</si>
  <si>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</si>
  <si>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</si>
  <si>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</si>
  <si>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</si>
  <si>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</si>
  <si>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</si>
  <si>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</si>
  <si>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</si>
  <si>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</si>
  <si>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</si>
  <si>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</si>
  <si>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</si>
  <si>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</si>
  <si>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</si>
  <si>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</si>
  <si>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</si>
  <si>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</si>
  <si>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</si>
  <si>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</si>
  <si>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</si>
  <si>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</si>
  <si>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</si>
  <si>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</si>
  <si>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</si>
  <si>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</si>
  <si>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</si>
  <si>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</si>
  <si>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</si>
  <si>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</si>
  <si>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</si>
  <si>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</si>
  <si>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</si>
  <si>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</si>
  <si>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</si>
  <si>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</si>
  <si>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</si>
  <si>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</si>
  <si>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</si>
  <si>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</si>
  <si>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</si>
  <si>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</si>
  <si>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</si>
  <si>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</si>
  <si>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</si>
  <si>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</si>
  <si>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</si>
  <si>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</si>
  <si>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</si>
  <si>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</si>
  <si>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</si>
  <si>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</si>
  <si>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</si>
  <si>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</si>
  <si>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</si>
  <si>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</si>
  <si>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</si>
  <si>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</si>
  <si>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</si>
  <si>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</si>
  <si>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</si>
  <si>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</si>
  <si>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</si>
  <si>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</si>
  <si>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</si>
  <si>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</si>
  <si>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</si>
  <si>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</si>
  <si>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</si>
  <si>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</si>
  <si>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</si>
  <si>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</si>
  <si>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</si>
  <si>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</si>
  <si>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</si>
  <si>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</si>
  <si>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</si>
  <si>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</si>
  <si>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</si>
  <si>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</si>
  <si>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</si>
  <si>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</si>
  <si>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</si>
  <si>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</si>
  <si>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</si>
  <si>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</si>
  <si>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</si>
  <si>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</si>
  <si>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</si>
  <si>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</si>
  <si>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</si>
  <si>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</si>
  <si>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</si>
  <si>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</si>
  <si>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</si>
  <si>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</si>
  <si>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</si>
  <si>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</si>
  <si>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</si>
  <si>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</si>
  <si>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</si>
  <si>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</si>
  <si>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</si>
  <si>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</si>
  <si>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</si>
  <si>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</si>
  <si>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</si>
  <si>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</si>
  <si>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</si>
  <si>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</si>
  <si>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</si>
  <si>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</si>
  <si>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</si>
  <si>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</si>
  <si>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</si>
  <si>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</si>
  <si>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</si>
  <si>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</si>
  <si>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</si>
  <si>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</si>
  <si>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</si>
  <si>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</si>
  <si>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</si>
  <si>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</si>
  <si>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</si>
  <si>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</si>
  <si>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</si>
  <si>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</si>
  <si>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</si>
  <si>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</si>
  <si>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</si>
  <si>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</si>
  <si>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</si>
  <si>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</si>
  <si>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</si>
  <si>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</si>
  <si>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</si>
  <si>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</si>
  <si>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</si>
  <si>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</si>
  <si>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</si>
  <si>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</si>
  <si>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</si>
  <si>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</si>
  <si>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</si>
  <si>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</si>
  <si>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</si>
  <si>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</si>
  <si>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</si>
  <si>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</si>
  <si>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</si>
  <si>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</si>
  <si>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</si>
  <si>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</si>
  <si>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</si>
  <si>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</si>
  <si>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</si>
  <si>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</si>
  <si>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</si>
  <si>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</si>
  <si>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</si>
  <si>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</si>
  <si>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</si>
  <si>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</si>
  <si>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</si>
  <si>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</si>
  <si>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</si>
  <si>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</si>
  <si>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</si>
  <si>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</si>
  <si>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</si>
  <si>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</si>
  <si>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</si>
  <si>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</si>
  <si>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</si>
  <si>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</si>
  <si>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</si>
  <si>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</si>
  <si>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</si>
  <si>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</si>
  <si>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</si>
  <si>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</si>
  <si>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</si>
  <si>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</si>
  <si>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</si>
  <si>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</si>
  <si>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</si>
  <si>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</si>
  <si>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</si>
  <si>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</si>
  <si>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</si>
  <si>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</si>
  <si>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</si>
  <si>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</si>
  <si>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</si>
  <si>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</si>
  <si>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</si>
  <si>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</si>
  <si>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</si>
  <si>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</si>
  <si>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</si>
  <si>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</si>
  <si>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</si>
  <si>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</si>
  <si>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</si>
  <si>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</si>
  <si>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</si>
  <si>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</si>
  <si>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</si>
  <si>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</si>
  <si>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</si>
  <si>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</si>
  <si>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</si>
  <si>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</si>
  <si>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</si>
  <si>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</si>
  <si>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</si>
  <si>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</si>
  <si>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</si>
  <si>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</si>
  <si>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</si>
  <si>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</si>
  <si>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</si>
  <si>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</si>
  <si>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</si>
  <si>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</si>
  <si>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</si>
  <si>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</si>
  <si>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</si>
  <si>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</si>
  <si>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</si>
  <si>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</si>
  <si>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</si>
  <si>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</si>
  <si>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</si>
  <si>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</si>
  <si>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</si>
  <si>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</si>
  <si>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</si>
  <si>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</si>
  <si>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</si>
  <si>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</si>
  <si>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</si>
  <si>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</si>
  <si>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</si>
  <si>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</si>
  <si>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</si>
  <si>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</si>
  <si>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</si>
  <si>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</si>
  <si>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</si>
  <si>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</si>
  <si>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</si>
  <si>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</si>
  <si>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</si>
  <si>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</si>
  <si>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</si>
  <si>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</si>
  <si>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</si>
  <si>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</si>
  <si>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</si>
  <si>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</si>
  <si>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</si>
  <si>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</si>
  <si>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</si>
  <si>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</si>
  <si>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</si>
  <si>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</si>
  <si>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</si>
  <si>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</si>
  <si>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</si>
  <si>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</si>
  <si>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</si>
  <si>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</si>
  <si>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</si>
  <si>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</si>
  <si>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</si>
  <si>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</si>
  <si>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</si>
  <si>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</si>
  <si>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</si>
  <si>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</si>
  <si>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</si>
  <si>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</si>
  <si>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State: NJ</t>
  </si>
  <si>
    <t>Div by 0</t>
  </si>
  <si>
    <t>-31.5</t>
  </si>
  <si>
    <t>35.42</t>
  </si>
  <si>
    <t>-16.0</t>
  </si>
  <si>
    <t>1.092</t>
  </si>
  <si>
    <t>-1.51</t>
  </si>
  <si>
    <t>5.559</t>
  </si>
  <si>
    <t>11.85</t>
  </si>
  <si>
    <t>9.879</t>
  </si>
  <si>
    <t>-9.10</t>
  </si>
  <si>
    <t>63.94</t>
  </si>
  <si>
    <t>-15.7</t>
  </si>
  <si>
    <t>149.0</t>
  </si>
  <si>
    <t>-16.5</t>
  </si>
  <si>
    <t>48.07</t>
  </si>
  <si>
    <t>1.725</t>
  </si>
  <si>
    <t>3.767</t>
  </si>
  <si>
    <t>1.478</t>
  </si>
  <si>
    <t>10.09</t>
  </si>
  <si>
    <t>11.89</t>
  </si>
  <si>
    <t>17.00</t>
  </si>
  <si>
    <t>1.421</t>
  </si>
  <si>
    <t>-35.4</t>
  </si>
  <si>
    <t>.4394</t>
  </si>
  <si>
    <t>-2.14</t>
  </si>
  <si>
    <t>-.948</t>
  </si>
  <si>
    <t>7.579</t>
  </si>
  <si>
    <t>1.079</t>
  </si>
  <si>
    <t>3.754</t>
  </si>
  <si>
    <t>.0000</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</si>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</sst>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998</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162917</v>
      </c>
      <c r="D6" s="21" t="str">
        <f>IF($B6="N/A","N/A",IF(C6&gt;15,"No",IF(C6&lt;-15,"No","Yes")))</f>
        <v>N/A</v>
      </c>
      <c r="E6" s="20">
        <v>153346</v>
      </c>
      <c r="F6" s="21" t="str">
        <f>IF($B6="N/A","N/A",IF(E6&gt;15,"No",IF(E6&lt;-15,"No","Yes")))</f>
        <v>N/A</v>
      </c>
      <c r="G6" s="20">
        <v>153882</v>
      </c>
      <c r="H6" s="21" t="str">
        <f>IF($B6="N/A","N/A",IF(G6&gt;15,"No",IF(G6&lt;-15,"No","Yes")))</f>
        <v>N/A</v>
      </c>
      <c r="I6" s="22">
        <v>-5.87</v>
      </c>
      <c r="J6" s="22">
        <v>0.34949999999999998</v>
      </c>
      <c r="K6" s="21" t="str">
        <f>IF(J6="Div by 0", "N/A", IF(J6="N/A","N/A", IF(J6&gt;15, "No", IF(J6&lt;-15, "No", "Yes"))))</f>
        <v>Yes</v>
      </c>
    </row>
    <row r="7" spans="1:11">
      <c r="A7" s="157" t="s">
        <v>712</v>
      </c>
      <c r="B7" s="3" t="s">
        <v>51</v>
      </c>
      <c r="C7" s="23">
        <v>36.456600600000002</v>
      </c>
      <c r="D7" s="21" t="str">
        <f>IF($B7="N/A","N/A",IF(C7&gt;15,"No",IF(C7&lt;-15,"No","Yes")))</f>
        <v>N/A</v>
      </c>
      <c r="E7" s="23">
        <v>34.911898581999999</v>
      </c>
      <c r="F7" s="21" t="str">
        <f>IF($B7="N/A","N/A",IF(E7&gt;15,"No",IF(E7&lt;-15,"No","Yes")))</f>
        <v>N/A</v>
      </c>
      <c r="G7" s="23">
        <v>35.386205013999998</v>
      </c>
      <c r="H7" s="21" t="str">
        <f>IF($B7="N/A","N/A",IF(G7&gt;15,"No",IF(G7&lt;-15,"No","Yes")))</f>
        <v>N/A</v>
      </c>
      <c r="I7" s="22">
        <v>-4.24</v>
      </c>
      <c r="J7" s="22">
        <v>1.359</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999</v>
      </c>
      <c r="J8" s="22" t="s">
        <v>999</v>
      </c>
      <c r="K8" s="21" t="str">
        <f>IF(J8="Div by 0", "N/A", IF(J8="N/A","N/A", IF(J8&gt;15, "No", IF(J8&lt;-15, "No", "Yes"))))</f>
        <v>N/A</v>
      </c>
    </row>
    <row r="9" spans="1:11">
      <c r="A9" s="19" t="s">
        <v>48</v>
      </c>
      <c r="B9" s="3" t="s">
        <v>51</v>
      </c>
      <c r="C9" s="20">
        <v>103523</v>
      </c>
      <c r="D9" s="21" t="str">
        <f>IF($B9="N/A","N/A",IF(C9&gt;15,"No",IF(C9&lt;-15,"No","Yes")))</f>
        <v>N/A</v>
      </c>
      <c r="E9" s="20">
        <v>99810</v>
      </c>
      <c r="F9" s="21" t="str">
        <f>IF($B9="N/A","N/A",IF(E9&gt;15,"No",IF(E9&lt;-15,"No","Yes")))</f>
        <v>N/A</v>
      </c>
      <c r="G9" s="20">
        <v>99429</v>
      </c>
      <c r="H9" s="21" t="str">
        <f>IF($B9="N/A","N/A",IF(G9&gt;15,"No",IF(G9&lt;-15,"No","Yes")))</f>
        <v>N/A</v>
      </c>
      <c r="I9" s="22">
        <v>-3.59</v>
      </c>
      <c r="J9" s="22">
        <v>-0.38200000000000001</v>
      </c>
      <c r="K9" s="21" t="str">
        <f t="shared" ref="K9:K18" si="0">IF(J9="Div by 0", "N/A", IF(J9="N/A","N/A", IF(J9&gt;15, "No", IF(J9&lt;-15, "No", "Yes"))))</f>
        <v>Yes</v>
      </c>
    </row>
    <row r="10" spans="1:11">
      <c r="A10" s="157" t="s">
        <v>714</v>
      </c>
      <c r="B10" s="3" t="s">
        <v>53</v>
      </c>
      <c r="C10" s="23">
        <v>22.191203887</v>
      </c>
      <c r="D10" s="21" t="str">
        <f>IF($B10="N/A","N/A",IF(C10&gt;20,"No",IF(C10&lt;5,"No","Yes")))</f>
        <v>No</v>
      </c>
      <c r="E10" s="23">
        <v>19.820659252999999</v>
      </c>
      <c r="F10" s="21" t="str">
        <f>IF($B10="N/A","N/A",IF(E10&gt;20,"No",IF(E10&lt;5,"No","Yes")))</f>
        <v>Yes</v>
      </c>
      <c r="G10" s="23">
        <v>19.987126492000002</v>
      </c>
      <c r="H10" s="21" t="str">
        <f>IF($B10="N/A","N/A",IF(G10&gt;20,"No",IF(G10&lt;5,"No","Yes")))</f>
        <v>Yes</v>
      </c>
      <c r="I10" s="22">
        <v>-10.7</v>
      </c>
      <c r="J10" s="22">
        <v>0.83989999999999998</v>
      </c>
      <c r="K10" s="21" t="str">
        <f t="shared" si="0"/>
        <v>Yes</v>
      </c>
    </row>
    <row r="11" spans="1:11">
      <c r="A11" s="157" t="s">
        <v>715</v>
      </c>
      <c r="B11" s="3" t="s">
        <v>51</v>
      </c>
      <c r="C11" s="23">
        <v>1.6943094771</v>
      </c>
      <c r="D11" s="21" t="str">
        <f>IF($B11="N/A","N/A",IF(C11&gt;15,"No",IF(C11&lt;-15,"No","Yes")))</f>
        <v>N/A</v>
      </c>
      <c r="E11" s="23">
        <v>1.9747520289</v>
      </c>
      <c r="F11" s="21" t="str">
        <f>IF($B11="N/A","N/A",IF(E11&gt;15,"No",IF(E11&lt;-15,"No","Yes")))</f>
        <v>N/A</v>
      </c>
      <c r="G11" s="23">
        <v>1.7761417694999999</v>
      </c>
      <c r="H11" s="21" t="str">
        <f>IF($B11="N/A","N/A",IF(G11&gt;15,"No",IF(G11&lt;-15,"No","Yes")))</f>
        <v>N/A</v>
      </c>
      <c r="I11" s="22">
        <v>16.55</v>
      </c>
      <c r="J11" s="22">
        <v>-10.1</v>
      </c>
      <c r="K11" s="21" t="str">
        <f t="shared" si="0"/>
        <v>Yes</v>
      </c>
    </row>
    <row r="12" spans="1:11">
      <c r="A12" s="157" t="s">
        <v>716</v>
      </c>
      <c r="B12" s="3" t="s">
        <v>183</v>
      </c>
      <c r="C12" s="23">
        <v>98.061573546000005</v>
      </c>
      <c r="D12" s="21" t="str">
        <f>IF($B12="N/A","N/A",IF(C12&gt;1,"Yes","No"))</f>
        <v>Yes</v>
      </c>
      <c r="E12" s="23">
        <v>95.687468289999998</v>
      </c>
      <c r="F12" s="21" t="str">
        <f>IF($B12="N/A","N/A",IF(E12&gt;1,"Yes","No"))</f>
        <v>Yes</v>
      </c>
      <c r="G12" s="23">
        <v>96.659116647999994</v>
      </c>
      <c r="H12" s="21" t="str">
        <f>IF($B12="N/A","N/A",IF(G12&gt;1,"Yes","No"))</f>
        <v>Yes</v>
      </c>
      <c r="I12" s="22">
        <v>-2.42</v>
      </c>
      <c r="J12" s="22">
        <v>1.0149999999999999</v>
      </c>
      <c r="K12" s="21" t="str">
        <f t="shared" si="0"/>
        <v>Yes</v>
      </c>
    </row>
    <row r="13" spans="1:11">
      <c r="A13" s="157" t="s">
        <v>717</v>
      </c>
      <c r="B13" s="3" t="s">
        <v>51</v>
      </c>
      <c r="C13" s="195">
        <v>13027.839795</v>
      </c>
      <c r="D13" s="21" t="str">
        <f>IF($B13="N/A","N/A",IF(C13&gt;15,"No",IF(C13&lt;-15,"No","Yes")))</f>
        <v>N/A</v>
      </c>
      <c r="E13" s="195">
        <v>13754.312024000001</v>
      </c>
      <c r="F13" s="21" t="str">
        <f>IF($B13="N/A","N/A",IF(E13&gt;15,"No",IF(E13&lt;-15,"No","Yes")))</f>
        <v>N/A</v>
      </c>
      <c r="G13" s="195">
        <v>13027.197622</v>
      </c>
      <c r="H13" s="21" t="str">
        <f>IF($B13="N/A","N/A",IF(G13&gt;15,"No",IF(G13&lt;-15,"No","Yes")))</f>
        <v>N/A</v>
      </c>
      <c r="I13" s="22">
        <v>5.5759999999999996</v>
      </c>
      <c r="J13" s="22">
        <v>-5.29</v>
      </c>
      <c r="K13" s="21" t="str">
        <f t="shared" si="0"/>
        <v>Yes</v>
      </c>
    </row>
    <row r="14" spans="1:11" ht="12.75" customHeight="1">
      <c r="A14" s="72" t="s">
        <v>865</v>
      </c>
      <c r="B14" s="70" t="s">
        <v>51</v>
      </c>
      <c r="C14" s="39">
        <v>1483</v>
      </c>
      <c r="D14" s="70" t="s">
        <v>51</v>
      </c>
      <c r="E14" s="39">
        <v>1016</v>
      </c>
      <c r="F14" s="70" t="s">
        <v>51</v>
      </c>
      <c r="G14" s="39">
        <v>941</v>
      </c>
      <c r="H14" s="21" t="str">
        <f>IF($B14="N/A","N/A",IF(G14&gt;15,"No",IF(G14&lt;-15,"No","Yes")))</f>
        <v>N/A</v>
      </c>
      <c r="I14" s="70" t="s">
        <v>1000</v>
      </c>
      <c r="J14" s="41">
        <v>-7.38</v>
      </c>
      <c r="K14" s="21" t="str">
        <f t="shared" si="0"/>
        <v>Yes</v>
      </c>
    </row>
    <row r="15" spans="1:11" ht="25.5">
      <c r="A15" s="2" t="s">
        <v>866</v>
      </c>
      <c r="B15" s="70" t="s">
        <v>51</v>
      </c>
      <c r="C15" s="31" t="s">
        <v>51</v>
      </c>
      <c r="D15" s="21" t="str">
        <f>IF($B15="N/A","N/A",IF(C15&gt;60,"No",IF(C15&lt;15,"No","Yes")))</f>
        <v>N/A</v>
      </c>
      <c r="E15" s="31">
        <v>5788.3730315000003</v>
      </c>
      <c r="F15" s="21" t="str">
        <f>IF($B15="N/A","N/A",IF(E15&gt;60,"No",IF(E15&lt;15,"No","Yes")))</f>
        <v>N/A</v>
      </c>
      <c r="G15" s="31">
        <v>6570.2539851000001</v>
      </c>
      <c r="H15" s="21" t="str">
        <f>IF($B15="N/A","N/A",IF(G15&gt;60,"No",IF(G15&lt;15,"No","Yes")))</f>
        <v>N/A</v>
      </c>
      <c r="I15" s="22" t="s">
        <v>51</v>
      </c>
      <c r="J15" s="22">
        <v>13.51</v>
      </c>
      <c r="K15" s="21" t="str">
        <f t="shared" si="0"/>
        <v>Yes</v>
      </c>
    </row>
    <row r="16" spans="1:11">
      <c r="A16" s="2" t="s">
        <v>170</v>
      </c>
      <c r="B16" s="70" t="s">
        <v>132</v>
      </c>
      <c r="C16" s="39" t="s">
        <v>51</v>
      </c>
      <c r="D16" s="21" t="str">
        <f>IF($B16="N/A","N/A",IF(C16="N/A","N/A",IF(C16=0,"Yes","No")))</f>
        <v>N/A</v>
      </c>
      <c r="E16" s="39">
        <v>0</v>
      </c>
      <c r="F16" s="21" t="str">
        <f>IF($B16="N/A","N/A",IF(E16="N/A","N/A",IF(E16=0,"Yes","No")))</f>
        <v>Yes</v>
      </c>
      <c r="G16" s="39">
        <v>3</v>
      </c>
      <c r="H16" s="21" t="str">
        <f>IF($B16="N/A","N/A",IF(G16=0,"Yes","No"))</f>
        <v>No</v>
      </c>
      <c r="I16" s="70" t="s">
        <v>51</v>
      </c>
      <c r="J16" s="41" t="s">
        <v>999</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80550</v>
      </c>
      <c r="D20" s="21" t="str">
        <f>IF($B20="N/A","N/A",IF(C20&gt;15,"No",IF(C20&lt;-15,"No","Yes")))</f>
        <v>N/A</v>
      </c>
      <c r="E20" s="20">
        <v>80027</v>
      </c>
      <c r="F20" s="21" t="str">
        <f>IF($B20="N/A","N/A",IF(E20&gt;15,"No",IF(E20&lt;-15,"No","Yes")))</f>
        <v>N/A</v>
      </c>
      <c r="G20" s="20">
        <v>79556</v>
      </c>
      <c r="H20" s="21" t="str">
        <f>IF($B20="N/A","N/A",IF(G20&gt;15,"No",IF(G20&lt;-15,"No","Yes")))</f>
        <v>N/A</v>
      </c>
      <c r="I20" s="22">
        <v>-0.64900000000000002</v>
      </c>
      <c r="J20" s="22">
        <v>-0.58899999999999997</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999</v>
      </c>
      <c r="J22" s="22" t="s">
        <v>999</v>
      </c>
      <c r="K22" s="21" t="str">
        <f t="shared" si="3"/>
        <v>N/A</v>
      </c>
    </row>
    <row r="23" spans="1:11" ht="12.75" customHeight="1">
      <c r="A23" s="19" t="s">
        <v>193</v>
      </c>
      <c r="B23" s="3" t="s">
        <v>180</v>
      </c>
      <c r="C23" s="195">
        <v>6187.4795903000004</v>
      </c>
      <c r="D23" s="21" t="str">
        <f>IF($B23="N/A","N/A",IF(C23&gt;7000,"No",IF(C23&lt;2000,"No","Yes")))</f>
        <v>Yes</v>
      </c>
      <c r="E23" s="195">
        <v>6503.4052131999997</v>
      </c>
      <c r="F23" s="21" t="str">
        <f>IF($B23="N/A","N/A",IF(E23&gt;7000,"No",IF(E23&lt;2000,"No","Yes")))</f>
        <v>Yes</v>
      </c>
      <c r="G23" s="195">
        <v>6592.4101262000004</v>
      </c>
      <c r="H23" s="21" t="str">
        <f>IF($B23="N/A","N/A",IF(G23&gt;7000,"No",IF(G23&lt;2000,"No","Yes")))</f>
        <v>Yes</v>
      </c>
      <c r="I23" s="22">
        <v>5.1059999999999999</v>
      </c>
      <c r="J23" s="22">
        <v>1.369</v>
      </c>
      <c r="K23" s="21" t="str">
        <f t="shared" si="3"/>
        <v>Yes</v>
      </c>
    </row>
    <row r="24" spans="1:11">
      <c r="A24" s="19" t="s">
        <v>194</v>
      </c>
      <c r="B24" s="3" t="s">
        <v>51</v>
      </c>
      <c r="C24" s="195">
        <v>901.59183661999998</v>
      </c>
      <c r="D24" s="21" t="str">
        <f>IF($B24="N/A","N/A",IF(C24&gt;15,"No",IF(C24&lt;-15,"No","Yes")))</f>
        <v>N/A</v>
      </c>
      <c r="E24" s="195">
        <v>965.99113351999995</v>
      </c>
      <c r="F24" s="21" t="str">
        <f>IF($B24="N/A","N/A",IF(E24&gt;15,"No",IF(E24&lt;-15,"No","Yes")))</f>
        <v>N/A</v>
      </c>
      <c r="G24" s="195">
        <v>991.92162722</v>
      </c>
      <c r="H24" s="21" t="str">
        <f>IF($B24="N/A","N/A",IF(G24&gt;15,"No",IF(G24&lt;-15,"No","Yes")))</f>
        <v>N/A</v>
      </c>
      <c r="I24" s="22">
        <v>7.1429999999999998</v>
      </c>
      <c r="J24" s="22">
        <v>2.6840000000000002</v>
      </c>
      <c r="K24" s="21" t="str">
        <f t="shared" si="3"/>
        <v>Yes</v>
      </c>
    </row>
    <row r="25" spans="1:11">
      <c r="A25" s="19" t="s">
        <v>49</v>
      </c>
      <c r="B25" s="3" t="s">
        <v>15</v>
      </c>
      <c r="C25" s="23">
        <v>7.6710117939</v>
      </c>
      <c r="D25" s="21" t="str">
        <f>IF($B25="N/A","N/A",IF(C25&gt;10,"No",IF(C25&lt;=0,"No","Yes")))</f>
        <v>Yes</v>
      </c>
      <c r="E25" s="23">
        <v>7.9173279018000002</v>
      </c>
      <c r="F25" s="21" t="str">
        <f>IF($B25="N/A","N/A",IF(E25&gt;10,"No",IF(E25&lt;=0,"No","Yes")))</f>
        <v>Yes</v>
      </c>
      <c r="G25" s="23">
        <v>8.1150384634999995</v>
      </c>
      <c r="H25" s="21" t="str">
        <f>IF($B25="N/A","N/A",IF(G25&gt;10,"No",IF(G25&lt;=0,"No","Yes")))</f>
        <v>Yes</v>
      </c>
      <c r="I25" s="22">
        <v>3.2109999999999999</v>
      </c>
      <c r="J25" s="22">
        <v>2.4969999999999999</v>
      </c>
      <c r="K25" s="21" t="str">
        <f t="shared" si="3"/>
        <v>Yes</v>
      </c>
    </row>
    <row r="26" spans="1:11">
      <c r="A26" s="19" t="s">
        <v>195</v>
      </c>
      <c r="B26" s="3" t="s">
        <v>51</v>
      </c>
      <c r="C26" s="195">
        <v>1523.2482602</v>
      </c>
      <c r="D26" s="21" t="str">
        <f>IF($B26="N/A","N/A",IF(C26&gt;15,"No",IF(C26&lt;-15,"No","Yes")))</f>
        <v>N/A</v>
      </c>
      <c r="E26" s="195">
        <v>1614.1328914000001</v>
      </c>
      <c r="F26" s="21" t="str">
        <f>IF($B26="N/A","N/A",IF(E26&gt;15,"No",IF(E26&lt;-15,"No","Yes")))</f>
        <v>N/A</v>
      </c>
      <c r="G26" s="195">
        <v>1603.6287175</v>
      </c>
      <c r="H26" s="21" t="str">
        <f>IF($B26="N/A","N/A",IF(G26&gt;15,"No",IF(G26&lt;-15,"No","Yes")))</f>
        <v>N/A</v>
      </c>
      <c r="I26" s="22">
        <v>5.9669999999999996</v>
      </c>
      <c r="J26" s="22">
        <v>-0.65100000000000002</v>
      </c>
      <c r="K26" s="21" t="str">
        <f t="shared" si="3"/>
        <v>Yes</v>
      </c>
    </row>
    <row r="27" spans="1:11">
      <c r="A27" s="19" t="s">
        <v>130</v>
      </c>
      <c r="B27" s="3" t="s">
        <v>54</v>
      </c>
      <c r="C27" s="22">
        <v>99.988826816</v>
      </c>
      <c r="D27" s="21" t="str">
        <f>IF($B27="N/A","N/A",IF(C27&gt;100,"No",IF(C27&lt;95,"No","Yes")))</f>
        <v>Yes</v>
      </c>
      <c r="E27" s="22">
        <v>99.998750422000001</v>
      </c>
      <c r="F27" s="21" t="str">
        <f>IF($B27="N/A","N/A",IF(E27&gt;100,"No",IF(E27&lt;95,"No","Yes")))</f>
        <v>Yes</v>
      </c>
      <c r="G27" s="22">
        <v>99.991201165999996</v>
      </c>
      <c r="H27" s="21" t="str">
        <f>IF($B27="N/A","N/A",IF(G27&gt;100,"No",IF(G27&lt;95,"No","Yes")))</f>
        <v>Yes</v>
      </c>
      <c r="I27" s="22">
        <v>9.9000000000000008E-3</v>
      </c>
      <c r="J27" s="22">
        <v>-8.0000000000000002E-3</v>
      </c>
      <c r="K27" s="21" t="str">
        <f t="shared" si="3"/>
        <v>Yes</v>
      </c>
    </row>
    <row r="28" spans="1:11">
      <c r="A28" s="19" t="s">
        <v>196</v>
      </c>
      <c r="B28" s="3" t="s">
        <v>133</v>
      </c>
      <c r="C28" s="22">
        <v>1.1482847246000001</v>
      </c>
      <c r="D28" s="21" t="str">
        <f>IF($B28="N/A","N/A",IF(C28&gt;1,"Yes","No"))</f>
        <v>Yes</v>
      </c>
      <c r="E28" s="22">
        <v>1.1562367230999999</v>
      </c>
      <c r="F28" s="21" t="str">
        <f>IF($B28="N/A","N/A",IF(E28&gt;1,"Yes","No"))</f>
        <v>Yes</v>
      </c>
      <c r="G28" s="22">
        <v>1.1608065469</v>
      </c>
      <c r="H28" s="21" t="str">
        <f>IF($B28="N/A","N/A",IF(G28&gt;1,"Yes","No"))</f>
        <v>Yes</v>
      </c>
      <c r="I28" s="22">
        <v>0.6925</v>
      </c>
      <c r="J28" s="22">
        <v>0.3952</v>
      </c>
      <c r="K28" s="21" t="str">
        <f t="shared" si="3"/>
        <v>Yes</v>
      </c>
    </row>
    <row r="29" spans="1:11">
      <c r="A29" s="19" t="s">
        <v>131</v>
      </c>
      <c r="B29" s="3" t="s">
        <v>54</v>
      </c>
      <c r="C29" s="22">
        <v>99.693358162999999</v>
      </c>
      <c r="D29" s="21" t="str">
        <f>IF($B29="N/A","N/A",IF(C29&gt;100,"No",IF(C29&lt;95,"No","Yes")))</f>
        <v>Yes</v>
      </c>
      <c r="E29" s="22">
        <v>99.845052295000002</v>
      </c>
      <c r="F29" s="21" t="str">
        <f>IF($B29="N/A","N/A",IF(E29&gt;100,"No",IF(E29&lt;95,"No","Yes")))</f>
        <v>Yes</v>
      </c>
      <c r="G29" s="22">
        <v>99.837850067999995</v>
      </c>
      <c r="H29" s="21" t="str">
        <f>IF($B29="N/A","N/A",IF(G29&gt;100,"No",IF(G29&lt;95,"No","Yes")))</f>
        <v>Yes</v>
      </c>
      <c r="I29" s="22">
        <v>0.1522</v>
      </c>
      <c r="J29" s="22">
        <v>-7.0000000000000001E-3</v>
      </c>
      <c r="K29" s="21" t="str">
        <f t="shared" si="3"/>
        <v>Yes</v>
      </c>
    </row>
    <row r="30" spans="1:11">
      <c r="A30" s="19" t="s">
        <v>197</v>
      </c>
      <c r="B30" s="3" t="s">
        <v>134</v>
      </c>
      <c r="C30" s="22">
        <v>10.499122075000001</v>
      </c>
      <c r="D30" s="21" t="str">
        <f>IF($B30="N/A","N/A",IF(C30&gt;3,"Yes","No"))</f>
        <v>Yes</v>
      </c>
      <c r="E30" s="22">
        <v>10.660037795999999</v>
      </c>
      <c r="F30" s="21" t="str">
        <f>IF($B30="N/A","N/A",IF(E30&gt;3,"Yes","No"))</f>
        <v>Yes</v>
      </c>
      <c r="G30" s="22">
        <v>10.623830687</v>
      </c>
      <c r="H30" s="21" t="str">
        <f>IF($B30="N/A","N/A",IF(G30&gt;3,"Yes","No"))</f>
        <v>Yes</v>
      </c>
      <c r="I30" s="22">
        <v>1.5329999999999999</v>
      </c>
      <c r="J30" s="22">
        <v>-0.34</v>
      </c>
      <c r="K30" s="21" t="str">
        <f t="shared" si="3"/>
        <v>Yes</v>
      </c>
    </row>
    <row r="31" spans="1:11">
      <c r="A31" s="19" t="s">
        <v>862</v>
      </c>
      <c r="B31" s="3" t="s">
        <v>16</v>
      </c>
      <c r="C31" s="22">
        <v>6.8976784605999999</v>
      </c>
      <c r="D31" s="21" t="str">
        <f>IF($B31="N/A","N/A",IF(C31&gt;=8,"No",IF(C31&lt;2,"No","Yes")))</f>
        <v>Yes</v>
      </c>
      <c r="E31" s="22">
        <v>6.7708523373</v>
      </c>
      <c r="F31" s="21" t="str">
        <f>IF($B31="N/A","N/A",IF(E31&gt;=8,"No",IF(E31&lt;2,"No","Yes")))</f>
        <v>Yes</v>
      </c>
      <c r="G31" s="22">
        <v>6.6853662828999996</v>
      </c>
      <c r="H31" s="21" t="str">
        <f>IF($B31="N/A","N/A",IF(G31&gt;=8,"No",IF(G31&lt;2,"No","Yes")))</f>
        <v>Yes</v>
      </c>
      <c r="I31" s="22">
        <v>-1.84</v>
      </c>
      <c r="J31" s="22">
        <v>-1.26</v>
      </c>
      <c r="K31" s="21" t="str">
        <f t="shared" si="3"/>
        <v>Yes</v>
      </c>
    </row>
    <row r="32" spans="1:11">
      <c r="A32" s="19" t="s">
        <v>198</v>
      </c>
      <c r="B32" s="3" t="s">
        <v>16</v>
      </c>
      <c r="C32" s="22">
        <v>6.8628999218000004</v>
      </c>
      <c r="D32" s="21" t="str">
        <f>IF($B32="N/A","N/A",IF(C32&gt;=8,"No",IF(C32&lt;2,"No","Yes")))</f>
        <v>Yes</v>
      </c>
      <c r="E32" s="22">
        <v>6.7323653267000001</v>
      </c>
      <c r="F32" s="21" t="str">
        <f>IF($B32="N/A","N/A",IF(E32&gt;=8,"No",IF(E32&lt;2,"No","Yes")))</f>
        <v>Yes</v>
      </c>
      <c r="G32" s="22">
        <v>6.6462683377999996</v>
      </c>
      <c r="H32" s="21" t="str">
        <f>IF($B32="N/A","N/A",IF(G32&gt;=8,"No",IF(G32&lt;2,"No","Yes")))</f>
        <v>Yes</v>
      </c>
      <c r="I32" s="22">
        <v>-1.9</v>
      </c>
      <c r="J32" s="22">
        <v>-1.28</v>
      </c>
      <c r="K32" s="21" t="str">
        <f t="shared" si="3"/>
        <v>Yes</v>
      </c>
    </row>
    <row r="33" spans="1:11">
      <c r="A33" s="19" t="s">
        <v>199</v>
      </c>
      <c r="B33" s="25" t="s">
        <v>54</v>
      </c>
      <c r="C33" s="22">
        <v>99.430167597999997</v>
      </c>
      <c r="D33" s="21" t="str">
        <f>IF($B33="N/A","N/A",IF(C33&gt;100,"No",IF(C33&lt;95,"No","Yes")))</f>
        <v>Yes</v>
      </c>
      <c r="E33" s="22">
        <v>99.692603746000003</v>
      </c>
      <c r="F33" s="21" t="str">
        <f>IF($B33="N/A","N/A",IF(E33&gt;100,"No",IF(E33&lt;95,"No","Yes")))</f>
        <v>Yes</v>
      </c>
      <c r="G33" s="22">
        <v>99.747347779999998</v>
      </c>
      <c r="H33" s="21" t="str">
        <f>IF($B33="N/A","N/A",IF(G33&gt;100,"No",IF(G33&lt;95,"No","Yes")))</f>
        <v>Yes</v>
      </c>
      <c r="I33" s="22">
        <v>0.26390000000000002</v>
      </c>
      <c r="J33" s="22">
        <v>5.4899999999999997E-2</v>
      </c>
      <c r="K33" s="21" t="str">
        <f t="shared" si="3"/>
        <v>Yes</v>
      </c>
    </row>
    <row r="34" spans="1:11">
      <c r="A34" s="19" t="s">
        <v>200</v>
      </c>
      <c r="B34" s="3" t="s">
        <v>54</v>
      </c>
      <c r="C34" s="22">
        <v>99.646182495000005</v>
      </c>
      <c r="D34" s="21" t="str">
        <f>IF($B34="N/A","N/A",IF(C34&gt;100,"No",IF(C34&lt;95,"No","Yes")))</f>
        <v>Yes</v>
      </c>
      <c r="E34" s="22">
        <v>99.593887062999997</v>
      </c>
      <c r="F34" s="21" t="str">
        <f>IF($B34="N/A","N/A",IF(E34&gt;100,"No",IF(E34&lt;95,"No","Yes")))</f>
        <v>Yes</v>
      </c>
      <c r="G34" s="22">
        <v>99.571371110000001</v>
      </c>
      <c r="H34" s="21" t="str">
        <f>IF($B34="N/A","N/A",IF(G34&gt;100,"No",IF(G34&lt;95,"No","Yes")))</f>
        <v>Yes</v>
      </c>
      <c r="I34" s="22">
        <v>-5.1999999999999998E-2</v>
      </c>
      <c r="J34" s="22">
        <v>-2.3E-2</v>
      </c>
      <c r="K34" s="21" t="str">
        <f t="shared" si="3"/>
        <v>Yes</v>
      </c>
    </row>
    <row r="35" spans="1:11">
      <c r="A35" s="19" t="s">
        <v>201</v>
      </c>
      <c r="B35" s="3" t="s">
        <v>55</v>
      </c>
      <c r="C35" s="22">
        <v>0.35381750470000001</v>
      </c>
      <c r="D35" s="21" t="str">
        <f>IF($B35="N/A","N/A",IF(C35&gt;5,"No",IF(C35&lt;=0,"No","Yes")))</f>
        <v>Yes</v>
      </c>
      <c r="E35" s="22">
        <v>0.4061129369</v>
      </c>
      <c r="F35" s="21" t="str">
        <f>IF($B35="N/A","N/A",IF(E35&gt;5,"No",IF(E35&lt;=0,"No","Yes")))</f>
        <v>Yes</v>
      </c>
      <c r="G35" s="22">
        <v>0.42862889030000001</v>
      </c>
      <c r="H35" s="21" t="str">
        <f>IF($B35="N/A","N/A",IF(G35&gt;5,"No",IF(G35&lt;=0,"No","Yes")))</f>
        <v>Yes</v>
      </c>
      <c r="I35" s="22">
        <v>14.78</v>
      </c>
      <c r="J35" s="22">
        <v>5.5439999999999996</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3.5791309745</v>
      </c>
      <c r="D37" s="21" t="str">
        <f>IF($B37="N/A","N/A",IF(C37&gt;=2,"Yes","No"))</f>
        <v>Yes</v>
      </c>
      <c r="E37" s="22">
        <v>3.6992265111</v>
      </c>
      <c r="F37" s="21" t="str">
        <f>IF($B37="N/A","N/A",IF(E37&gt;=2,"Yes","No"))</f>
        <v>Yes</v>
      </c>
      <c r="G37" s="22">
        <v>3.7914676454</v>
      </c>
      <c r="H37" s="21" t="str">
        <f>IF($B37="N/A","N/A",IF(G37&gt;=2,"Yes","No"))</f>
        <v>Yes</v>
      </c>
      <c r="I37" s="22">
        <v>3.355</v>
      </c>
      <c r="J37" s="22">
        <v>2.4940000000000002</v>
      </c>
      <c r="K37" s="21" t="str">
        <f t="shared" si="3"/>
        <v>Yes</v>
      </c>
    </row>
    <row r="38" spans="1:11">
      <c r="A38" s="19" t="s">
        <v>204</v>
      </c>
      <c r="B38" s="3" t="s">
        <v>57</v>
      </c>
      <c r="C38" s="22">
        <v>6.2656734946999997</v>
      </c>
      <c r="D38" s="21" t="str">
        <f>IF($B38="N/A","N/A",IF(C38&gt;30,"No",IF(C38&lt;5,"No","Yes")))</f>
        <v>Yes</v>
      </c>
      <c r="E38" s="22">
        <v>5.9292488785000002</v>
      </c>
      <c r="F38" s="21" t="str">
        <f>IF($B38="N/A","N/A",IF(E38&gt;30,"No",IF(E38&lt;5,"No","Yes")))</f>
        <v>Yes</v>
      </c>
      <c r="G38" s="22">
        <v>5.9241289154999999</v>
      </c>
      <c r="H38" s="21" t="str">
        <f>IF($B38="N/A","N/A",IF(G38&gt;30,"No",IF(G38&lt;5,"No","Yes")))</f>
        <v>Yes</v>
      </c>
      <c r="I38" s="22">
        <v>-5.37</v>
      </c>
      <c r="J38" s="22">
        <v>-8.5999999999999993E-2</v>
      </c>
      <c r="K38" s="21" t="str">
        <f t="shared" si="3"/>
        <v>Yes</v>
      </c>
    </row>
    <row r="39" spans="1:11">
      <c r="A39" s="19" t="s">
        <v>205</v>
      </c>
      <c r="B39" s="3" t="s">
        <v>10</v>
      </c>
      <c r="C39" s="22">
        <v>20.962135320000002</v>
      </c>
      <c r="D39" s="21" t="str">
        <f>IF($B39="N/A","N/A",IF(C39&gt;75,"No",IF(C39&lt;15,"No","Yes")))</f>
        <v>Yes</v>
      </c>
      <c r="E39" s="22">
        <v>20.440601297000001</v>
      </c>
      <c r="F39" s="21" t="str">
        <f>IF($B39="N/A","N/A",IF(E39&gt;75,"No",IF(E39&lt;15,"No","Yes")))</f>
        <v>Yes</v>
      </c>
      <c r="G39" s="22">
        <v>20.053798581999999</v>
      </c>
      <c r="H39" s="21" t="str">
        <f>IF($B39="N/A","N/A",IF(G39&gt;75,"No",IF(G39&lt;15,"No","Yes")))</f>
        <v>Yes</v>
      </c>
      <c r="I39" s="22">
        <v>-2.4900000000000002</v>
      </c>
      <c r="J39" s="22">
        <v>-1.89</v>
      </c>
      <c r="K39" s="21" t="str">
        <f t="shared" si="3"/>
        <v>Yes</v>
      </c>
    </row>
    <row r="40" spans="1:11">
      <c r="A40" s="19" t="s">
        <v>206</v>
      </c>
      <c r="B40" s="3" t="s">
        <v>11</v>
      </c>
      <c r="C40" s="22">
        <v>72.772191186000001</v>
      </c>
      <c r="D40" s="21" t="str">
        <f>IF($B40="N/A","N/A",IF(C40&gt;70,"No",IF(C40&lt;25,"No","Yes")))</f>
        <v>No</v>
      </c>
      <c r="E40" s="22">
        <v>73.630149824</v>
      </c>
      <c r="F40" s="21" t="str">
        <f>IF($B40="N/A","N/A",IF(E40&gt;70,"No",IF(E40&lt;25,"No","Yes")))</f>
        <v>No</v>
      </c>
      <c r="G40" s="22">
        <v>74.022072502</v>
      </c>
      <c r="H40" s="21" t="str">
        <f>IF($B40="N/A","N/A",IF(G40&gt;70,"No",IF(G40&lt;25,"No","Yes")))</f>
        <v>No</v>
      </c>
      <c r="I40" s="22">
        <v>1.179</v>
      </c>
      <c r="J40" s="22">
        <v>0.5323</v>
      </c>
      <c r="K40" s="21" t="str">
        <f t="shared" si="3"/>
        <v>Yes</v>
      </c>
    </row>
    <row r="41" spans="1:11">
      <c r="A41" s="19" t="s">
        <v>207</v>
      </c>
      <c r="B41" s="3" t="s">
        <v>18</v>
      </c>
      <c r="C41" s="22">
        <v>63.387957790000002</v>
      </c>
      <c r="D41" s="21" t="str">
        <f>IF($B41="N/A","N/A",IF(C41&gt;70,"No",IF(C41&lt;35,"No","Yes")))</f>
        <v>Yes</v>
      </c>
      <c r="E41" s="22">
        <v>64.678171117000005</v>
      </c>
      <c r="F41" s="21" t="str">
        <f>IF($B41="N/A","N/A",IF(E41&gt;70,"No",IF(E41&lt;35,"No","Yes")))</f>
        <v>Yes</v>
      </c>
      <c r="G41" s="22">
        <v>65.756196892999995</v>
      </c>
      <c r="H41" s="21" t="str">
        <f>IF($B41="N/A","N/A",IF(G41&gt;70,"No",IF(G41&lt;35,"No","Yes")))</f>
        <v>Yes</v>
      </c>
      <c r="I41" s="22">
        <v>2.0350000000000001</v>
      </c>
      <c r="J41" s="22">
        <v>1.667</v>
      </c>
      <c r="K41" s="21" t="str">
        <f t="shared" si="3"/>
        <v>Yes</v>
      </c>
    </row>
    <row r="42" spans="1:11">
      <c r="A42" s="19" t="s">
        <v>208</v>
      </c>
      <c r="B42" s="3" t="s">
        <v>133</v>
      </c>
      <c r="C42" s="22">
        <v>1.5261560156</v>
      </c>
      <c r="D42" s="21" t="str">
        <f>IF($B42="N/A","N/A",IF(C42&gt;1,"Yes","No"))</f>
        <v>Yes</v>
      </c>
      <c r="E42" s="22">
        <v>1.548125966</v>
      </c>
      <c r="F42" s="21" t="str">
        <f>IF($B42="N/A","N/A",IF(E42&gt;1,"Yes","No"))</f>
        <v>Yes</v>
      </c>
      <c r="G42" s="22">
        <v>1.5512205378999999</v>
      </c>
      <c r="H42" s="21" t="str">
        <f>IF($B42="N/A","N/A",IF(G42&gt;1,"Yes","No"))</f>
        <v>Yes</v>
      </c>
      <c r="I42" s="22">
        <v>1.44</v>
      </c>
      <c r="J42" s="22">
        <v>0.19989999999999999</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999</v>
      </c>
      <c r="J43" s="22" t="s">
        <v>999</v>
      </c>
      <c r="K43" s="21" t="str">
        <f t="shared" si="3"/>
        <v>N/A</v>
      </c>
    </row>
    <row r="44" spans="1:11">
      <c r="A44" s="19" t="s">
        <v>210</v>
      </c>
      <c r="B44" s="3" t="s">
        <v>51</v>
      </c>
      <c r="C44" s="22">
        <v>100</v>
      </c>
      <c r="D44" s="21" t="str">
        <f>IF($B44="N/A","N/A",IF(C44&gt;15,"No",IF(C44&lt;-15,"No","Yes")))</f>
        <v>N/A</v>
      </c>
      <c r="E44" s="22">
        <v>100</v>
      </c>
      <c r="F44" s="21" t="str">
        <f>IF($B44="N/A","N/A",IF(E44&gt;15,"No",IF(E44&lt;-15,"No","Yes")))</f>
        <v>N/A</v>
      </c>
      <c r="G44" s="22">
        <v>99.998088429000006</v>
      </c>
      <c r="H44" s="21" t="str">
        <f>IF($B44="N/A","N/A",IF(G44&gt;15,"No",IF(G44&lt;-15,"No","Yes")))</f>
        <v>N/A</v>
      </c>
      <c r="I44" s="22">
        <v>0</v>
      </c>
      <c r="J44" s="22">
        <v>-2E-3</v>
      </c>
      <c r="K44" s="21" t="str">
        <f t="shared" si="3"/>
        <v>Yes</v>
      </c>
    </row>
    <row r="45" spans="1:11">
      <c r="A45" s="19" t="s">
        <v>211</v>
      </c>
      <c r="B45" s="3" t="s">
        <v>51</v>
      </c>
      <c r="C45" s="22" t="s">
        <v>999</v>
      </c>
      <c r="D45" s="21" t="str">
        <f>IF($B45="N/A","N/A",IF(C45&gt;15,"No",IF(C45&lt;-15,"No","Yes")))</f>
        <v>N/A</v>
      </c>
      <c r="E45" s="22" t="s">
        <v>999</v>
      </c>
      <c r="F45" s="21" t="str">
        <f>IF($B45="N/A","N/A",IF(E45&gt;15,"No",IF(E45&lt;-15,"No","Yes")))</f>
        <v>N/A</v>
      </c>
      <c r="G45" s="22" t="s">
        <v>999</v>
      </c>
      <c r="H45" s="21" t="str">
        <f>IF($B45="N/A","N/A",IF(G45&gt;15,"No",IF(G45&lt;-15,"No","Yes")))</f>
        <v>N/A</v>
      </c>
      <c r="I45" s="22" t="s">
        <v>999</v>
      </c>
      <c r="J45" s="22" t="s">
        <v>999</v>
      </c>
      <c r="K45" s="21" t="str">
        <f t="shared" si="3"/>
        <v>N/A</v>
      </c>
    </row>
    <row r="46" spans="1:11">
      <c r="A46" s="19" t="s">
        <v>212</v>
      </c>
      <c r="B46" s="3" t="s">
        <v>51</v>
      </c>
      <c r="C46" s="22">
        <v>99.998041481000001</v>
      </c>
      <c r="D46" s="21" t="str">
        <f>IF($B46="N/A","N/A",IF(C46&gt;15,"No",IF(C46&lt;-15,"No","Yes")))</f>
        <v>N/A</v>
      </c>
      <c r="E46" s="22">
        <v>100</v>
      </c>
      <c r="F46" s="21" t="str">
        <f>IF($B46="N/A","N/A",IF(E46&gt;15,"No",IF(E46&lt;-15,"No","Yes")))</f>
        <v>N/A</v>
      </c>
      <c r="G46" s="22">
        <v>100</v>
      </c>
      <c r="H46" s="21" t="str">
        <f>IF($B46="N/A","N/A",IF(G46&gt;15,"No",IF(G46&lt;-15,"No","Yes")))</f>
        <v>N/A</v>
      </c>
      <c r="I46" s="22">
        <v>2E-3</v>
      </c>
      <c r="J46" s="22">
        <v>0</v>
      </c>
      <c r="K46" s="21" t="str">
        <f t="shared" si="3"/>
        <v>Yes</v>
      </c>
    </row>
    <row r="47" spans="1:11">
      <c r="A47" s="19" t="s">
        <v>213</v>
      </c>
      <c r="B47" s="3" t="s">
        <v>19</v>
      </c>
      <c r="C47" s="22">
        <v>98.101800123999993</v>
      </c>
      <c r="D47" s="21" t="str">
        <f>IF($B47="N/A","N/A",IF(C47&gt;=90,"Yes","No"))</f>
        <v>Yes</v>
      </c>
      <c r="E47" s="22">
        <v>98.744173841000006</v>
      </c>
      <c r="F47" s="21" t="str">
        <f>IF($B47="N/A","N/A",IF(E47&gt;=90,"Yes","No"))</f>
        <v>Yes</v>
      </c>
      <c r="G47" s="22">
        <v>98.628638945999995</v>
      </c>
      <c r="H47" s="21" t="str">
        <f>IF($B47="N/A","N/A",IF(G47&gt;=90,"Yes","No"))</f>
        <v>Yes</v>
      </c>
      <c r="I47" s="22">
        <v>0.65480000000000005</v>
      </c>
      <c r="J47" s="22">
        <v>-0.11700000000000001</v>
      </c>
      <c r="K47" s="21" t="str">
        <f t="shared" si="3"/>
        <v>Yes</v>
      </c>
    </row>
    <row r="48" spans="1:11">
      <c r="A48" s="19" t="s">
        <v>88</v>
      </c>
      <c r="B48" s="3" t="s">
        <v>51</v>
      </c>
      <c r="C48" s="22">
        <v>18.386095593</v>
      </c>
      <c r="D48" s="21" t="str">
        <f>IF($B48="N/A","N/A",IF(C48&gt;15,"No",IF(C48&lt;-15,"No","Yes")))</f>
        <v>N/A</v>
      </c>
      <c r="E48" s="22">
        <v>18.158871381000001</v>
      </c>
      <c r="F48" s="21" t="str">
        <f>IF($B48="N/A","N/A",IF(E48&gt;15,"No",IF(E48&lt;-15,"No","Yes")))</f>
        <v>N/A</v>
      </c>
      <c r="G48" s="22">
        <v>18.197244707999999</v>
      </c>
      <c r="H48" s="21" t="str">
        <f>IF($B48="N/A","N/A",IF(G48&gt;15,"No",IF(G48&lt;-15,"No","Yes")))</f>
        <v>N/A</v>
      </c>
      <c r="I48" s="22">
        <v>-1.24</v>
      </c>
      <c r="J48" s="22">
        <v>0.21129999999999999</v>
      </c>
      <c r="K48" s="21" t="str">
        <f t="shared" si="3"/>
        <v>Yes</v>
      </c>
    </row>
    <row r="49" spans="1:11" ht="25.5">
      <c r="A49" s="19" t="s">
        <v>214</v>
      </c>
      <c r="B49" s="3" t="s">
        <v>51</v>
      </c>
      <c r="C49" s="22">
        <v>21.819987585</v>
      </c>
      <c r="D49" s="21" t="str">
        <f>IF($B49="N/A","N/A",IF(C49&gt;15,"No",IF(C49&lt;-15,"No","Yes")))</f>
        <v>N/A</v>
      </c>
      <c r="E49" s="22">
        <v>21.459007584999998</v>
      </c>
      <c r="F49" s="21" t="str">
        <f>IF($B49="N/A","N/A",IF(E49&gt;15,"No",IF(E49&lt;-15,"No","Yes")))</f>
        <v>N/A</v>
      </c>
      <c r="G49" s="22">
        <v>22.019709386999999</v>
      </c>
      <c r="H49" s="21" t="str">
        <f>IF($B49="N/A","N/A",IF(G49&gt;15,"No",IF(G49&lt;-15,"No","Yes")))</f>
        <v>N/A</v>
      </c>
      <c r="I49" s="22">
        <v>-1.65</v>
      </c>
      <c r="J49" s="22">
        <v>2.613</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82.398510242</v>
      </c>
      <c r="D51" s="21" t="str">
        <f>IF($B51="N/A","N/A",IF(C51&gt;90,"No",IF(C51&lt;75,"No","Yes")))</f>
        <v>Yes</v>
      </c>
      <c r="E51" s="22">
        <v>81.445012308000003</v>
      </c>
      <c r="F51" s="21" t="str">
        <f>IF($B51="N/A","N/A",IF(E51&gt;90,"No",IF(E51&lt;75,"No","Yes")))</f>
        <v>Yes</v>
      </c>
      <c r="G51" s="22">
        <v>81.327618280999999</v>
      </c>
      <c r="H51" s="21" t="str">
        <f>IF($B51="N/A","N/A",IF(G51&gt;90,"No",IF(G51&lt;75,"No","Yes")))</f>
        <v>Yes</v>
      </c>
      <c r="I51" s="22">
        <v>-1.1599999999999999</v>
      </c>
      <c r="J51" s="22">
        <v>-0.14399999999999999</v>
      </c>
      <c r="K51" s="21" t="str">
        <f>IF(J51="Div by 0", "N/A", IF(J51="N/A","N/A", IF(J51&gt;15, "No", IF(J51&lt;-15, "No", "Yes"))))</f>
        <v>Yes</v>
      </c>
    </row>
    <row r="52" spans="1:11">
      <c r="A52" s="19" t="s">
        <v>719</v>
      </c>
      <c r="B52" s="3" t="s">
        <v>135</v>
      </c>
      <c r="C52" s="22">
        <v>15.04034761</v>
      </c>
      <c r="D52" s="21" t="str">
        <f>IF($B52="N/A","N/A",IF(C52&gt;10,"No",IF(C52&lt;1,"No","Yes")))</f>
        <v>No</v>
      </c>
      <c r="E52" s="22">
        <v>15.665962737999999</v>
      </c>
      <c r="F52" s="21" t="str">
        <f>IF($B52="N/A","N/A",IF(E52&gt;10,"No",IF(E52&lt;1,"No","Yes")))</f>
        <v>No</v>
      </c>
      <c r="G52" s="22">
        <v>15.605359747</v>
      </c>
      <c r="H52" s="21" t="str">
        <f>IF($B52="N/A","N/A",IF(G52&gt;10,"No",IF(G52&lt;1,"No","Yes")))</f>
        <v>No</v>
      </c>
      <c r="I52" s="22">
        <v>4.16</v>
      </c>
      <c r="J52" s="22">
        <v>-0.38700000000000001</v>
      </c>
      <c r="K52" s="21" t="str">
        <f>IF(J52="Div by 0", "N/A", IF(J52="N/A","N/A", IF(J52&gt;15, "No", IF(J52&lt;-15, "No", "Yes"))))</f>
        <v>Yes</v>
      </c>
    </row>
    <row r="53" spans="1:11">
      <c r="A53" s="19" t="s">
        <v>720</v>
      </c>
      <c r="B53" s="3" t="s">
        <v>181</v>
      </c>
      <c r="C53" s="22">
        <v>0.54376163870000005</v>
      </c>
      <c r="D53" s="21" t="str">
        <f>IF($B53="N/A","N/A",IF(C53&gt;2,"No",IF(C53&lt;=0,"No","Yes")))</f>
        <v>Yes</v>
      </c>
      <c r="E53" s="22">
        <v>0.2161770402</v>
      </c>
      <c r="F53" s="21" t="str">
        <f>IF($B53="N/A","N/A",IF(E53&gt;2,"No",IF(E53&lt;=0,"No","Yes")))</f>
        <v>Yes</v>
      </c>
      <c r="G53" s="22">
        <v>0.1797475992</v>
      </c>
      <c r="H53" s="21" t="str">
        <f>IF($B53="N/A","N/A",IF(G53&gt;2,"No",IF(G53&lt;=0,"No","Yes")))</f>
        <v>Yes</v>
      </c>
      <c r="I53" s="22">
        <v>-60.2</v>
      </c>
      <c r="J53" s="22">
        <v>-16.899999999999999</v>
      </c>
      <c r="K53" s="21" t="str">
        <f>IF(J53="Div by 0", "N/A", IF(J53="N/A","N/A", IF(J53&gt;15, "No", IF(J53&lt;-15, "No", "Yes"))))</f>
        <v>No</v>
      </c>
    </row>
    <row r="54" spans="1:11">
      <c r="A54" s="19" t="s">
        <v>721</v>
      </c>
      <c r="B54" s="3" t="s">
        <v>182</v>
      </c>
      <c r="C54" s="22">
        <v>1.4376163873000001</v>
      </c>
      <c r="D54" s="21" t="str">
        <f>IF($B54="N/A","N/A",IF(C54&gt;3,"No",IF(C54&lt;=0,"No","Yes")))</f>
        <v>Yes</v>
      </c>
      <c r="E54" s="22">
        <v>1.4407637421999999</v>
      </c>
      <c r="F54" s="21" t="str">
        <f>IF($B54="N/A","N/A",IF(E54&gt;3,"No",IF(E54&lt;=0,"No","Yes")))</f>
        <v>Yes</v>
      </c>
      <c r="G54" s="22">
        <v>1.2620041229000001</v>
      </c>
      <c r="H54" s="21" t="str">
        <f>IF($B54="N/A","N/A",IF(G54&gt;3,"No",IF(G54&lt;=0,"No","Yes")))</f>
        <v>Yes</v>
      </c>
      <c r="I54" s="22">
        <v>0.21890000000000001</v>
      </c>
      <c r="J54" s="22">
        <v>-12.4</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22973</v>
      </c>
      <c r="D56" s="21" t="str">
        <f>IF($B56="N/A","N/A",IF(C56&gt;15,"No",IF(C56&lt;-15,"No","Yes")))</f>
        <v>N/A</v>
      </c>
      <c r="E56" s="20">
        <v>19783</v>
      </c>
      <c r="F56" s="21" t="str">
        <f>IF($B56="N/A","N/A",IF(E56&gt;15,"No",IF(E56&lt;-15,"No","Yes")))</f>
        <v>N/A</v>
      </c>
      <c r="G56" s="20">
        <v>19873</v>
      </c>
      <c r="H56" s="21" t="str">
        <f>IF($B56="N/A","N/A",IF(G56&gt;15,"No",IF(G56&lt;-15,"No","Yes")))</f>
        <v>N/A</v>
      </c>
      <c r="I56" s="22">
        <v>-13.9</v>
      </c>
      <c r="J56" s="22">
        <v>0.45490000000000003</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4"/>
        <v>N/A</v>
      </c>
    </row>
    <row r="59" spans="1:11" ht="12.75" customHeight="1">
      <c r="A59" s="19" t="s">
        <v>193</v>
      </c>
      <c r="B59" s="3" t="s">
        <v>51</v>
      </c>
      <c r="C59" s="195">
        <v>964.81787315999998</v>
      </c>
      <c r="D59" s="21" t="str">
        <f>IF($B59="N/A","N/A",IF(C59&gt;15,"No",IF(C59&lt;-15,"No","Yes")))</f>
        <v>N/A</v>
      </c>
      <c r="E59" s="195">
        <v>962.34408329999997</v>
      </c>
      <c r="F59" s="21" t="str">
        <f>IF($B59="N/A","N/A",IF(E59&gt;15,"No",IF(E59&lt;-15,"No","Yes")))</f>
        <v>N/A</v>
      </c>
      <c r="G59" s="195">
        <v>984.93191767999997</v>
      </c>
      <c r="H59" s="21" t="str">
        <f>IF($B59="N/A","N/A",IF(G59&gt;15,"No",IF(G59&lt;-15,"No","Yes")))</f>
        <v>N/A</v>
      </c>
      <c r="I59" s="22">
        <v>-0.25600000000000001</v>
      </c>
      <c r="J59" s="22">
        <v>2.347</v>
      </c>
      <c r="K59" s="21" t="str">
        <f t="shared" si="4"/>
        <v>Yes</v>
      </c>
    </row>
    <row r="60" spans="1:11">
      <c r="A60" s="19" t="s">
        <v>49</v>
      </c>
      <c r="B60" s="3" t="s">
        <v>51</v>
      </c>
      <c r="C60" s="22">
        <v>0.38741130889999997</v>
      </c>
      <c r="D60" s="21" t="str">
        <f>IF($B60="N/A","N/A",IF(C60&gt;15,"No",IF(C60&lt;-15,"No","Yes")))</f>
        <v>N/A</v>
      </c>
      <c r="E60" s="22">
        <v>0.37405853509999998</v>
      </c>
      <c r="F60" s="21" t="str">
        <f>IF($B60="N/A","N/A",IF(E60&gt;15,"No",IF(E60&lt;-15,"No","Yes")))</f>
        <v>N/A</v>
      </c>
      <c r="G60" s="22">
        <v>0.4528757611</v>
      </c>
      <c r="H60" s="21" t="str">
        <f>IF($B60="N/A","N/A",IF(G60&gt;15,"No",IF(G60&lt;-15,"No","Yes")))</f>
        <v>N/A</v>
      </c>
      <c r="I60" s="22">
        <v>-3.45</v>
      </c>
      <c r="J60" s="22">
        <v>21.07</v>
      </c>
      <c r="K60" s="21" t="str">
        <f t="shared" si="4"/>
        <v>No</v>
      </c>
    </row>
    <row r="61" spans="1:11">
      <c r="A61" s="19" t="s">
        <v>195</v>
      </c>
      <c r="B61" s="3" t="s">
        <v>51</v>
      </c>
      <c r="C61" s="195">
        <v>467.07865169000002</v>
      </c>
      <c r="D61" s="21" t="str">
        <f>IF($B61="N/A","N/A",IF(C61&gt;15,"No",IF(C61&lt;-15,"No","Yes")))</f>
        <v>N/A</v>
      </c>
      <c r="E61" s="195">
        <v>535.06756757000005</v>
      </c>
      <c r="F61" s="21" t="str">
        <f>IF($B61="N/A","N/A",IF(E61&gt;15,"No",IF(E61&lt;-15,"No","Yes")))</f>
        <v>N/A</v>
      </c>
      <c r="G61" s="195">
        <v>575.23333333000005</v>
      </c>
      <c r="H61" s="21" t="str">
        <f>IF($B61="N/A","N/A",IF(G61&gt;15,"No",IF(G61&lt;-15,"No","Yes")))</f>
        <v>N/A</v>
      </c>
      <c r="I61" s="22">
        <v>14.56</v>
      </c>
      <c r="J61" s="22">
        <v>7.5069999999999997</v>
      </c>
      <c r="K61" s="21" t="str">
        <f t="shared" si="4"/>
        <v>Yes</v>
      </c>
    </row>
    <row r="62" spans="1:11">
      <c r="A62" s="19" t="s">
        <v>130</v>
      </c>
      <c r="B62" s="3" t="s">
        <v>54</v>
      </c>
      <c r="C62" s="22">
        <v>100</v>
      </c>
      <c r="D62" s="21" t="str">
        <f>IF($B62="N/A","N/A",IF(C62&gt;100,"No",IF(C62&lt;95,"No","Yes")))</f>
        <v>Yes</v>
      </c>
      <c r="E62" s="22">
        <v>100</v>
      </c>
      <c r="F62" s="21" t="str">
        <f>IF($B62="N/A","N/A",IF(E62&gt;100,"No",IF(E62&lt;95,"No","Yes")))</f>
        <v>Yes</v>
      </c>
      <c r="G62" s="22">
        <v>100</v>
      </c>
      <c r="H62" s="21" t="str">
        <f>IF($B62="N/A","N/A",IF(G62&gt;100,"No",IF(G62&lt;95,"No","Yes")))</f>
        <v>Yes</v>
      </c>
      <c r="I62" s="22">
        <v>0</v>
      </c>
      <c r="J62" s="22">
        <v>0</v>
      </c>
      <c r="K62" s="21" t="str">
        <f t="shared" si="4"/>
        <v>Yes</v>
      </c>
    </row>
    <row r="63" spans="1:11">
      <c r="A63" s="19" t="s">
        <v>196</v>
      </c>
      <c r="B63" s="3" t="s">
        <v>133</v>
      </c>
      <c r="C63" s="22">
        <v>1.2339703129999999</v>
      </c>
      <c r="D63" s="21" t="str">
        <f>IF($B63="N/A","N/A",IF(C63&gt;1,"Yes","No"))</f>
        <v>Yes</v>
      </c>
      <c r="E63" s="22">
        <v>1.2340898751</v>
      </c>
      <c r="F63" s="21" t="str">
        <f>IF($B63="N/A","N/A",IF(E63&gt;1,"Yes","No"))</f>
        <v>Yes</v>
      </c>
      <c r="G63" s="22">
        <v>1.2239722235999999</v>
      </c>
      <c r="H63" s="21" t="str">
        <f>IF($B63="N/A","N/A",IF(G63&gt;1,"Yes","No"))</f>
        <v>Yes</v>
      </c>
      <c r="I63" s="22">
        <v>9.7000000000000003E-3</v>
      </c>
      <c r="J63" s="22">
        <v>-0.82</v>
      </c>
      <c r="K63" s="21" t="str">
        <f t="shared" si="4"/>
        <v>Yes</v>
      </c>
    </row>
    <row r="64" spans="1:11">
      <c r="A64" s="19" t="s">
        <v>131</v>
      </c>
      <c r="B64" s="3" t="s">
        <v>54</v>
      </c>
      <c r="C64" s="22">
        <v>99.895529534999994</v>
      </c>
      <c r="D64" s="21" t="str">
        <f>IF($B64="N/A","N/A",IF(C64&gt;100,"No",IF(C64&lt;95,"No","Yes")))</f>
        <v>Yes</v>
      </c>
      <c r="E64" s="22">
        <v>99.969670930000007</v>
      </c>
      <c r="F64" s="21" t="str">
        <f>IF($B64="N/A","N/A",IF(E64&gt;100,"No",IF(E64&lt;95,"No","Yes")))</f>
        <v>Yes</v>
      </c>
      <c r="G64" s="22">
        <v>99.929552658999995</v>
      </c>
      <c r="H64" s="21" t="str">
        <f>IF($B64="N/A","N/A",IF(G64&gt;100,"No",IF(G64&lt;95,"No","Yes")))</f>
        <v>Yes</v>
      </c>
      <c r="I64" s="22">
        <v>7.4200000000000002E-2</v>
      </c>
      <c r="J64" s="22">
        <v>-0.04</v>
      </c>
      <c r="K64" s="21" t="str">
        <f t="shared" si="4"/>
        <v>Yes</v>
      </c>
    </row>
    <row r="65" spans="1:11">
      <c r="A65" s="19" t="s">
        <v>197</v>
      </c>
      <c r="B65" s="3" t="s">
        <v>134</v>
      </c>
      <c r="C65" s="22">
        <v>14.452045841</v>
      </c>
      <c r="D65" s="21" t="str">
        <f>IF($B65="N/A","N/A",IF(C65&gt;3,"Yes","No"))</f>
        <v>Yes</v>
      </c>
      <c r="E65" s="22">
        <v>14.220205289000001</v>
      </c>
      <c r="F65" s="21" t="str">
        <f>IF($B65="N/A","N/A",IF(E65&gt;3,"Yes","No"))</f>
        <v>Yes</v>
      </c>
      <c r="G65" s="22">
        <v>14.016516441</v>
      </c>
      <c r="H65" s="21" t="str">
        <f>IF($B65="N/A","N/A",IF(G65&gt;3,"Yes","No"))</f>
        <v>Yes</v>
      </c>
      <c r="I65" s="22">
        <v>-1.6</v>
      </c>
      <c r="J65" s="22">
        <v>-1.43</v>
      </c>
      <c r="K65" s="21" t="str">
        <f t="shared" si="4"/>
        <v>Yes</v>
      </c>
    </row>
    <row r="66" spans="1:11">
      <c r="A66" s="19" t="s">
        <v>862</v>
      </c>
      <c r="B66" s="3" t="s">
        <v>16</v>
      </c>
      <c r="C66" s="22">
        <v>7.5386323075000004</v>
      </c>
      <c r="D66" s="21" t="str">
        <f>IF($B66="N/A","N/A",IF(C66&gt;=8,"No",IF(C66&lt;2,"No","Yes")))</f>
        <v>Yes</v>
      </c>
      <c r="E66" s="22">
        <v>7.0472122528999996</v>
      </c>
      <c r="F66" s="21" t="str">
        <f>IF($B66="N/A","N/A",IF(E66&gt;=8,"No",IF(E66&lt;2,"No","Yes")))</f>
        <v>Yes</v>
      </c>
      <c r="G66" s="22">
        <v>6.7504654555999997</v>
      </c>
      <c r="H66" s="21" t="str">
        <f>IF($B66="N/A","N/A",IF(G66&gt;=8,"No",IF(G66&lt;2,"No","Yes")))</f>
        <v>Yes</v>
      </c>
      <c r="I66" s="22">
        <v>-6.52</v>
      </c>
      <c r="J66" s="22">
        <v>-4.21</v>
      </c>
      <c r="K66" s="21" t="str">
        <f t="shared" si="4"/>
        <v>Yes</v>
      </c>
    </row>
    <row r="67" spans="1:11">
      <c r="A67" s="19" t="s">
        <v>199</v>
      </c>
      <c r="B67" s="3" t="s">
        <v>54</v>
      </c>
      <c r="C67" s="22">
        <v>99.921647151000002</v>
      </c>
      <c r="D67" s="21" t="str">
        <f>IF($B67="N/A","N/A",IF(C67&gt;100,"No",IF(C67&lt;95,"No","Yes")))</f>
        <v>Yes</v>
      </c>
      <c r="E67" s="22">
        <v>99.974725774999996</v>
      </c>
      <c r="F67" s="21" t="str">
        <f>IF($B67="N/A","N/A",IF(E67&gt;100,"No",IF(E67&lt;95,"No","Yes")))</f>
        <v>Yes</v>
      </c>
      <c r="G67" s="22">
        <v>99.969808283000006</v>
      </c>
      <c r="H67" s="21" t="str">
        <f>IF($B67="N/A","N/A",IF(G67&gt;100,"No",IF(G67&lt;95,"No","Yes")))</f>
        <v>Yes</v>
      </c>
      <c r="I67" s="22">
        <v>5.3100000000000001E-2</v>
      </c>
      <c r="J67" s="22">
        <v>-5.0000000000000001E-3</v>
      </c>
      <c r="K67" s="21" t="str">
        <f t="shared" si="4"/>
        <v>Yes</v>
      </c>
    </row>
    <row r="68" spans="1:11">
      <c r="A68" s="19" t="s">
        <v>200</v>
      </c>
      <c r="B68" s="3" t="s">
        <v>54</v>
      </c>
      <c r="C68" s="22">
        <v>100</v>
      </c>
      <c r="D68" s="21" t="str">
        <f>IF($B68="N/A","N/A",IF(C68&gt;100,"No",IF(C68&lt;95,"No","Yes")))</f>
        <v>Yes</v>
      </c>
      <c r="E68" s="22">
        <v>99.989890310000007</v>
      </c>
      <c r="F68" s="21" t="str">
        <f>IF($B68="N/A","N/A",IF(E68&gt;100,"No",IF(E68&lt;95,"No","Yes")))</f>
        <v>Yes</v>
      </c>
      <c r="G68" s="22">
        <v>100</v>
      </c>
      <c r="H68" s="21" t="str">
        <f>IF($B68="N/A","N/A",IF(G68&gt;100,"No",IF(G68&lt;95,"No","Yes")))</f>
        <v>Yes</v>
      </c>
      <c r="I68" s="22">
        <v>-0.01</v>
      </c>
      <c r="J68" s="22">
        <v>1.01E-2</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4.7095285770000004</v>
      </c>
      <c r="D70" s="21" t="str">
        <f>IF($B70="N/A","N/A",IF(C70&gt;=2,"Yes","No"))</f>
        <v>Yes</v>
      </c>
      <c r="E70" s="22">
        <v>4.7647980589000003</v>
      </c>
      <c r="F70" s="21" t="str">
        <f>IF($B70="N/A","N/A",IF(E70&gt;=2,"Yes","No"))</f>
        <v>Yes</v>
      </c>
      <c r="G70" s="22">
        <v>4.7990741207000003</v>
      </c>
      <c r="H70" s="21" t="str">
        <f>IF($B70="N/A","N/A",IF(G70&gt;=2,"Yes","No"))</f>
        <v>Yes</v>
      </c>
      <c r="I70" s="22">
        <v>1.1739999999999999</v>
      </c>
      <c r="J70" s="22">
        <v>0.71940000000000004</v>
      </c>
      <c r="K70" s="21" t="str">
        <f t="shared" si="4"/>
        <v>Yes</v>
      </c>
    </row>
    <row r="71" spans="1:11">
      <c r="A71" s="19" t="s">
        <v>204</v>
      </c>
      <c r="B71" s="3" t="s">
        <v>57</v>
      </c>
      <c r="C71" s="22">
        <v>8.6275192616999998</v>
      </c>
      <c r="D71" s="21" t="str">
        <f>IF($B71="N/A","N/A",IF(C71&gt;30,"No",IF(C71&lt;5,"No","Yes")))</f>
        <v>Yes</v>
      </c>
      <c r="E71" s="22">
        <v>8.0776424203000001</v>
      </c>
      <c r="F71" s="21" t="str">
        <f>IF($B71="N/A","N/A",IF(E71&gt;30,"No",IF(E71&lt;5,"No","Yes")))</f>
        <v>Yes</v>
      </c>
      <c r="G71" s="22">
        <v>7.8297187138000002</v>
      </c>
      <c r="H71" s="21" t="str">
        <f>IF($B71="N/A","N/A",IF(G71&gt;30,"No",IF(G71&lt;5,"No","Yes")))</f>
        <v>Yes</v>
      </c>
      <c r="I71" s="22">
        <v>-6.37</v>
      </c>
      <c r="J71" s="22">
        <v>-3.07</v>
      </c>
      <c r="K71" s="21" t="str">
        <f t="shared" si="4"/>
        <v>Yes</v>
      </c>
    </row>
    <row r="72" spans="1:11">
      <c r="A72" s="19" t="s">
        <v>205</v>
      </c>
      <c r="B72" s="3" t="s">
        <v>10</v>
      </c>
      <c r="C72" s="22">
        <v>40.869716623999999</v>
      </c>
      <c r="D72" s="21" t="str">
        <f>IF($B72="N/A","N/A",IF(C72&gt;75,"No",IF(C72&lt;15,"No","Yes")))</f>
        <v>Yes</v>
      </c>
      <c r="E72" s="22">
        <v>38.330890158000003</v>
      </c>
      <c r="F72" s="21" t="str">
        <f>IF($B72="N/A","N/A",IF(E72&gt;75,"No",IF(E72&lt;15,"No","Yes")))</f>
        <v>Yes</v>
      </c>
      <c r="G72" s="22">
        <v>38.268001812000001</v>
      </c>
      <c r="H72" s="21" t="str">
        <f>IF($B72="N/A","N/A",IF(G72&gt;75,"No",IF(G72&lt;15,"No","Yes")))</f>
        <v>Yes</v>
      </c>
      <c r="I72" s="22">
        <v>-6.21</v>
      </c>
      <c r="J72" s="22">
        <v>-0.16400000000000001</v>
      </c>
      <c r="K72" s="21" t="str">
        <f t="shared" si="4"/>
        <v>Yes</v>
      </c>
    </row>
    <row r="73" spans="1:11">
      <c r="A73" s="19" t="s">
        <v>206</v>
      </c>
      <c r="B73" s="3" t="s">
        <v>11</v>
      </c>
      <c r="C73" s="22">
        <v>50.502764114000001</v>
      </c>
      <c r="D73" s="21" t="str">
        <f>IF($B73="N/A","N/A",IF(C73&gt;70,"No",IF(C73&lt;25,"No","Yes")))</f>
        <v>Yes</v>
      </c>
      <c r="E73" s="22">
        <v>53.591467422000001</v>
      </c>
      <c r="F73" s="21" t="str">
        <f>IF($B73="N/A","N/A",IF(E73&gt;70,"No",IF(E73&lt;25,"No","Yes")))</f>
        <v>Yes</v>
      </c>
      <c r="G73" s="22">
        <v>53.902279475</v>
      </c>
      <c r="H73" s="21" t="str">
        <f>IF($B73="N/A","N/A",IF(G73&gt;70,"No",IF(G73&lt;25,"No","Yes")))</f>
        <v>Yes</v>
      </c>
      <c r="I73" s="22">
        <v>6.1159999999999997</v>
      </c>
      <c r="J73" s="22">
        <v>0.57999999999999996</v>
      </c>
      <c r="K73" s="21" t="str">
        <f t="shared" si="4"/>
        <v>Yes</v>
      </c>
    </row>
    <row r="74" spans="1:11">
      <c r="A74" s="19" t="s">
        <v>207</v>
      </c>
      <c r="B74" s="3" t="s">
        <v>18</v>
      </c>
      <c r="C74" s="22">
        <v>51.556174640000002</v>
      </c>
      <c r="D74" s="21" t="str">
        <f>IF($B74="N/A","N/A",IF(C74&gt;70,"No",IF(C74&lt;35,"No","Yes")))</f>
        <v>Yes</v>
      </c>
      <c r="E74" s="22">
        <v>48.577061112999999</v>
      </c>
      <c r="F74" s="21" t="str">
        <f>IF($B74="N/A","N/A",IF(E74&gt;70,"No",IF(E74&lt;35,"No","Yes")))</f>
        <v>Yes</v>
      </c>
      <c r="G74" s="22">
        <v>47.219846021999999</v>
      </c>
      <c r="H74" s="21" t="str">
        <f>IF($B74="N/A","N/A",IF(G74&gt;70,"No",IF(G74&lt;35,"No","Yes")))</f>
        <v>Yes</v>
      </c>
      <c r="I74" s="22">
        <v>-5.78</v>
      </c>
      <c r="J74" s="22">
        <v>-2.79</v>
      </c>
      <c r="K74" s="21" t="str">
        <f t="shared" si="4"/>
        <v>Yes</v>
      </c>
    </row>
    <row r="75" spans="1:11">
      <c r="A75" s="19" t="s">
        <v>208</v>
      </c>
      <c r="B75" s="3" t="s">
        <v>133</v>
      </c>
      <c r="C75" s="22">
        <v>1.5512495777999999</v>
      </c>
      <c r="D75" s="21" t="str">
        <f>IF($B75="N/A","N/A",IF(C75&gt;1,"Yes","No"))</f>
        <v>Yes</v>
      </c>
      <c r="E75" s="22">
        <v>1.5367325702000001</v>
      </c>
      <c r="F75" s="21" t="str">
        <f>IF($B75="N/A","N/A",IF(E75&gt;1,"Yes","No"))</f>
        <v>Yes</v>
      </c>
      <c r="G75" s="22">
        <v>1.5137468031000001</v>
      </c>
      <c r="H75" s="21" t="str">
        <f>IF($B75="N/A","N/A",IF(G75&gt;1,"Yes","No"))</f>
        <v>Yes</v>
      </c>
      <c r="I75" s="22">
        <v>-0.93600000000000005</v>
      </c>
      <c r="J75" s="22">
        <v>-1.5</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999</v>
      </c>
      <c r="J76" s="22" t="s">
        <v>999</v>
      </c>
      <c r="K76" s="21" t="str">
        <f t="shared" si="4"/>
        <v>N/A</v>
      </c>
    </row>
    <row r="77" spans="1:11">
      <c r="A77" s="19" t="s">
        <v>210</v>
      </c>
      <c r="B77" s="3" t="s">
        <v>51</v>
      </c>
      <c r="C77" s="22">
        <v>100</v>
      </c>
      <c r="D77" s="21" t="str">
        <f>IF($B77="N/A","N/A",IF(C77&gt;15,"No",IF(C77&lt;-15,"No","Yes")))</f>
        <v>N/A</v>
      </c>
      <c r="E77" s="22">
        <v>100</v>
      </c>
      <c r="F77" s="21" t="str">
        <f>IF($B77="N/A","N/A",IF(E77&gt;15,"No",IF(E77&lt;-15,"No","Yes")))</f>
        <v>N/A</v>
      </c>
      <c r="G77" s="22">
        <v>100</v>
      </c>
      <c r="H77" s="21" t="str">
        <f>IF($B77="N/A","N/A",IF(G77&gt;15,"No",IF(G77&lt;-15,"No","Yes")))</f>
        <v>N/A</v>
      </c>
      <c r="I77" s="22">
        <v>0</v>
      </c>
      <c r="J77" s="22">
        <v>0</v>
      </c>
      <c r="K77" s="21" t="str">
        <f t="shared" si="4"/>
        <v>Yes</v>
      </c>
    </row>
    <row r="78" spans="1:11">
      <c r="A78" s="19" t="s">
        <v>211</v>
      </c>
      <c r="B78" s="3" t="s">
        <v>51</v>
      </c>
      <c r="C78" s="22" t="s">
        <v>999</v>
      </c>
      <c r="D78" s="21" t="str">
        <f>IF($B78="N/A","N/A",IF(C78&gt;15,"No",IF(C78&lt;-15,"No","Yes")))</f>
        <v>N/A</v>
      </c>
      <c r="E78" s="22" t="s">
        <v>999</v>
      </c>
      <c r="F78" s="21" t="str">
        <f>IF($B78="N/A","N/A",IF(E78&gt;15,"No",IF(E78&lt;-15,"No","Yes")))</f>
        <v>N/A</v>
      </c>
      <c r="G78" s="22" t="s">
        <v>999</v>
      </c>
      <c r="H78" s="21" t="str">
        <f>IF($B78="N/A","N/A",IF(G78&gt;15,"No",IF(G78&lt;-15,"No","Yes")))</f>
        <v>N/A</v>
      </c>
      <c r="I78" s="22" t="s">
        <v>999</v>
      </c>
      <c r="J78" s="22" t="s">
        <v>999</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99.360118400000005</v>
      </c>
      <c r="D80" s="21" t="str">
        <f>IF($B80="N/A","N/A",IF(C80&gt;=90,"Yes","No"))</f>
        <v>Yes</v>
      </c>
      <c r="E80" s="22">
        <v>99.509680028000005</v>
      </c>
      <c r="F80" s="21" t="str">
        <f>IF($B80="N/A","N/A",IF(E80&gt;=90,"Yes","No"))</f>
        <v>Yes</v>
      </c>
      <c r="G80" s="22">
        <v>99.542092285999999</v>
      </c>
      <c r="H80" s="21" t="str">
        <f>IF($B80="N/A","N/A",IF(G80&gt;=90,"Yes","No"))</f>
        <v>Yes</v>
      </c>
      <c r="I80" s="22">
        <v>0.15049999999999999</v>
      </c>
      <c r="J80" s="22">
        <v>3.2599999999999997E-2</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04/22/2010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998</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458214</v>
      </c>
      <c r="D6" s="21" t="str">
        <f>IF($B6="N/A","N/A",IF(C6&gt;15,"No",IF(C6&lt;-15,"No","Yes")))</f>
        <v>N/A</v>
      </c>
      <c r="E6" s="20">
        <v>467610</v>
      </c>
      <c r="F6" s="21" t="str">
        <f>IF($B6="N/A","N/A",IF(E6&gt;15,"No",IF(E6&lt;-15,"No","Yes")))</f>
        <v>N/A</v>
      </c>
      <c r="G6" s="20">
        <v>454978</v>
      </c>
      <c r="H6" s="21" t="str">
        <f>IF($B6="N/A","N/A",IF(G6&gt;15,"No",IF(G6&lt;-15,"No","Yes")))</f>
        <v>N/A</v>
      </c>
      <c r="I6" s="22">
        <v>2.0510000000000002</v>
      </c>
      <c r="J6" s="22">
        <v>-2.7</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1">
      <c r="A9" s="7" t="s">
        <v>48</v>
      </c>
      <c r="B9" s="3" t="s">
        <v>51</v>
      </c>
      <c r="C9" s="20">
        <v>458214</v>
      </c>
      <c r="D9" s="21" t="str">
        <f>IF($B9="N/A","N/A",IF(C9&gt;15,"No",IF(C9&lt;-15,"No","Yes")))</f>
        <v>N/A</v>
      </c>
      <c r="E9" s="20">
        <v>467610</v>
      </c>
      <c r="F9" s="21" t="str">
        <f>IF($B9="N/A","N/A",IF(E9&gt;15,"No",IF(E9&lt;-15,"No","Yes")))</f>
        <v>N/A</v>
      </c>
      <c r="G9" s="20">
        <v>454978</v>
      </c>
      <c r="H9" s="21" t="str">
        <f>IF($B9="N/A","N/A",IF(G9&gt;15,"No",IF(G9&lt;-15,"No","Yes")))</f>
        <v>N/A</v>
      </c>
      <c r="I9" s="22">
        <v>2.0510000000000002</v>
      </c>
      <c r="J9" s="22">
        <v>-2.7</v>
      </c>
      <c r="K9" s="21" t="str">
        <f t="shared" ref="K9:K18" si="0">IF(J9="Div by 0", "N/A", IF(J9="N/A","N/A", IF(J9&gt;15, "No", IF(J9&lt;-15, "No", "Yes"))))</f>
        <v>Yes</v>
      </c>
    </row>
    <row r="10" spans="1:11">
      <c r="A10" s="158" t="s">
        <v>714</v>
      </c>
      <c r="B10" s="3" t="s">
        <v>53</v>
      </c>
      <c r="C10" s="23">
        <v>0.45197222259999997</v>
      </c>
      <c r="D10" s="21" t="str">
        <f>IF($B10="N/A","N/A",IF(C10&gt;20,"No",IF(C10&lt;5,"No","Yes")))</f>
        <v>No</v>
      </c>
      <c r="E10" s="23">
        <v>0.63407540470000001</v>
      </c>
      <c r="F10" s="21" t="str">
        <f>IF($B10="N/A","N/A",IF(E10&gt;20,"No",IF(E10&lt;5,"No","Yes")))</f>
        <v>No</v>
      </c>
      <c r="G10" s="23">
        <v>0.71080359930000003</v>
      </c>
      <c r="H10" s="21" t="str">
        <f>IF($B10="N/A","N/A",IF(G10&gt;20,"No",IF(G10&lt;5,"No","Yes")))</f>
        <v>No</v>
      </c>
      <c r="I10" s="22">
        <v>40.29</v>
      </c>
      <c r="J10" s="22">
        <v>12.1</v>
      </c>
      <c r="K10" s="21" t="str">
        <f t="shared" si="0"/>
        <v>Yes</v>
      </c>
    </row>
    <row r="11" spans="1:11">
      <c r="A11" s="158" t="s">
        <v>715</v>
      </c>
      <c r="B11" s="3" t="s">
        <v>52</v>
      </c>
      <c r="C11" s="23">
        <v>58.273645064999997</v>
      </c>
      <c r="D11" s="21" t="str">
        <f>IF($B11="N/A","N/A",IF(C11&gt;1,"Yes","No"))</f>
        <v>Yes</v>
      </c>
      <c r="E11" s="23">
        <v>66.154915420999998</v>
      </c>
      <c r="F11" s="21" t="str">
        <f>IF($B11="N/A","N/A",IF(E11&gt;1,"Yes","No"))</f>
        <v>Yes</v>
      </c>
      <c r="G11" s="23">
        <v>65.135017516999994</v>
      </c>
      <c r="H11" s="21" t="str">
        <f>IF($B11="N/A","N/A",IF(G11&gt;1,"Yes","No"))</f>
        <v>Yes</v>
      </c>
      <c r="I11" s="22">
        <v>13.52</v>
      </c>
      <c r="J11" s="22">
        <v>-1.54</v>
      </c>
      <c r="K11" s="21" t="str">
        <f t="shared" si="0"/>
        <v>Yes</v>
      </c>
    </row>
    <row r="12" spans="1:11">
      <c r="A12" s="158" t="s">
        <v>716</v>
      </c>
      <c r="B12" s="3" t="s">
        <v>51</v>
      </c>
      <c r="C12" s="23">
        <v>95.644488386999996</v>
      </c>
      <c r="D12" s="21" t="str">
        <f>IF($B12="N/A","N/A",IF(C12&gt;15,"No",IF(C12&lt;-15,"No","Yes")))</f>
        <v>N/A</v>
      </c>
      <c r="E12" s="23">
        <v>95.849321312000001</v>
      </c>
      <c r="F12" s="21" t="str">
        <f>IF($B12="N/A","N/A",IF(E12&gt;15,"No",IF(E12&lt;-15,"No","Yes")))</f>
        <v>N/A</v>
      </c>
      <c r="G12" s="23">
        <v>95.214104942999995</v>
      </c>
      <c r="H12" s="21" t="str">
        <f>IF($B12="N/A","N/A",IF(G12&gt;15,"No",IF(G12&lt;-15,"No","Yes")))</f>
        <v>N/A</v>
      </c>
      <c r="I12" s="22">
        <v>0.2142</v>
      </c>
      <c r="J12" s="22">
        <v>-0.66300000000000003</v>
      </c>
      <c r="K12" s="21" t="str">
        <f t="shared" si="0"/>
        <v>Yes</v>
      </c>
    </row>
    <row r="13" spans="1:11">
      <c r="A13" s="158" t="s">
        <v>717</v>
      </c>
      <c r="B13" s="3" t="s">
        <v>51</v>
      </c>
      <c r="C13" s="31">
        <v>5748.4982323000004</v>
      </c>
      <c r="D13" s="21" t="str">
        <f>IF($B13="N/A","N/A",IF(C13&gt;15,"No",IF(C13&lt;-15,"No","Yes")))</f>
        <v>N/A</v>
      </c>
      <c r="E13" s="31">
        <v>4826.4332286999997</v>
      </c>
      <c r="F13" s="21" t="str">
        <f>IF($B13="N/A","N/A",IF(E13&gt;15,"No",IF(E13&lt;-15,"No","Yes")))</f>
        <v>N/A</v>
      </c>
      <c r="G13" s="31">
        <v>5815.2189236000004</v>
      </c>
      <c r="H13" s="21" t="str">
        <f>IF($B13="N/A","N/A",IF(G13&gt;15,"No",IF(G13&lt;-15,"No","Yes")))</f>
        <v>N/A</v>
      </c>
      <c r="I13" s="22">
        <v>-16</v>
      </c>
      <c r="J13" s="22">
        <v>20.49</v>
      </c>
      <c r="K13" s="21" t="str">
        <f t="shared" si="0"/>
        <v>No</v>
      </c>
    </row>
    <row r="14" spans="1:11" ht="12.75" customHeight="1">
      <c r="A14" s="72" t="s">
        <v>865</v>
      </c>
      <c r="B14" s="70" t="s">
        <v>51</v>
      </c>
      <c r="C14" s="39">
        <v>1070</v>
      </c>
      <c r="D14" s="70" t="s">
        <v>51</v>
      </c>
      <c r="E14" s="39">
        <v>1449</v>
      </c>
      <c r="F14" s="70" t="s">
        <v>51</v>
      </c>
      <c r="G14" s="39">
        <v>1890</v>
      </c>
      <c r="H14" s="21" t="str">
        <f>IF($B14="N/A","N/A",IF(G14&gt;15,"No",IF(G14&lt;-15,"No","Yes")))</f>
        <v>N/A</v>
      </c>
      <c r="I14" s="70" t="s">
        <v>1001</v>
      </c>
      <c r="J14" s="41">
        <v>30.43</v>
      </c>
      <c r="K14" s="21" t="str">
        <f t="shared" si="0"/>
        <v>No</v>
      </c>
    </row>
    <row r="15" spans="1:11" ht="25.5">
      <c r="A15" s="2" t="s">
        <v>866</v>
      </c>
      <c r="B15" s="70" t="s">
        <v>51</v>
      </c>
      <c r="C15" s="31" t="s">
        <v>51</v>
      </c>
      <c r="D15" s="21" t="str">
        <f>IF($B15="N/A","N/A",IF(C15&gt;60,"No",IF(C15&lt;15,"No","Yes")))</f>
        <v>N/A</v>
      </c>
      <c r="E15" s="31">
        <v>7086.7584540999997</v>
      </c>
      <c r="F15" s="21" t="str">
        <f>IF($B15="N/A","N/A",IF(E15&gt;60,"No",IF(E15&lt;15,"No","Yes")))</f>
        <v>N/A</v>
      </c>
      <c r="G15" s="31">
        <v>5883.6439153000001</v>
      </c>
      <c r="H15" s="21" t="str">
        <f>IF($B15="N/A","N/A",IF(G15&gt;60,"No",IF(G15&lt;15,"No","Yes")))</f>
        <v>N/A</v>
      </c>
      <c r="I15" s="22" t="s">
        <v>51</v>
      </c>
      <c r="J15" s="22">
        <v>-17</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999</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456143</v>
      </c>
      <c r="D20" s="21" t="str">
        <f>IF($B20="N/A","N/A",IF(C20&gt;15,"No",IF(C20&lt;-15,"No","Yes")))</f>
        <v>N/A</v>
      </c>
      <c r="E20" s="20">
        <v>464645</v>
      </c>
      <c r="F20" s="21" t="str">
        <f>IF($B20="N/A","N/A",IF(E20&gt;15,"No",IF(E20&lt;-15,"No","Yes")))</f>
        <v>N/A</v>
      </c>
      <c r="G20" s="20">
        <v>451744</v>
      </c>
      <c r="H20" s="21" t="str">
        <f>IF($B20="N/A","N/A",IF(G20&gt;15,"No",IF(G20&lt;-15,"No","Yes")))</f>
        <v>N/A</v>
      </c>
      <c r="I20" s="22">
        <v>1.8640000000000001</v>
      </c>
      <c r="J20" s="22">
        <v>-2.78</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999</v>
      </c>
      <c r="J22" s="22" t="s">
        <v>999</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165.09714740000001</v>
      </c>
      <c r="D24" s="21" t="str">
        <f>IF($B24="N/A","N/A",IF(C24&gt;100,"No",IF(C24&lt;50,"No","Yes")))</f>
        <v>No</v>
      </c>
      <c r="E24" s="31">
        <v>169.28177891000001</v>
      </c>
      <c r="F24" s="21" t="str">
        <f>IF($B24="N/A","N/A",IF(E24&gt;100,"No",IF(E24&lt;50,"No","Yes")))</f>
        <v>No</v>
      </c>
      <c r="G24" s="31">
        <v>174.72098073999999</v>
      </c>
      <c r="H24" s="21" t="str">
        <f>IF($B24="N/A","N/A",IF(G24&gt;100,"No",IF(G24&lt;50,"No","Yes")))</f>
        <v>No</v>
      </c>
      <c r="I24" s="22">
        <v>2.5350000000000001</v>
      </c>
      <c r="J24" s="22">
        <v>3.2130000000000001</v>
      </c>
      <c r="K24" s="21" t="str">
        <f t="shared" ref="K24:K49" si="4">IF(J24="Div by 0", "N/A", IF(J24="N/A","N/A", IF(J24&gt;15, "No", IF(J24&lt;-15, "No", "Yes"))))</f>
        <v>Yes</v>
      </c>
    </row>
    <row r="25" spans="1:11">
      <c r="A25" s="7" t="s">
        <v>221</v>
      </c>
      <c r="B25" s="3" t="s">
        <v>51</v>
      </c>
      <c r="C25" s="31">
        <v>532.10424853999996</v>
      </c>
      <c r="D25" s="21" t="str">
        <f>IF($B25="N/A","N/A",IF(C25&gt;15,"No",IF(C25&lt;-15,"No","Yes")))</f>
        <v>N/A</v>
      </c>
      <c r="E25" s="31">
        <v>572.02625399999999</v>
      </c>
      <c r="F25" s="21" t="str">
        <f>IF($B25="N/A","N/A",IF(E25&gt;15,"No",IF(E25&lt;-15,"No","Yes")))</f>
        <v>N/A</v>
      </c>
      <c r="G25" s="31">
        <v>608.25716402</v>
      </c>
      <c r="H25" s="21" t="str">
        <f>IF($B25="N/A","N/A",IF(G25&gt;15,"No",IF(G25&lt;-15,"No","Yes")))</f>
        <v>N/A</v>
      </c>
      <c r="I25" s="22">
        <v>7.5030000000000001</v>
      </c>
      <c r="J25" s="22">
        <v>6.3339999999999996</v>
      </c>
      <c r="K25" s="21" t="str">
        <f t="shared" si="4"/>
        <v>Yes</v>
      </c>
    </row>
    <row r="26" spans="1:11">
      <c r="A26" s="7" t="s">
        <v>853</v>
      </c>
      <c r="B26" s="3" t="s">
        <v>51</v>
      </c>
      <c r="C26" s="31">
        <v>335.91917414</v>
      </c>
      <c r="D26" s="21" t="str">
        <f>IF($B26="N/A","N/A",IF(C26&gt;15,"No",IF(C26&lt;-15,"No","Yes")))</f>
        <v>N/A</v>
      </c>
      <c r="E26" s="31">
        <v>345.24541515999999</v>
      </c>
      <c r="F26" s="21" t="str">
        <f>IF($B26="N/A","N/A",IF(E26&gt;15,"No",IF(E26&lt;-15,"No","Yes")))</f>
        <v>N/A</v>
      </c>
      <c r="G26" s="31">
        <v>351.75478816999998</v>
      </c>
      <c r="H26" s="21" t="str">
        <f>IF($B26="N/A","N/A",IF(G26&gt;15,"No",IF(G26&lt;-15,"No","Yes")))</f>
        <v>N/A</v>
      </c>
      <c r="I26" s="22">
        <v>2.7759999999999998</v>
      </c>
      <c r="J26" s="22">
        <v>1.885</v>
      </c>
      <c r="K26" s="21" t="str">
        <f t="shared" si="4"/>
        <v>Yes</v>
      </c>
    </row>
    <row r="27" spans="1:11">
      <c r="A27" s="7" t="s">
        <v>857</v>
      </c>
      <c r="B27" s="3" t="s">
        <v>51</v>
      </c>
      <c r="C27" s="31">
        <v>438.51534852999998</v>
      </c>
      <c r="D27" s="21" t="str">
        <f>IF($B27="N/A","N/A",IF(C27&gt;15,"No",IF(C27&lt;-15,"No","Yes")))</f>
        <v>N/A</v>
      </c>
      <c r="E27" s="31">
        <v>428.52463097999998</v>
      </c>
      <c r="F27" s="21" t="str">
        <f>IF($B27="N/A","N/A",IF(E27&gt;15,"No",IF(E27&lt;-15,"No","Yes")))</f>
        <v>N/A</v>
      </c>
      <c r="G27" s="31">
        <v>450.33854497999999</v>
      </c>
      <c r="H27" s="21" t="str">
        <f>IF($B27="N/A","N/A",IF(G27&gt;15,"No",IF(G27&lt;-15,"No","Yes")))</f>
        <v>N/A</v>
      </c>
      <c r="I27" s="22">
        <v>-2.2799999999999998</v>
      </c>
      <c r="J27" s="22">
        <v>5.09</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81.708148541</v>
      </c>
      <c r="D29" s="21" t="str">
        <f>IF($B29="N/A","N/A",IF(C29&gt;99,"No",IF(C29&lt;75,"No","Yes")))</f>
        <v>Yes</v>
      </c>
      <c r="E29" s="22">
        <v>80.417307836999996</v>
      </c>
      <c r="F29" s="21" t="str">
        <f>IF($B29="N/A","N/A",IF(E29&gt;99,"No",IF(E29&lt;75,"No","Yes")))</f>
        <v>Yes</v>
      </c>
      <c r="G29" s="22">
        <v>81.002736063</v>
      </c>
      <c r="H29" s="21" t="str">
        <f>IF($B29="N/A","N/A",IF(G29&gt;99,"No",IF(G29&lt;75,"No","Yes")))</f>
        <v>Yes</v>
      </c>
      <c r="I29" s="22">
        <v>-1.58</v>
      </c>
      <c r="J29" s="22">
        <v>0.72799999999999998</v>
      </c>
      <c r="K29" s="21" t="str">
        <f t="shared" si="4"/>
        <v>Yes</v>
      </c>
    </row>
    <row r="30" spans="1:11">
      <c r="A30" s="7" t="s">
        <v>120</v>
      </c>
      <c r="B30" s="3" t="s">
        <v>51</v>
      </c>
      <c r="C30" s="23">
        <v>96.030114889000004</v>
      </c>
      <c r="D30" s="21" t="str">
        <f>IF($B30="N/A","N/A",IF(C30&gt;15,"No",IF(C30&lt;-15,"No","Yes")))</f>
        <v>N/A</v>
      </c>
      <c r="E30" s="23">
        <v>95.895679169000005</v>
      </c>
      <c r="F30" s="21" t="str">
        <f>IF($B30="N/A","N/A",IF(E30&gt;15,"No",IF(E30&lt;-15,"No","Yes")))</f>
        <v>N/A</v>
      </c>
      <c r="G30" s="23">
        <v>97.625196419999995</v>
      </c>
      <c r="H30" s="21" t="str">
        <f>IF($B30="N/A","N/A",IF(G30&gt;15,"No",IF(G30&lt;-15,"No","Yes")))</f>
        <v>N/A</v>
      </c>
      <c r="I30" s="22">
        <v>-0.14000000000000001</v>
      </c>
      <c r="J30" s="22">
        <v>1.804</v>
      </c>
      <c r="K30" s="21" t="str">
        <f t="shared" si="4"/>
        <v>Yes</v>
      </c>
    </row>
    <row r="31" spans="1:11">
      <c r="A31" s="7" t="s">
        <v>122</v>
      </c>
      <c r="B31" s="3" t="s">
        <v>51</v>
      </c>
      <c r="C31" s="32">
        <v>28.423388560999999</v>
      </c>
      <c r="D31" s="21" t="str">
        <f>IF($B31="N/A","N/A",IF(C31&gt;15,"No",IF(C31&lt;-15,"No","Yes")))</f>
        <v>N/A</v>
      </c>
      <c r="E31" s="32">
        <v>28.444377775</v>
      </c>
      <c r="F31" s="21" t="str">
        <f>IF($B31="N/A","N/A",IF(E31&gt;15,"No",IF(E31&lt;-15,"No","Yes")))</f>
        <v>N/A</v>
      </c>
      <c r="G31" s="32">
        <v>28.462275533</v>
      </c>
      <c r="H31" s="21" t="str">
        <f>IF($B31="N/A","N/A",IF(G31&gt;15,"No",IF(G31&lt;-15,"No","Yes")))</f>
        <v>N/A</v>
      </c>
      <c r="I31" s="22">
        <v>7.3800000000000004E-2</v>
      </c>
      <c r="J31" s="22">
        <v>6.2899999999999998E-2</v>
      </c>
      <c r="K31" s="21" t="str">
        <f t="shared" si="4"/>
        <v>Yes</v>
      </c>
    </row>
    <row r="32" spans="1:11">
      <c r="A32" s="7" t="s">
        <v>223</v>
      </c>
      <c r="B32" s="25" t="s">
        <v>63</v>
      </c>
      <c r="C32" s="23">
        <v>7.9128694290999997</v>
      </c>
      <c r="D32" s="21" t="str">
        <f>IF($B32="N/A","N/A",IF(C32&gt;20,"No",IF(C32&lt;=0,"No","Yes")))</f>
        <v>Yes</v>
      </c>
      <c r="E32" s="23">
        <v>7.6512175962000004</v>
      </c>
      <c r="F32" s="21" t="str">
        <f>IF($B32="N/A","N/A",IF(E32&gt;20,"No",IF(E32&lt;=0,"No","Yes")))</f>
        <v>Yes</v>
      </c>
      <c r="G32" s="23">
        <v>7.6800134590000004</v>
      </c>
      <c r="H32" s="21" t="str">
        <f>IF($B32="N/A","N/A",IF(G32&gt;20,"No",IF(G32&lt;=0,"No","Yes")))</f>
        <v>Yes</v>
      </c>
      <c r="I32" s="22">
        <v>-3.31</v>
      </c>
      <c r="J32" s="22">
        <v>0.37640000000000001</v>
      </c>
      <c r="K32" s="21" t="str">
        <f t="shared" si="4"/>
        <v>Yes</v>
      </c>
    </row>
    <row r="33" spans="1:11">
      <c r="A33" s="7" t="s">
        <v>121</v>
      </c>
      <c r="B33" s="3" t="s">
        <v>51</v>
      </c>
      <c r="C33" s="23">
        <v>99.329528452999995</v>
      </c>
      <c r="D33" s="21" t="str">
        <f>IF($B33="N/A","N/A",IF(C33&gt;15,"No",IF(C33&lt;-15,"No","Yes")))</f>
        <v>N/A</v>
      </c>
      <c r="E33" s="23">
        <v>99.898737026000006</v>
      </c>
      <c r="F33" s="21" t="str">
        <f>IF($B33="N/A","N/A",IF(E33&gt;15,"No",IF(E33&lt;-15,"No","Yes")))</f>
        <v>N/A</v>
      </c>
      <c r="G33" s="23">
        <v>99.858765203999994</v>
      </c>
      <c r="H33" s="21" t="str">
        <f>IF($B33="N/A","N/A",IF(G33&gt;15,"No",IF(G33&lt;-15,"No","Yes")))</f>
        <v>N/A</v>
      </c>
      <c r="I33" s="22">
        <v>0.57310000000000005</v>
      </c>
      <c r="J33" s="22">
        <v>-0.04</v>
      </c>
      <c r="K33" s="21" t="str">
        <f t="shared" si="4"/>
        <v>Yes</v>
      </c>
    </row>
    <row r="34" spans="1:11">
      <c r="A34" s="7" t="s">
        <v>123</v>
      </c>
      <c r="B34" s="3" t="s">
        <v>51</v>
      </c>
      <c r="C34" s="32">
        <v>29.750753096</v>
      </c>
      <c r="D34" s="21" t="str">
        <f>IF($B34="N/A","N/A",IF(C34&gt;15,"No",IF(C34&lt;-15,"No","Yes")))</f>
        <v>N/A</v>
      </c>
      <c r="E34" s="32">
        <v>29.798029002</v>
      </c>
      <c r="F34" s="21" t="str">
        <f>IF($B34="N/A","N/A",IF(E34&gt;15,"No",IF(E34&lt;-15,"No","Yes")))</f>
        <v>N/A</v>
      </c>
      <c r="G34" s="32">
        <v>29.730350699999999</v>
      </c>
      <c r="H34" s="21" t="str">
        <f>IF($B34="N/A","N/A",IF(G34&gt;15,"No",IF(G34&lt;-15,"No","Yes")))</f>
        <v>N/A</v>
      </c>
      <c r="I34" s="22">
        <v>0.15890000000000001</v>
      </c>
      <c r="J34" s="22">
        <v>-0.22700000000000001</v>
      </c>
      <c r="K34" s="21" t="str">
        <f t="shared" si="4"/>
        <v>Yes</v>
      </c>
    </row>
    <row r="35" spans="1:11">
      <c r="A35" s="7" t="s">
        <v>854</v>
      </c>
      <c r="B35" s="25" t="s">
        <v>64</v>
      </c>
      <c r="C35" s="23">
        <v>0.52395849549999995</v>
      </c>
      <c r="D35" s="21" t="str">
        <f>IF($B35="N/A","N/A",IF(C35&gt;10,"No",IF(C35&lt;=0,"No","Yes")))</f>
        <v>Yes</v>
      </c>
      <c r="E35" s="23">
        <v>0.48531674720000001</v>
      </c>
      <c r="F35" s="21" t="str">
        <f>IF($B35="N/A","N/A",IF(E35&gt;10,"No",IF(E35&lt;=0,"No","Yes")))</f>
        <v>Yes</v>
      </c>
      <c r="G35" s="23">
        <v>0.49696288160000002</v>
      </c>
      <c r="H35" s="21" t="str">
        <f>IF($B35="N/A","N/A",IF(G35&gt;10,"No",IF(G35&lt;=0,"No","Yes")))</f>
        <v>Yes</v>
      </c>
      <c r="I35" s="22">
        <v>-7.37</v>
      </c>
      <c r="J35" s="22">
        <v>2.4</v>
      </c>
      <c r="K35" s="21" t="str">
        <f t="shared" si="4"/>
        <v>Yes</v>
      </c>
    </row>
    <row r="36" spans="1:11">
      <c r="A36" s="7" t="s">
        <v>855</v>
      </c>
      <c r="B36" s="3" t="s">
        <v>51</v>
      </c>
      <c r="C36" s="23">
        <v>99.832635983000003</v>
      </c>
      <c r="D36" s="21" t="str">
        <f>IF($B36="N/A","N/A",IF(C36&gt;15,"No",IF(C36&lt;-15,"No","Yes")))</f>
        <v>N/A</v>
      </c>
      <c r="E36" s="23">
        <v>99.911308203999994</v>
      </c>
      <c r="F36" s="21" t="str">
        <f>IF($B36="N/A","N/A",IF(E36&gt;15,"No",IF(E36&lt;-15,"No","Yes")))</f>
        <v>N/A</v>
      </c>
      <c r="G36" s="23">
        <v>100</v>
      </c>
      <c r="H36" s="21" t="str">
        <f>IF($B36="N/A","N/A",IF(G36&gt;15,"No",IF(G36&lt;-15,"No","Yes")))</f>
        <v>N/A</v>
      </c>
      <c r="I36" s="22">
        <v>7.8799999999999995E-2</v>
      </c>
      <c r="J36" s="22">
        <v>8.8800000000000004E-2</v>
      </c>
      <c r="K36" s="21" t="str">
        <f t="shared" si="4"/>
        <v>Yes</v>
      </c>
    </row>
    <row r="37" spans="1:11">
      <c r="A37" s="7" t="s">
        <v>856</v>
      </c>
      <c r="B37" s="3" t="s">
        <v>51</v>
      </c>
      <c r="C37" s="32">
        <v>28.094300084</v>
      </c>
      <c r="D37" s="21" t="str">
        <f>IF($B37="N/A","N/A",IF(C37&gt;15,"No",IF(C37&lt;-15,"No","Yes")))</f>
        <v>N/A</v>
      </c>
      <c r="E37" s="32">
        <v>28.074567244000001</v>
      </c>
      <c r="F37" s="21" t="str">
        <f>IF($B37="N/A","N/A",IF(E37&gt;15,"No",IF(E37&lt;-15,"No","Yes")))</f>
        <v>N/A</v>
      </c>
      <c r="G37" s="32">
        <v>27.861915367000002</v>
      </c>
      <c r="H37" s="21" t="str">
        <f>IF($B37="N/A","N/A",IF(G37&gt;15,"No",IF(G37&lt;-15,"No","Yes")))</f>
        <v>N/A</v>
      </c>
      <c r="I37" s="22">
        <v>-7.0000000000000007E-2</v>
      </c>
      <c r="J37" s="22">
        <v>-0.75700000000000001</v>
      </c>
      <c r="K37" s="21" t="str">
        <f t="shared" si="4"/>
        <v>Yes</v>
      </c>
    </row>
    <row r="38" spans="1:11">
      <c r="A38" s="7" t="s">
        <v>858</v>
      </c>
      <c r="B38" s="25" t="s">
        <v>55</v>
      </c>
      <c r="C38" s="23">
        <v>9.8550235343000008</v>
      </c>
      <c r="D38" s="21" t="str">
        <f>IF($B38="N/A","N/A",IF(C38&gt;5,"No",IF(C38&lt;=0,"No","Yes")))</f>
        <v>No</v>
      </c>
      <c r="E38" s="23">
        <v>11.446157819</v>
      </c>
      <c r="F38" s="21" t="str">
        <f>IF($B38="N/A","N/A",IF(E38&gt;5,"No",IF(E38&lt;=0,"No","Yes")))</f>
        <v>No</v>
      </c>
      <c r="G38" s="23">
        <v>10.820287597</v>
      </c>
      <c r="H38" s="21" t="str">
        <f>IF($B38="N/A","N/A",IF(G38&gt;5,"No",IF(G38&lt;=0,"No","Yes")))</f>
        <v>No</v>
      </c>
      <c r="I38" s="22">
        <v>16.149999999999999</v>
      </c>
      <c r="J38" s="22">
        <v>-5.47</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5.3684070028999997</v>
      </c>
      <c r="D40" s="21" t="str">
        <f>IF($B40="N/A","N/A",IF(C40&gt;15,"No",IF(C40&lt;-15,"No","Yes")))</f>
        <v>N/A</v>
      </c>
      <c r="E40" s="32">
        <v>4.9092584235999999</v>
      </c>
      <c r="F40" s="21" t="str">
        <f>IF($B40="N/A","N/A",IF(E40&gt;15,"No",IF(E40&lt;-15,"No","Yes")))</f>
        <v>N/A</v>
      </c>
      <c r="G40" s="32">
        <v>5.0769639934999997</v>
      </c>
      <c r="H40" s="21" t="str">
        <f>IF($B40="N/A","N/A",IF(G40&gt;15,"No",IF(G40&lt;-15,"No","Yes")))</f>
        <v>N/A</v>
      </c>
      <c r="I40" s="22">
        <v>-8.5500000000000007</v>
      </c>
      <c r="J40" s="22">
        <v>3.4159999999999999</v>
      </c>
      <c r="K40" s="21" t="str">
        <f t="shared" si="4"/>
        <v>Yes</v>
      </c>
    </row>
    <row r="41" spans="1:11">
      <c r="A41" s="207" t="s">
        <v>768</v>
      </c>
      <c r="B41" s="197"/>
      <c r="C41" s="197"/>
      <c r="D41" s="197"/>
      <c r="E41" s="197"/>
      <c r="F41" s="197"/>
      <c r="G41" s="197"/>
      <c r="H41" s="197"/>
      <c r="I41" s="197"/>
      <c r="J41" s="197"/>
      <c r="K41" s="198"/>
    </row>
    <row r="42" spans="1:11">
      <c r="A42" s="7" t="s">
        <v>60</v>
      </c>
      <c r="B42" s="3" t="s">
        <v>65</v>
      </c>
      <c r="C42" s="23">
        <v>7.9100194456999997</v>
      </c>
      <c r="D42" s="21" t="str">
        <f>IF($B42="N/A","N/A",IF(C42&gt;20,"No",IF(C42&lt;1,"No","Yes")))</f>
        <v>Yes</v>
      </c>
      <c r="E42" s="23">
        <v>7.4047929064</v>
      </c>
      <c r="F42" s="21" t="str">
        <f>IF($B42="N/A","N/A",IF(E42&gt;20,"No",IF(E42&lt;1,"No","Yes")))</f>
        <v>Yes</v>
      </c>
      <c r="G42" s="23">
        <v>7.5206311539000001</v>
      </c>
      <c r="H42" s="21" t="str">
        <f>IF($B42="N/A","N/A",IF(G42&gt;20,"No",IF(G42&lt;1,"No","Yes")))</f>
        <v>Yes</v>
      </c>
      <c r="I42" s="22">
        <v>-6.39</v>
      </c>
      <c r="J42" s="22">
        <v>1.5640000000000001</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89.820783453000004</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14.125175658</v>
      </c>
      <c r="D47" s="21" t="str">
        <f>IF($B47="N/A","N/A",IF(C47&gt;30,"No",IF(C47&lt;5,"No","Yes")))</f>
        <v>Yes</v>
      </c>
      <c r="E47" s="23">
        <v>13.270776614000001</v>
      </c>
      <c r="F47" s="21" t="str">
        <f>IF($B47="N/A","N/A",IF(E47&gt;30,"No",IF(E47&lt;5,"No","Yes")))</f>
        <v>Yes</v>
      </c>
      <c r="G47" s="23">
        <v>12.529441454000001</v>
      </c>
      <c r="H47" s="21" t="str">
        <f>IF($B47="N/A","N/A",IF(G47&gt;30,"No",IF(G47&lt;5,"No","Yes")))</f>
        <v>Yes</v>
      </c>
      <c r="I47" s="22">
        <v>-6.05</v>
      </c>
      <c r="J47" s="22">
        <v>-5.59</v>
      </c>
      <c r="K47" s="21" t="str">
        <f t="shared" si="4"/>
        <v>Yes</v>
      </c>
    </row>
    <row r="48" spans="1:11">
      <c r="A48" s="7" t="s">
        <v>205</v>
      </c>
      <c r="B48" s="3" t="s">
        <v>10</v>
      </c>
      <c r="C48" s="23">
        <v>59.104491355</v>
      </c>
      <c r="D48" s="21" t="str">
        <f>IF($B48="N/A","N/A",IF(C48&gt;75,"No",IF(C48&lt;15,"No","Yes")))</f>
        <v>Yes</v>
      </c>
      <c r="E48" s="23">
        <v>57.842223633000003</v>
      </c>
      <c r="F48" s="21" t="str">
        <f>IF($B48="N/A","N/A",IF(E48&gt;75,"No",IF(E48&lt;15,"No","Yes")))</f>
        <v>Yes</v>
      </c>
      <c r="G48" s="23">
        <v>57.285763617999997</v>
      </c>
      <c r="H48" s="21" t="str">
        <f>IF($B48="N/A","N/A",IF(G48&gt;75,"No",IF(G48&lt;15,"No","Yes")))</f>
        <v>Yes</v>
      </c>
      <c r="I48" s="22">
        <v>-2.14</v>
      </c>
      <c r="J48" s="22">
        <v>-0.96199999999999997</v>
      </c>
      <c r="K48" s="21" t="str">
        <f t="shared" si="4"/>
        <v>Yes</v>
      </c>
    </row>
    <row r="49" spans="1:11">
      <c r="A49" s="7" t="s">
        <v>206</v>
      </c>
      <c r="B49" s="3" t="s">
        <v>11</v>
      </c>
      <c r="C49" s="23">
        <v>26.770332988</v>
      </c>
      <c r="D49" s="21" t="str">
        <f>IF($B49="N/A","N/A",IF(C49&gt;70,"No",IF(C49&lt;25,"No","Yes")))</f>
        <v>Yes</v>
      </c>
      <c r="E49" s="23">
        <v>28.886999752000001</v>
      </c>
      <c r="F49" s="21" t="str">
        <f>IF($B49="N/A","N/A",IF(E49&gt;70,"No",IF(E49&lt;25,"No","Yes")))</f>
        <v>Yes</v>
      </c>
      <c r="G49" s="23">
        <v>30.184794927999999</v>
      </c>
      <c r="H49" s="21" t="str">
        <f>IF($B49="N/A","N/A",IF(G49&gt;70,"No",IF(G49&lt;25,"No","Yes")))</f>
        <v>Yes</v>
      </c>
      <c r="I49" s="22">
        <v>7.907</v>
      </c>
      <c r="J49" s="22">
        <v>4.4930000000000003</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88.675665863999996</v>
      </c>
      <c r="H51" s="21" t="str">
        <f>IF($B51="N/A","N/A",IF(G51&gt;100,"No",IF(G51&lt;95,"No","Yes")))</f>
        <v>No</v>
      </c>
      <c r="I51" s="22" t="s">
        <v>51</v>
      </c>
      <c r="J51" s="22" t="s">
        <v>51</v>
      </c>
      <c r="K51" s="21" t="str">
        <f>IF(J51="Div by 0", "N/A", IF(J51="N/A","N/A", IF(J51&gt;15, "No", IF(J51&lt;-15, "No", "Yes"))))</f>
        <v>N/A</v>
      </c>
    </row>
    <row r="52" spans="1:11">
      <c r="A52" s="7" t="s">
        <v>718</v>
      </c>
      <c r="B52" s="3" t="s">
        <v>66</v>
      </c>
      <c r="C52" s="23">
        <v>0.20234882479999999</v>
      </c>
      <c r="D52" s="21" t="str">
        <f>IF($B52="N/A","N/A",IF(C52&gt;5,"No",IF(C52&lt;1,"No","Yes")))</f>
        <v>No</v>
      </c>
      <c r="E52" s="23">
        <v>0.18874624709999999</v>
      </c>
      <c r="F52" s="21" t="str">
        <f>IF($B52="N/A","N/A",IF(E52&gt;5,"No",IF(E52&lt;1,"No","Yes")))</f>
        <v>No</v>
      </c>
      <c r="G52" s="23">
        <v>0.39070801160000002</v>
      </c>
      <c r="H52" s="21" t="str">
        <f>IF($B52="N/A","N/A",IF(G52&gt;5,"No",IF(G52&lt;1,"No","Yes")))</f>
        <v>No</v>
      </c>
      <c r="I52" s="22">
        <v>-6.72</v>
      </c>
      <c r="J52" s="22">
        <v>107</v>
      </c>
      <c r="K52" s="21" t="str">
        <f>IF(J52="Div by 0", "N/A", IF(J52="N/A","N/A", IF(J52&gt;15, "No", IF(J52&lt;-15, "No", "Yes"))))</f>
        <v>No</v>
      </c>
    </row>
    <row r="53" spans="1:11">
      <c r="A53" s="7" t="s">
        <v>720</v>
      </c>
      <c r="B53" s="3" t="s">
        <v>67</v>
      </c>
      <c r="C53" s="23">
        <v>88.056377057000006</v>
      </c>
      <c r="D53" s="21" t="str">
        <f>IF($B53="N/A","N/A",IF(C53&gt;98,"No",IF(C53&lt;8,"No","Yes")))</f>
        <v>Yes</v>
      </c>
      <c r="E53" s="23">
        <v>86.623981749999999</v>
      </c>
      <c r="F53" s="21" t="str">
        <f>IF($B53="N/A","N/A",IF(E53&gt;98,"No",IF(E53&lt;8,"No","Yes")))</f>
        <v>Yes</v>
      </c>
      <c r="G53" s="23">
        <v>87.693472408999995</v>
      </c>
      <c r="H53" s="21" t="str">
        <f>IF($B53="N/A","N/A",IF(G53&gt;98,"No",IF(G53&lt;8,"No","Yes")))</f>
        <v>Yes</v>
      </c>
      <c r="I53" s="22">
        <v>-1.63</v>
      </c>
      <c r="J53" s="22">
        <v>1.2350000000000001</v>
      </c>
      <c r="K53" s="21" t="str">
        <f>IF(J53="Div by 0", "N/A", IF(J53="N/A","N/A", IF(J53&gt;15, "No", IF(J53&lt;-15, "No", "Yes"))))</f>
        <v>Yes</v>
      </c>
    </row>
    <row r="54" spans="1:11">
      <c r="A54" s="7" t="s">
        <v>721</v>
      </c>
      <c r="B54" s="25" t="s">
        <v>55</v>
      </c>
      <c r="C54" s="23">
        <v>0.30209824549999997</v>
      </c>
      <c r="D54" s="21" t="str">
        <f>IF($B54="N/A","N/A",IF(C54&gt;5,"No",IF(C54&lt;=0,"No","Yes")))</f>
        <v>Yes</v>
      </c>
      <c r="E54" s="23">
        <v>0.2040267301</v>
      </c>
      <c r="F54" s="21" t="str">
        <f>IF($B54="N/A","N/A",IF(E54&gt;5,"No",IF(E54&lt;=0,"No","Yes")))</f>
        <v>Yes</v>
      </c>
      <c r="G54" s="23">
        <v>0.3847311752</v>
      </c>
      <c r="H54" s="21" t="str">
        <f>IF($B54="N/A","N/A",IF(G54&gt;5,"No",IF(G54&lt;=0,"No","Yes")))</f>
        <v>Yes</v>
      </c>
      <c r="I54" s="22">
        <v>-32.5</v>
      </c>
      <c r="J54" s="22">
        <v>88.57</v>
      </c>
      <c r="K54" s="21" t="str">
        <f>IF(J54="Div by 0", "N/A", IF(J54="N/A","N/A", IF(J54&gt;15, "No", IF(J54&lt;-15, "No", "Yes"))))</f>
        <v>No</v>
      </c>
    </row>
    <row r="55" spans="1:11">
      <c r="A55" s="206" t="s">
        <v>218</v>
      </c>
      <c r="B55" s="203"/>
      <c r="C55" s="203"/>
      <c r="D55" s="203"/>
      <c r="E55" s="203"/>
      <c r="F55" s="203"/>
      <c r="G55" s="203"/>
      <c r="H55" s="203"/>
      <c r="I55" s="203"/>
      <c r="J55" s="203"/>
      <c r="K55" s="204"/>
    </row>
    <row r="56" spans="1:11">
      <c r="A56" s="7" t="s">
        <v>47</v>
      </c>
      <c r="B56" s="3" t="s">
        <v>51</v>
      </c>
      <c r="C56" s="20">
        <v>2071</v>
      </c>
      <c r="D56" s="21" t="str">
        <f>IF($B56="N/A","N/A",IF(C56&gt;15,"No",IF(C56&lt;-15,"No","Yes")))</f>
        <v>N/A</v>
      </c>
      <c r="E56" s="20">
        <v>2965</v>
      </c>
      <c r="F56" s="21" t="str">
        <f>IF($B56="N/A","N/A",IF(E56&gt;15,"No",IF(E56&lt;-15,"No","Yes")))</f>
        <v>N/A</v>
      </c>
      <c r="G56" s="20">
        <v>3234</v>
      </c>
      <c r="H56" s="21" t="str">
        <f>IF($B56="N/A","N/A",IF(G56&gt;15,"No",IF(G56&lt;-15,"No","Yes")))</f>
        <v>N/A</v>
      </c>
      <c r="I56" s="22">
        <v>43.17</v>
      </c>
      <c r="J56" s="22">
        <v>9.0730000000000004</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6"/>
        <v>N/A</v>
      </c>
    </row>
    <row r="59" spans="1:11">
      <c r="A59" s="7" t="s">
        <v>193</v>
      </c>
      <c r="B59" s="3" t="s">
        <v>51</v>
      </c>
      <c r="C59" s="31">
        <v>648.41332690000002</v>
      </c>
      <c r="D59" s="21" t="str">
        <f>IF($B59="N/A","N/A",IF(C59&gt;15,"No",IF(C59&lt;-15,"No","Yes")))</f>
        <v>N/A</v>
      </c>
      <c r="E59" s="31">
        <v>781.87318717999995</v>
      </c>
      <c r="F59" s="21" t="str">
        <f>IF($B59="N/A","N/A",IF(E59&gt;15,"No",IF(E59&lt;-15,"No","Yes")))</f>
        <v>N/A</v>
      </c>
      <c r="G59" s="31">
        <v>787.44155843999999</v>
      </c>
      <c r="H59" s="21" t="str">
        <f>IF($B59="N/A","N/A",IF(G59&gt;15,"No",IF(G59&lt;-15,"No","Yes")))</f>
        <v>N/A</v>
      </c>
      <c r="I59" s="22">
        <v>20.58</v>
      </c>
      <c r="J59" s="22">
        <v>0.71220000000000006</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97.102848864999999</v>
      </c>
      <c r="D61" s="21" t="str">
        <f>IF($B61="N/A","N/A",IF(C61&gt;99,"No",IF(C61&lt;75,"No","Yes")))</f>
        <v>Yes</v>
      </c>
      <c r="E61" s="22">
        <v>98.212478920999999</v>
      </c>
      <c r="F61" s="21" t="str">
        <f>IF($B61="N/A","N/A",IF(E61&gt;99,"No",IF(E61&lt;75,"No","Yes")))</f>
        <v>Yes</v>
      </c>
      <c r="G61" s="22">
        <v>98.670377242000001</v>
      </c>
      <c r="H61" s="21" t="str">
        <f>IF($B61="N/A","N/A",IF(G61&gt;99,"No",IF(G61&lt;75,"No","Yes")))</f>
        <v>Yes</v>
      </c>
      <c r="I61" s="22">
        <v>1.143</v>
      </c>
      <c r="J61" s="22">
        <v>0.4662</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999</v>
      </c>
      <c r="J62" s="22" t="s">
        <v>999</v>
      </c>
      <c r="K62" s="21" t="str">
        <f t="shared" si="6"/>
        <v>N/A</v>
      </c>
    </row>
    <row r="63" spans="1:11">
      <c r="A63" s="7" t="s">
        <v>854</v>
      </c>
      <c r="B63" s="25" t="s">
        <v>64</v>
      </c>
      <c r="C63" s="23">
        <v>2.7040077256999999</v>
      </c>
      <c r="D63" s="21" t="str">
        <f>IF($B63="N/A","N/A",IF(C63&gt;10,"No",IF(C63&lt;=0,"No","Yes")))</f>
        <v>Yes</v>
      </c>
      <c r="E63" s="23">
        <v>1.7875210793</v>
      </c>
      <c r="F63" s="21" t="str">
        <f>IF($B63="N/A","N/A",IF(E63&gt;10,"No",IF(E63&lt;=0,"No","Yes")))</f>
        <v>Yes</v>
      </c>
      <c r="G63" s="23">
        <v>1.3296227582</v>
      </c>
      <c r="H63" s="21" t="str">
        <f>IF($B63="N/A","N/A",IF(G63&gt;10,"No",IF(G63&lt;=0,"No","Yes")))</f>
        <v>Yes</v>
      </c>
      <c r="I63" s="22">
        <v>-33.9</v>
      </c>
      <c r="J63" s="22">
        <v>-25.6</v>
      </c>
      <c r="K63" s="21" t="str">
        <f t="shared" si="6"/>
        <v>No</v>
      </c>
    </row>
    <row r="64" spans="1:11">
      <c r="A64" s="7" t="s">
        <v>858</v>
      </c>
      <c r="B64" s="25" t="s">
        <v>55</v>
      </c>
      <c r="C64" s="23">
        <v>0.19314340899999999</v>
      </c>
      <c r="D64" s="21" t="str">
        <f>IF($B64="N/A","N/A",IF(C64&gt;5,"No",IF(C64&lt;=0,"No","Yes")))</f>
        <v>Yes</v>
      </c>
      <c r="E64" s="23">
        <v>0</v>
      </c>
      <c r="F64" s="21" t="str">
        <f>IF($B64="N/A","N/A",IF(E64&gt;5,"No",IF(E64&lt;=0,"No","Yes")))</f>
        <v>No</v>
      </c>
      <c r="G64" s="23">
        <v>0</v>
      </c>
      <c r="H64" s="21" t="str">
        <f>IF($B64="N/A","N/A",IF(G64&gt;5,"No",IF(G64&lt;=0,"No","Yes")))</f>
        <v>No</v>
      </c>
      <c r="I64" s="22">
        <v>-100</v>
      </c>
      <c r="J64" s="22" t="s">
        <v>999</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99.938157081</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16.465475615999999</v>
      </c>
      <c r="D69" s="21" t="str">
        <f>IF($B69="N/A","N/A",IF(C69&gt;30,"No",IF(C69&lt;5,"No","Yes")))</f>
        <v>Yes</v>
      </c>
      <c r="E69" s="23">
        <v>13.929173692999999</v>
      </c>
      <c r="F69" s="21" t="str">
        <f>IF($B69="N/A","N/A",IF(E69&gt;30,"No",IF(E69&lt;5,"No","Yes")))</f>
        <v>Yes</v>
      </c>
      <c r="G69" s="23">
        <v>10.698824985</v>
      </c>
      <c r="H69" s="21" t="str">
        <f>IF($B69="N/A","N/A",IF(G69&gt;30,"No",IF(G69&lt;5,"No","Yes")))</f>
        <v>Yes</v>
      </c>
      <c r="I69" s="22">
        <v>-15.4</v>
      </c>
      <c r="J69" s="22">
        <v>-23.2</v>
      </c>
      <c r="K69" s="21" t="str">
        <f t="shared" si="6"/>
        <v>No</v>
      </c>
    </row>
    <row r="70" spans="1:11">
      <c r="A70" s="7" t="s">
        <v>205</v>
      </c>
      <c r="B70" s="3" t="s">
        <v>10</v>
      </c>
      <c r="C70" s="23">
        <v>60.695316271999999</v>
      </c>
      <c r="D70" s="21" t="str">
        <f>IF($B70="N/A","N/A",IF(C70&gt;75,"No",IF(C70&lt;15,"No","Yes")))</f>
        <v>Yes</v>
      </c>
      <c r="E70" s="23">
        <v>58.583473861999998</v>
      </c>
      <c r="F70" s="21" t="str">
        <f>IF($B70="N/A","N/A",IF(E70&gt;75,"No",IF(E70&lt;15,"No","Yes")))</f>
        <v>Yes</v>
      </c>
      <c r="G70" s="23">
        <v>62.183055039999999</v>
      </c>
      <c r="H70" s="21" t="str">
        <f>IF($B70="N/A","N/A",IF(G70&gt;75,"No",IF(G70&lt;15,"No","Yes")))</f>
        <v>Yes</v>
      </c>
      <c r="I70" s="22">
        <v>-3.48</v>
      </c>
      <c r="J70" s="22">
        <v>6.1440000000000001</v>
      </c>
      <c r="K70" s="21" t="str">
        <f t="shared" si="6"/>
        <v>Yes</v>
      </c>
    </row>
    <row r="71" spans="1:11">
      <c r="A71" s="7" t="s">
        <v>206</v>
      </c>
      <c r="B71" s="3" t="s">
        <v>11</v>
      </c>
      <c r="C71" s="23">
        <v>22.839208112000001</v>
      </c>
      <c r="D71" s="21" t="str">
        <f>IF($B71="N/A","N/A",IF(C71&gt;70,"No",IF(C71&lt;25,"No","Yes")))</f>
        <v>No</v>
      </c>
      <c r="E71" s="23">
        <v>27.487352444999999</v>
      </c>
      <c r="F71" s="21" t="str">
        <f>IF($B71="N/A","N/A",IF(E71&gt;70,"No",IF(E71&lt;25,"No","Yes")))</f>
        <v>Yes</v>
      </c>
      <c r="G71" s="23">
        <v>27.118119974999999</v>
      </c>
      <c r="H71" s="21" t="str">
        <f>IF($B71="N/A","N/A",IF(G71&gt;70,"No",IF(G71&lt;25,"No","Yes")))</f>
        <v>Yes</v>
      </c>
      <c r="I71" s="22">
        <v>20.350000000000001</v>
      </c>
      <c r="J71" s="22">
        <v>-1.34</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99.938157081</v>
      </c>
      <c r="H73" s="21" t="str">
        <f>IF($B73="N/A","N/A",IF(G73&gt;100,"No",IF(G73&lt;95,"No","Yes")))</f>
        <v>Yes</v>
      </c>
      <c r="I73" s="22" t="s">
        <v>51</v>
      </c>
      <c r="J73" s="22" t="s">
        <v>51</v>
      </c>
      <c r="K73" s="21" t="str">
        <f>IF(J73="Div by 0", "N/A", IF(J73="N/A","N/A", IF(J73&gt;15, "No", IF(J73&lt;-15, "No", "Yes"))))</f>
        <v>N/A</v>
      </c>
    </row>
    <row r="74" spans="1:11">
      <c r="A74" s="7" t="s">
        <v>718</v>
      </c>
      <c r="B74" s="3" t="s">
        <v>66</v>
      </c>
      <c r="C74" s="23">
        <v>1.2554321584000001</v>
      </c>
      <c r="D74" s="21" t="str">
        <f>IF($B74="N/A","N/A",IF(C74&gt;5,"No",IF(C74&lt;1,"No","Yes")))</f>
        <v>Yes</v>
      </c>
      <c r="E74" s="23">
        <v>0.37099494100000002</v>
      </c>
      <c r="F74" s="21" t="str">
        <f>IF($B74="N/A","N/A",IF(E74&gt;5,"No",IF(E74&lt;1,"No","Yes")))</f>
        <v>No</v>
      </c>
      <c r="G74" s="23">
        <v>0.43290043290000002</v>
      </c>
      <c r="H74" s="21" t="str">
        <f>IF($B74="N/A","N/A",IF(G74&gt;5,"No",IF(G74&lt;1,"No","Yes")))</f>
        <v>No</v>
      </c>
      <c r="I74" s="22">
        <v>-70.400000000000006</v>
      </c>
      <c r="J74" s="22">
        <v>16.690000000000001</v>
      </c>
      <c r="K74" s="21" t="str">
        <f>IF(J74="Div by 0", "N/A", IF(J74="N/A","N/A", IF(J74&gt;15, "No", IF(J74&lt;-15, "No", "Yes"))))</f>
        <v>No</v>
      </c>
    </row>
    <row r="75" spans="1:11">
      <c r="A75" s="7" t="s">
        <v>720</v>
      </c>
      <c r="B75" s="3" t="s">
        <v>67</v>
      </c>
      <c r="C75" s="23">
        <v>97.006277161</v>
      </c>
      <c r="D75" s="21" t="str">
        <f>IF($B75="N/A","N/A",IF(C75&gt;98,"No",IF(C75&lt;8,"No","Yes")))</f>
        <v>Yes</v>
      </c>
      <c r="E75" s="23">
        <v>97.706576728000002</v>
      </c>
      <c r="F75" s="21" t="str">
        <f>IF($B75="N/A","N/A",IF(E75&gt;98,"No",IF(E75&lt;8,"No","Yes")))</f>
        <v>Yes</v>
      </c>
      <c r="G75" s="23">
        <v>98.608534323000001</v>
      </c>
      <c r="H75" s="21" t="str">
        <f>IF($B75="N/A","N/A",IF(G75&gt;98,"No",IF(G75&lt;8,"No","Yes")))</f>
        <v>No</v>
      </c>
      <c r="I75" s="22">
        <v>0.72189999999999999</v>
      </c>
      <c r="J75" s="22">
        <v>0.92310000000000003</v>
      </c>
      <c r="K75" s="21" t="str">
        <f>IF(J75="Div by 0", "N/A", IF(J75="N/A","N/A", IF(J75&gt;15, "No", IF(J75&lt;-15, "No", "Yes"))))</f>
        <v>Yes</v>
      </c>
    </row>
    <row r="76" spans="1:11">
      <c r="A76" s="7" t="s">
        <v>721</v>
      </c>
      <c r="B76" s="25" t="s">
        <v>55</v>
      </c>
      <c r="C76" s="23">
        <v>4.82858522E-2</v>
      </c>
      <c r="D76" s="21" t="str">
        <f>IF($B76="N/A","N/A",IF(C76&gt;5,"No",IF(C76&lt;=0,"No","Yes")))</f>
        <v>Yes</v>
      </c>
      <c r="E76" s="23">
        <v>6.7453625599999997E-2</v>
      </c>
      <c r="F76" s="21" t="str">
        <f>IF($B76="N/A","N/A",IF(E76&gt;5,"No",IF(E76&lt;=0,"No","Yes")))</f>
        <v>Yes</v>
      </c>
      <c r="G76" s="23">
        <v>0</v>
      </c>
      <c r="H76" s="21" t="str">
        <f>IF($B76="N/A","N/A",IF(G76&gt;5,"No",IF(G76&lt;=0,"No","Yes")))</f>
        <v>No</v>
      </c>
      <c r="I76" s="22">
        <v>39.700000000000003</v>
      </c>
      <c r="J76" s="22">
        <v>-100</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04/22/2010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998</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09" t="s">
        <v>68</v>
      </c>
      <c r="B5" s="200"/>
      <c r="C5" s="200"/>
      <c r="D5" s="200"/>
      <c r="E5" s="200"/>
      <c r="F5" s="200"/>
      <c r="G5" s="200"/>
      <c r="H5" s="200"/>
      <c r="I5" s="200"/>
      <c r="J5" s="200"/>
      <c r="K5" s="201"/>
    </row>
    <row r="6" spans="1:11">
      <c r="A6" s="91" t="s">
        <v>47</v>
      </c>
      <c r="B6" s="70" t="s">
        <v>51</v>
      </c>
      <c r="C6" s="47">
        <v>39525728</v>
      </c>
      <c r="D6" s="21" t="str">
        <f>IF($B6="N/A","N/A",IF(C6&gt;15,"No",IF(C6&lt;-15,"No","Yes")))</f>
        <v>N/A</v>
      </c>
      <c r="E6" s="39">
        <v>40876384</v>
      </c>
      <c r="F6" s="21" t="str">
        <f>IF($B6="N/A","N/A",IF(E6&gt;15,"No",IF(E6&lt;-15,"No","Yes")))</f>
        <v>N/A</v>
      </c>
      <c r="G6" s="39">
        <v>43955216</v>
      </c>
      <c r="H6" s="21" t="str">
        <f>IF($B6="N/A","N/A",IF(G6&gt;15,"No",IF(G6&lt;-15,"No","Yes")))</f>
        <v>N/A</v>
      </c>
      <c r="I6" s="41">
        <v>3.4169999999999998</v>
      </c>
      <c r="J6" s="41">
        <v>7.532</v>
      </c>
      <c r="K6" s="21" t="str">
        <f>IF(J6="Div by 0", "N/A", IF(J6="N/A","N/A", IF(J6&gt;15, "No", IF(J6&lt;-15, "No", "Yes"))))</f>
        <v>Yes</v>
      </c>
    </row>
    <row r="7" spans="1:11">
      <c r="A7" s="152" t="s">
        <v>712</v>
      </c>
      <c r="B7" s="70" t="s">
        <v>51</v>
      </c>
      <c r="C7" s="9">
        <v>23.765819062999999</v>
      </c>
      <c r="D7" s="21" t="str">
        <f>IF($B7="N/A","N/A",IF(C7&gt;15,"No",IF(C7&lt;-15,"No","Yes")))</f>
        <v>N/A</v>
      </c>
      <c r="E7" s="21">
        <v>25.384001677000001</v>
      </c>
      <c r="F7" s="21" t="str">
        <f>IF($B7="N/A","N/A",IF(E7&gt;15,"No",IF(E7&lt;-15,"No","Yes")))</f>
        <v>N/A</v>
      </c>
      <c r="G7" s="21">
        <v>28.621142483</v>
      </c>
      <c r="H7" s="21" t="str">
        <f>IF($B7="N/A","N/A",IF(G7&gt;15,"No",IF(G7&lt;-15,"No","Yes")))</f>
        <v>N/A</v>
      </c>
      <c r="I7" s="41">
        <v>6.8090000000000002</v>
      </c>
      <c r="J7" s="41">
        <v>12.75</v>
      </c>
      <c r="K7" s="21" t="str">
        <f>IF(J7="Div by 0", "N/A", IF(J7="N/A","N/A", IF(J7&gt;15, "No", IF(J7&lt;-15, "No", "Yes"))))</f>
        <v>Yes</v>
      </c>
    </row>
    <row r="8" spans="1:11">
      <c r="A8" s="152" t="s">
        <v>713</v>
      </c>
      <c r="B8" s="70" t="s">
        <v>51</v>
      </c>
      <c r="C8" s="9">
        <v>5.009395E-4</v>
      </c>
      <c r="D8" s="21" t="str">
        <f>IF($B8="N/A","N/A",IF(C8&gt;15,"No",IF(C8&lt;-15,"No","Yes")))</f>
        <v>N/A</v>
      </c>
      <c r="E8" s="21">
        <v>0.39565632810000001</v>
      </c>
      <c r="F8" s="21" t="str">
        <f>IF($B8="N/A","N/A",IF(E8&gt;15,"No",IF(E8&lt;-15,"No","Yes")))</f>
        <v>N/A</v>
      </c>
      <c r="G8" s="21">
        <v>0.88948487929999998</v>
      </c>
      <c r="H8" s="21" t="str">
        <f>IF($B8="N/A","N/A",IF(G8&gt;15,"No",IF(G8&lt;-15,"No","Yes")))</f>
        <v>N/A</v>
      </c>
      <c r="I8" s="41">
        <v>78883</v>
      </c>
      <c r="J8" s="41">
        <v>124.8</v>
      </c>
      <c r="K8" s="21" t="str">
        <f>IF(J8="Div by 0", "N/A", IF(J8="N/A","N/A", IF(J8&gt;15, "No", IF(J8&lt;-15, "No", "Yes"))))</f>
        <v>No</v>
      </c>
    </row>
    <row r="9" spans="1:11">
      <c r="A9" s="152" t="s">
        <v>722</v>
      </c>
      <c r="B9" s="70" t="s">
        <v>51</v>
      </c>
      <c r="C9" s="9">
        <v>17.452698151</v>
      </c>
      <c r="D9" s="21" t="str">
        <f>IF($B9="N/A","N/A",IF(C9&gt;15,"No",IF(C9&lt;-15,"No","Yes")))</f>
        <v>N/A</v>
      </c>
      <c r="E9" s="21">
        <v>17.949261363000002</v>
      </c>
      <c r="F9" s="21" t="str">
        <f>IF($B9="N/A","N/A",IF(E9&gt;15,"No",IF(E9&lt;-15,"No","Yes")))</f>
        <v>N/A</v>
      </c>
      <c r="G9" s="21">
        <v>15.827218321</v>
      </c>
      <c r="H9" s="21" t="str">
        <f>IF($B9="N/A","N/A",IF(G9&gt;15,"No",IF(G9&lt;-15,"No","Yes")))</f>
        <v>N/A</v>
      </c>
      <c r="I9" s="41">
        <v>2.8450000000000002</v>
      </c>
      <c r="J9" s="41">
        <v>-11.8</v>
      </c>
      <c r="K9" s="21" t="str">
        <f t="shared" ref="K9:K26" si="0">IF(J9="Div by 0", "N/A", IF(J9="N/A","N/A", IF(J9&gt;15, "No", IF(J9&lt;-15, "No", "Yes"))))</f>
        <v>Yes</v>
      </c>
    </row>
    <row r="10" spans="1:11">
      <c r="A10" s="34" t="s">
        <v>21</v>
      </c>
      <c r="B10" s="70" t="s">
        <v>51</v>
      </c>
      <c r="C10" s="47">
        <v>23233611</v>
      </c>
      <c r="D10" s="21" t="str">
        <f>IF($B10="N/A","N/A",IF(C10&gt;15,"No",IF(C10&lt;-15,"No","Yes")))</f>
        <v>N/A</v>
      </c>
      <c r="E10" s="39">
        <v>23001583</v>
      </c>
      <c r="F10" s="21" t="str">
        <f>IF($B10="N/A","N/A",IF(E10&gt;15,"No",IF(E10&lt;-15,"No","Yes")))</f>
        <v>N/A</v>
      </c>
      <c r="G10" s="39">
        <v>24026868</v>
      </c>
      <c r="H10" s="21" t="str">
        <f>IF($B10="N/A","N/A",IF(G10&gt;15,"No",IF(G10&lt;-15,"No","Yes")))</f>
        <v>N/A</v>
      </c>
      <c r="I10" s="41">
        <v>-0.999</v>
      </c>
      <c r="J10" s="41">
        <v>4.4569999999999999</v>
      </c>
      <c r="K10" s="21" t="str">
        <f t="shared" si="0"/>
        <v>Yes</v>
      </c>
    </row>
    <row r="11" spans="1:11">
      <c r="A11" s="152" t="s">
        <v>714</v>
      </c>
      <c r="B11" s="70" t="s">
        <v>53</v>
      </c>
      <c r="C11" s="9">
        <v>4.8037991166999996</v>
      </c>
      <c r="D11" s="21" t="str">
        <f>IF($B11="N/A","N/A",IF(C11&gt;20,"No",IF(C11&lt;5,"No","Yes")))</f>
        <v>No</v>
      </c>
      <c r="E11" s="21">
        <v>4.6872686979999996</v>
      </c>
      <c r="F11" s="21" t="str">
        <f>IF($B11="N/A","N/A",IF(E11&gt;20,"No",IF(E11&lt;5,"No","Yes")))</f>
        <v>No</v>
      </c>
      <c r="G11" s="21">
        <v>4.8955569240000001</v>
      </c>
      <c r="H11" s="21" t="str">
        <f>IF($B11="N/A","N/A",IF(G11&gt;20,"No",IF(G11&lt;5,"No","Yes")))</f>
        <v>No</v>
      </c>
      <c r="I11" s="41">
        <v>-2.4300000000000002</v>
      </c>
      <c r="J11" s="41">
        <v>4.444</v>
      </c>
      <c r="K11" s="21" t="str">
        <f t="shared" si="0"/>
        <v>Yes</v>
      </c>
    </row>
    <row r="12" spans="1:11">
      <c r="A12" s="152" t="s">
        <v>715</v>
      </c>
      <c r="B12" s="70" t="s">
        <v>183</v>
      </c>
      <c r="C12" s="9">
        <v>0.1900307275</v>
      </c>
      <c r="D12" s="21" t="str">
        <f>IF($B12="N/A","N/A",IF(C12&gt;1,"Yes","No"))</f>
        <v>No</v>
      </c>
      <c r="E12" s="21">
        <v>0.27803738550000001</v>
      </c>
      <c r="F12" s="21" t="str">
        <f>IF($B12="N/A","N/A",IF(E12&gt;1,"Yes","No"))</f>
        <v>No</v>
      </c>
      <c r="G12" s="21">
        <v>1.0885771712000001</v>
      </c>
      <c r="H12" s="21" t="str">
        <f>IF($B12="N/A","N/A",IF(G12&gt;1,"Yes","No"))</f>
        <v>Yes</v>
      </c>
      <c r="I12" s="41">
        <v>46.31</v>
      </c>
      <c r="J12" s="41">
        <v>291.5</v>
      </c>
      <c r="K12" s="21" t="str">
        <f t="shared" si="0"/>
        <v>No</v>
      </c>
    </row>
    <row r="13" spans="1:11">
      <c r="A13" s="152" t="s">
        <v>716</v>
      </c>
      <c r="B13" s="70" t="s">
        <v>51</v>
      </c>
      <c r="C13" s="9">
        <v>24.810310072</v>
      </c>
      <c r="D13" s="21" t="str">
        <f>IF($B13="N/A","N/A",IF(C13&gt;15,"No",IF(C13&lt;-15,"No","Yes")))</f>
        <v>N/A</v>
      </c>
      <c r="E13" s="21">
        <v>19.863024409000001</v>
      </c>
      <c r="F13" s="21" t="str">
        <f>IF($B13="N/A","N/A",IF(E13&gt;15,"No",IF(E13&lt;-15,"No","Yes")))</f>
        <v>N/A</v>
      </c>
      <c r="G13" s="21">
        <v>15.154979335</v>
      </c>
      <c r="H13" s="21" t="str">
        <f>IF($B13="N/A","N/A",IF(G13&gt;15,"No",IF(G13&lt;-15,"No","Yes")))</f>
        <v>N/A</v>
      </c>
      <c r="I13" s="41">
        <v>-19.899999999999999</v>
      </c>
      <c r="J13" s="41">
        <v>-23.7</v>
      </c>
      <c r="K13" s="21" t="str">
        <f t="shared" si="0"/>
        <v>No</v>
      </c>
    </row>
    <row r="14" spans="1:11">
      <c r="A14" s="152" t="s">
        <v>717</v>
      </c>
      <c r="B14" s="70" t="s">
        <v>51</v>
      </c>
      <c r="C14" s="92">
        <v>255.46703359</v>
      </c>
      <c r="D14" s="21" t="str">
        <f>IF($B14="N/A","N/A",IF(C14&gt;15,"No",IF(C14&lt;-15,"No","Yes")))</f>
        <v>N/A</v>
      </c>
      <c r="E14" s="86">
        <v>133.25909652000001</v>
      </c>
      <c r="F14" s="21" t="str">
        <f>IF($B14="N/A","N/A",IF(E14&gt;15,"No",IF(E14&lt;-15,"No","Yes")))</f>
        <v>N/A</v>
      </c>
      <c r="G14" s="86">
        <v>83.001575219000003</v>
      </c>
      <c r="H14" s="21" t="str">
        <f>IF($B14="N/A","N/A",IF(G14&gt;15,"No",IF(G14&lt;-15,"No","Yes")))</f>
        <v>N/A</v>
      </c>
      <c r="I14" s="41">
        <v>-47.8</v>
      </c>
      <c r="J14" s="41">
        <v>-37.700000000000003</v>
      </c>
      <c r="K14" s="21" t="str">
        <f t="shared" si="0"/>
        <v>No</v>
      </c>
    </row>
    <row r="15" spans="1:11">
      <c r="A15" s="91" t="s">
        <v>225</v>
      </c>
      <c r="B15" s="70" t="s">
        <v>51</v>
      </c>
      <c r="C15" s="93">
        <v>22.748137796999998</v>
      </c>
      <c r="D15" s="21" t="str">
        <f>IF($B15="N/A","N/A",IF(C15&gt;15,"No",IF(C15&lt;-15,"No","Yes")))</f>
        <v>N/A</v>
      </c>
      <c r="E15" s="87">
        <v>23.751102226</v>
      </c>
      <c r="F15" s="21" t="str">
        <f>IF($B15="N/A","N/A",IF(E15&gt;15,"No",IF(E15&lt;-15,"No","Yes")))</f>
        <v>N/A</v>
      </c>
      <c r="G15" s="87">
        <v>21.859370438999999</v>
      </c>
      <c r="H15" s="21" t="str">
        <f>IF($B15="N/A","N/A",IF(G15&gt;15,"No",IF(G15&lt;-15,"No","Yes")))</f>
        <v>N/A</v>
      </c>
      <c r="I15" s="41">
        <v>4.4089999999999998</v>
      </c>
      <c r="J15" s="41">
        <v>-7.96</v>
      </c>
      <c r="K15" s="21" t="str">
        <f t="shared" si="0"/>
        <v>Yes</v>
      </c>
    </row>
    <row r="16" spans="1:11">
      <c r="A16" s="91" t="s">
        <v>226</v>
      </c>
      <c r="B16" s="70" t="s">
        <v>51</v>
      </c>
      <c r="C16" s="93">
        <v>1.1947862461000001</v>
      </c>
      <c r="D16" s="21" t="str">
        <f>IF($B16="N/A","N/A",IF(C16&gt;15,"No",IF(C16&lt;-15,"No","Yes")))</f>
        <v>N/A</v>
      </c>
      <c r="E16" s="87">
        <v>1.0418479539000001</v>
      </c>
      <c r="F16" s="21" t="str">
        <f>IF($B16="N/A","N/A",IF(E16&gt;15,"No",IF(E16&lt;-15,"No","Yes")))</f>
        <v>N/A</v>
      </c>
      <c r="G16" s="87">
        <v>0.59396930439999995</v>
      </c>
      <c r="H16" s="21" t="str">
        <f>IF($B16="N/A","N/A",IF(G16&gt;15,"No",IF(G16&lt;-15,"No","Yes")))</f>
        <v>N/A</v>
      </c>
      <c r="I16" s="41">
        <v>-12.8</v>
      </c>
      <c r="J16" s="41">
        <v>-43</v>
      </c>
      <c r="K16" s="21" t="str">
        <f t="shared" si="0"/>
        <v>No</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999</v>
      </c>
      <c r="J17" s="41" t="s">
        <v>999</v>
      </c>
      <c r="K17" s="21" t="str">
        <f t="shared" si="0"/>
        <v>N/A</v>
      </c>
    </row>
    <row r="18" spans="1:11">
      <c r="A18" s="91" t="s">
        <v>228</v>
      </c>
      <c r="B18" s="70" t="s">
        <v>143</v>
      </c>
      <c r="C18" s="92">
        <v>157.37136706999999</v>
      </c>
      <c r="D18" s="21" t="str">
        <f>IF($B18="N/A","N/A",IF(C18&gt;300,"No",IF(C18&lt;75,"No","Yes")))</f>
        <v>Yes</v>
      </c>
      <c r="E18" s="86">
        <v>176.01458987999999</v>
      </c>
      <c r="F18" s="21" t="str">
        <f>IF($B18="N/A","N/A",IF(E18&gt;300,"No",IF(E18&lt;75,"No","Yes")))</f>
        <v>Yes</v>
      </c>
      <c r="G18" s="86">
        <v>193.21653265</v>
      </c>
      <c r="H18" s="21" t="str">
        <f>IF($B18="N/A","N/A",IF(G18&gt;300,"No",IF(G18&lt;75,"No","Yes")))</f>
        <v>Yes</v>
      </c>
      <c r="I18" s="41">
        <v>11.85</v>
      </c>
      <c r="J18" s="41">
        <v>9.7729999999999997</v>
      </c>
      <c r="K18" s="21" t="str">
        <f t="shared" si="0"/>
        <v>Yes</v>
      </c>
    </row>
    <row r="19" spans="1:11">
      <c r="A19" s="91" t="s">
        <v>229</v>
      </c>
      <c r="B19" s="70" t="s">
        <v>144</v>
      </c>
      <c r="C19" s="92">
        <v>16.840963635000001</v>
      </c>
      <c r="D19" s="21" t="str">
        <f>IF($B19="N/A","N/A",IF(C19&gt;250,"No",IF(C19&lt;20,"No","Yes")))</f>
        <v>No</v>
      </c>
      <c r="E19" s="86">
        <v>16.866075892000001</v>
      </c>
      <c r="F19" s="21" t="str">
        <f>IF($B19="N/A","N/A",IF(E19&gt;250,"No",IF(E19&lt;20,"No","Yes")))</f>
        <v>No</v>
      </c>
      <c r="G19" s="86">
        <v>16.801824663000001</v>
      </c>
      <c r="H19" s="21" t="str">
        <f>IF($B19="N/A","N/A",IF(G19&gt;250,"No",IF(G19&lt;20,"No","Yes")))</f>
        <v>No</v>
      </c>
      <c r="I19" s="41">
        <v>0.14910000000000001</v>
      </c>
      <c r="J19" s="41">
        <v>-0.38100000000000001</v>
      </c>
      <c r="K19" s="21" t="str">
        <f t="shared" si="0"/>
        <v>Yes</v>
      </c>
    </row>
    <row r="20" spans="1:11">
      <c r="A20" s="91" t="s">
        <v>230</v>
      </c>
      <c r="B20" s="70" t="s">
        <v>145</v>
      </c>
      <c r="C20" s="92" t="s">
        <v>999</v>
      </c>
      <c r="D20" s="21" t="str">
        <f>IF($B20="N/A","N/A",IF(C20&gt;5,"No",IF(C20&lt;3,"No","Yes")))</f>
        <v>No</v>
      </c>
      <c r="E20" s="86" t="s">
        <v>999</v>
      </c>
      <c r="F20" s="21" t="str">
        <f>IF($B20="N/A","N/A",IF(E20&gt;5,"No",IF(E20&lt;3,"No","Yes")))</f>
        <v>No</v>
      </c>
      <c r="G20" s="86" t="s">
        <v>999</v>
      </c>
      <c r="H20" s="21" t="str">
        <f>IF($B20="N/A","N/A",IF(G20&gt;5,"No",IF(G20&lt;3,"No","Yes")))</f>
        <v>No</v>
      </c>
      <c r="I20" s="41" t="s">
        <v>999</v>
      </c>
      <c r="J20" s="41" t="s">
        <v>999</v>
      </c>
      <c r="K20" s="21" t="str">
        <f t="shared" si="0"/>
        <v>N/A</v>
      </c>
    </row>
    <row r="21" spans="1:11" ht="12.75" customHeight="1">
      <c r="A21" s="72" t="s">
        <v>865</v>
      </c>
      <c r="B21" s="70" t="s">
        <v>51</v>
      </c>
      <c r="C21" s="47">
        <v>289819</v>
      </c>
      <c r="D21" s="70" t="s">
        <v>51</v>
      </c>
      <c r="E21" s="39">
        <v>243520</v>
      </c>
      <c r="F21" s="70" t="s">
        <v>51</v>
      </c>
      <c r="G21" s="39">
        <v>279479</v>
      </c>
      <c r="H21" s="21" t="str">
        <f>IF($B21="N/A","N/A",IF(G21&gt;15,"No",IF(G21&lt;-15,"No","Yes")))</f>
        <v>N/A</v>
      </c>
      <c r="I21" s="70" t="s">
        <v>1002</v>
      </c>
      <c r="J21" s="41">
        <v>14.77</v>
      </c>
      <c r="K21" s="21" t="str">
        <f t="shared" si="0"/>
        <v>Yes</v>
      </c>
    </row>
    <row r="22" spans="1:11" ht="25.5">
      <c r="A22" s="2" t="s">
        <v>866</v>
      </c>
      <c r="B22" s="70" t="s">
        <v>51</v>
      </c>
      <c r="C22" s="31" t="s">
        <v>51</v>
      </c>
      <c r="D22" s="70" t="s">
        <v>51</v>
      </c>
      <c r="E22" s="31">
        <v>103.69832457</v>
      </c>
      <c r="F22" s="70" t="s">
        <v>51</v>
      </c>
      <c r="G22" s="31">
        <v>103.85428601</v>
      </c>
      <c r="H22" s="70" t="s">
        <v>51</v>
      </c>
      <c r="I22" s="22" t="s">
        <v>51</v>
      </c>
      <c r="J22" s="22">
        <v>0.15040000000000001</v>
      </c>
      <c r="K22" s="21" t="str">
        <f t="shared" si="0"/>
        <v>Yes</v>
      </c>
    </row>
    <row r="23" spans="1:11">
      <c r="A23" s="2" t="s">
        <v>171</v>
      </c>
      <c r="B23" s="70" t="s">
        <v>132</v>
      </c>
      <c r="C23" s="39" t="s">
        <v>51</v>
      </c>
      <c r="D23" s="21" t="str">
        <f>IF($B23="N/A","N/A",IF(C23="N/A","N/A",IF(C23=0,"Yes","No")))</f>
        <v>N/A</v>
      </c>
      <c r="E23" s="39">
        <v>0</v>
      </c>
      <c r="F23" s="21" t="str">
        <f>IF($B23="N/A","N/A",IF(E23="N/A","N/A",IF(E23=0,"Yes","No")))</f>
        <v>Yes</v>
      </c>
      <c r="G23" s="39">
        <v>1</v>
      </c>
      <c r="H23" s="21" t="str">
        <f>IF($B23="N/A","N/A",IF(G23=0,"Yes","No"))</f>
        <v>No</v>
      </c>
      <c r="I23" s="70" t="s">
        <v>51</v>
      </c>
      <c r="J23" s="41" t="s">
        <v>999</v>
      </c>
      <c r="K23" s="21" t="str">
        <f t="shared" si="0"/>
        <v>N/A</v>
      </c>
    </row>
    <row r="24" spans="1:11">
      <c r="A24" s="192" t="s">
        <v>980</v>
      </c>
      <c r="B24" s="70" t="s">
        <v>51</v>
      </c>
      <c r="C24" s="47" t="s">
        <v>51</v>
      </c>
      <c r="D24" s="70" t="s">
        <v>51</v>
      </c>
      <c r="E24" s="39" t="s">
        <v>51</v>
      </c>
      <c r="F24" s="70" t="s">
        <v>51</v>
      </c>
      <c r="G24" s="39">
        <v>12580485</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99.000054449000004</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0" t="s">
        <v>217</v>
      </c>
      <c r="B27" s="200"/>
      <c r="C27" s="200"/>
      <c r="D27" s="200"/>
      <c r="E27" s="200"/>
      <c r="F27" s="200"/>
      <c r="G27" s="200"/>
      <c r="H27" s="200"/>
      <c r="I27" s="200"/>
      <c r="J27" s="200"/>
      <c r="K27" s="201"/>
    </row>
    <row r="28" spans="1:11">
      <c r="A28" s="91" t="s">
        <v>47</v>
      </c>
      <c r="B28" s="70" t="s">
        <v>51</v>
      </c>
      <c r="C28" s="47">
        <v>22117515</v>
      </c>
      <c r="D28" s="21" t="str">
        <f>IF($B28="N/A","N/A",IF(C28&gt;15,"No",IF(C28&lt;-15,"No","Yes")))</f>
        <v>N/A</v>
      </c>
      <c r="E28" s="39">
        <v>21923437</v>
      </c>
      <c r="F28" s="21" t="str">
        <f>IF($B28="N/A","N/A",IF(E28&gt;15,"No",IF(E28&lt;-15,"No","Yes")))</f>
        <v>N/A</v>
      </c>
      <c r="G28" s="39">
        <v>22850619</v>
      </c>
      <c r="H28" s="21" t="str">
        <f>IF($B28="N/A","N/A",IF(G28&gt;15,"No",IF(G28&lt;-15,"No","Yes")))</f>
        <v>N/A</v>
      </c>
      <c r="I28" s="41">
        <v>-0.877</v>
      </c>
      <c r="J28" s="41">
        <v>4.2290000000000001</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999</v>
      </c>
      <c r="J30" s="41" t="s">
        <v>999</v>
      </c>
      <c r="K30" s="21" t="str">
        <f t="shared" si="4"/>
        <v>N/A</v>
      </c>
    </row>
    <row r="31" spans="1:11">
      <c r="A31" s="91" t="s">
        <v>91</v>
      </c>
      <c r="B31" s="70" t="s">
        <v>51</v>
      </c>
      <c r="C31" s="94">
        <v>5.6058105984999997</v>
      </c>
      <c r="D31" s="21" t="str">
        <f t="shared" ref="D31:D37" si="5">IF($B31="N/A","N/A",IF(C31&gt;15,"No",IF(C31&lt;-15,"No","Yes")))</f>
        <v>N/A</v>
      </c>
      <c r="E31" s="41">
        <v>5.8073193541999997</v>
      </c>
      <c r="F31" s="21" t="str">
        <f t="shared" ref="F31:F37" si="6">IF($B31="N/A","N/A",IF(E31&gt;15,"No",IF(E31&lt;-15,"No","Yes")))</f>
        <v>N/A</v>
      </c>
      <c r="G31" s="41">
        <v>5.3164117786</v>
      </c>
      <c r="H31" s="21" t="str">
        <f t="shared" ref="H31:H37" si="7">IF($B31="N/A","N/A",IF(G31&gt;15,"No",IF(G31&lt;-15,"No","Yes")))</f>
        <v>N/A</v>
      </c>
      <c r="I31" s="41">
        <v>3.5950000000000002</v>
      </c>
      <c r="J31" s="41">
        <v>-8.4499999999999993</v>
      </c>
      <c r="K31" s="21" t="str">
        <f t="shared" si="4"/>
        <v>Yes</v>
      </c>
    </row>
    <row r="32" spans="1:11">
      <c r="A32" s="91" t="s">
        <v>231</v>
      </c>
      <c r="B32" s="70" t="s">
        <v>51</v>
      </c>
      <c r="C32" s="94">
        <v>2.5887030748000002</v>
      </c>
      <c r="D32" s="21" t="str">
        <f t="shared" si="5"/>
        <v>N/A</v>
      </c>
      <c r="E32" s="41">
        <v>2.6762001509000002</v>
      </c>
      <c r="F32" s="21" t="str">
        <f t="shared" si="6"/>
        <v>N/A</v>
      </c>
      <c r="G32" s="41">
        <v>1.333505808</v>
      </c>
      <c r="H32" s="21" t="str">
        <f t="shared" si="7"/>
        <v>N/A</v>
      </c>
      <c r="I32" s="41">
        <v>3.38</v>
      </c>
      <c r="J32" s="41">
        <v>-50.2</v>
      </c>
      <c r="K32" s="21" t="str">
        <f t="shared" si="4"/>
        <v>No</v>
      </c>
    </row>
    <row r="33" spans="1:11" ht="12.75" customHeight="1">
      <c r="A33" s="91" t="s">
        <v>232</v>
      </c>
      <c r="B33" s="70" t="s">
        <v>51</v>
      </c>
      <c r="C33" s="94">
        <v>12.859605022</v>
      </c>
      <c r="D33" s="21" t="str">
        <f t="shared" si="5"/>
        <v>N/A</v>
      </c>
      <c r="E33" s="41">
        <v>13.564098015000001</v>
      </c>
      <c r="F33" s="21" t="str">
        <f t="shared" si="6"/>
        <v>N/A</v>
      </c>
      <c r="G33" s="41">
        <v>12.559273165</v>
      </c>
      <c r="H33" s="21" t="str">
        <f t="shared" si="7"/>
        <v>N/A</v>
      </c>
      <c r="I33" s="41">
        <v>5.4779999999999998</v>
      </c>
      <c r="J33" s="41">
        <v>-7.41</v>
      </c>
      <c r="K33" s="21" t="str">
        <f t="shared" si="4"/>
        <v>Yes</v>
      </c>
    </row>
    <row r="34" spans="1:11">
      <c r="A34" s="91" t="s">
        <v>233</v>
      </c>
      <c r="B34" s="70" t="s">
        <v>51</v>
      </c>
      <c r="C34" s="94">
        <v>5.6140840113000001</v>
      </c>
      <c r="D34" s="21" t="str">
        <f t="shared" si="5"/>
        <v>N/A</v>
      </c>
      <c r="E34" s="41">
        <v>5.8208077143999999</v>
      </c>
      <c r="F34" s="21" t="str">
        <f t="shared" si="6"/>
        <v>N/A</v>
      </c>
      <c r="G34" s="41">
        <v>5.3828253954000003</v>
      </c>
      <c r="H34" s="21" t="str">
        <f t="shared" si="7"/>
        <v>N/A</v>
      </c>
      <c r="I34" s="41">
        <v>3.6819999999999999</v>
      </c>
      <c r="J34" s="41">
        <v>-7.52</v>
      </c>
      <c r="K34" s="21" t="str">
        <f t="shared" si="4"/>
        <v>Yes</v>
      </c>
    </row>
    <row r="35" spans="1:11">
      <c r="A35" s="91" t="s">
        <v>904</v>
      </c>
      <c r="B35" s="70" t="s">
        <v>51</v>
      </c>
      <c r="C35" s="94" t="s">
        <v>51</v>
      </c>
      <c r="D35" s="21" t="str">
        <f t="shared" si="5"/>
        <v>N/A</v>
      </c>
      <c r="E35" s="41" t="s">
        <v>51</v>
      </c>
      <c r="F35" s="21" t="str">
        <f t="shared" si="6"/>
        <v>N/A</v>
      </c>
      <c r="G35" s="41">
        <v>38.025253732000003</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10.279446531</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68.044839397999993</v>
      </c>
      <c r="H37" s="21" t="str">
        <f t="shared" si="7"/>
        <v>N/A</v>
      </c>
      <c r="I37" s="41" t="s">
        <v>51</v>
      </c>
      <c r="J37" s="41" t="s">
        <v>51</v>
      </c>
      <c r="K37" s="21" t="str">
        <f t="shared" ref="K37" si="9">IF(J37="Div by 0", "N/A", IF(J37="N/A","N/A", IF(J37&gt;15, "No", IF(J37&lt;-15, "No", "Yes"))))</f>
        <v>N/A</v>
      </c>
    </row>
    <row r="38" spans="1:11">
      <c r="A38" s="211" t="s">
        <v>770</v>
      </c>
      <c r="B38" s="212"/>
      <c r="C38" s="212"/>
      <c r="D38" s="212"/>
      <c r="E38" s="212"/>
      <c r="F38" s="212"/>
      <c r="G38" s="212"/>
      <c r="H38" s="212"/>
      <c r="I38" s="212"/>
      <c r="J38" s="212"/>
      <c r="K38" s="213"/>
    </row>
    <row r="39" spans="1:11">
      <c r="A39" s="188" t="s">
        <v>984</v>
      </c>
      <c r="B39" s="182" t="s">
        <v>991</v>
      </c>
      <c r="C39" s="94" t="s">
        <v>51</v>
      </c>
      <c r="D39" s="21" t="str">
        <f>IF($B39="N/A","N/A",IF(C39&gt;95,"Yes","No"))</f>
        <v>Yes</v>
      </c>
      <c r="E39" s="41" t="s">
        <v>51</v>
      </c>
      <c r="F39" s="21" t="str">
        <f>IF($B39="N/A","N/A",IF(E39&gt;95,"Yes","No"))</f>
        <v>Yes</v>
      </c>
      <c r="G39" s="41">
        <v>92.441189449000007</v>
      </c>
      <c r="H39" s="21" t="str">
        <f>IF($B39="N/A","N/A",IF(G39&gt;95,"Yes","No"))</f>
        <v>No</v>
      </c>
      <c r="I39" s="41" t="s">
        <v>51</v>
      </c>
      <c r="J39" s="41" t="s">
        <v>51</v>
      </c>
      <c r="K39" s="21" t="str">
        <f t="shared" ref="K39" si="10">IF(J39="Div by 0", "N/A", IF(J39="N/A","N/A", IF(J39&gt;15, "No", IF(J39&lt;-15, "No", "Yes"))))</f>
        <v>N/A</v>
      </c>
    </row>
    <row r="40" spans="1:11">
      <c r="A40" s="91" t="s">
        <v>234</v>
      </c>
      <c r="B40" s="88" t="s">
        <v>86</v>
      </c>
      <c r="C40" s="94">
        <v>28.448403900999999</v>
      </c>
      <c r="D40" s="21" t="str">
        <f>IF($B40="N/A","N/A",IF(C40&gt;90,"No",IF(C40&lt;50,"No","Yes")))</f>
        <v>No</v>
      </c>
      <c r="E40" s="41">
        <v>28.605432623999999</v>
      </c>
      <c r="F40" s="21" t="str">
        <f>IF($B40="N/A","N/A",IF(E40&gt;90,"No",IF(E40&lt;50,"No","Yes")))</f>
        <v>No</v>
      </c>
      <c r="G40" s="41">
        <v>28.566145188</v>
      </c>
      <c r="H40" s="21" t="str">
        <f>IF($B40="N/A","N/A",IF(G40&gt;90,"No",IF(G40&lt;50,"No","Yes")))</f>
        <v>No</v>
      </c>
      <c r="I40" s="41">
        <v>0.55200000000000005</v>
      </c>
      <c r="J40" s="41">
        <v>-0.13700000000000001</v>
      </c>
      <c r="K40" s="21" t="str">
        <f t="shared" si="4"/>
        <v>Yes</v>
      </c>
    </row>
    <row r="41" spans="1:11">
      <c r="A41" s="91" t="s">
        <v>235</v>
      </c>
      <c r="B41" s="88" t="s">
        <v>55</v>
      </c>
      <c r="C41" s="94">
        <v>44.906541263999998</v>
      </c>
      <c r="D41" s="21" t="str">
        <f t="shared" ref="D41:D46" si="11">IF($B41="N/A","N/A",IF(C41&gt;5,"No",IF(C41&lt;=0,"No","Yes")))</f>
        <v>No</v>
      </c>
      <c r="E41" s="41">
        <v>44.091321082999997</v>
      </c>
      <c r="F41" s="21" t="str">
        <f t="shared" ref="F41:F46" si="12">IF($B41="N/A","N/A",IF(E41&gt;5,"No",IF(E41&lt;=0,"No","Yes")))</f>
        <v>No</v>
      </c>
      <c r="G41" s="41">
        <v>45.192915781000004</v>
      </c>
      <c r="H41" s="21" t="str">
        <f t="shared" ref="H41:H46" si="13">IF($B41="N/A","N/A",IF(G41&gt;5,"No",IF(G41&lt;=0,"No","Yes")))</f>
        <v>No</v>
      </c>
      <c r="I41" s="41">
        <v>-1.82</v>
      </c>
      <c r="J41" s="41">
        <v>2.4980000000000002</v>
      </c>
      <c r="K41" s="21" t="str">
        <f t="shared" si="4"/>
        <v>Yes</v>
      </c>
    </row>
    <row r="42" spans="1:11">
      <c r="A42" s="91" t="s">
        <v>236</v>
      </c>
      <c r="B42" s="88" t="s">
        <v>55</v>
      </c>
      <c r="C42" s="94">
        <v>2.5216937798000001</v>
      </c>
      <c r="D42" s="21" t="str">
        <f t="shared" si="11"/>
        <v>Yes</v>
      </c>
      <c r="E42" s="41">
        <v>2.5763797893999998</v>
      </c>
      <c r="F42" s="21" t="str">
        <f t="shared" si="12"/>
        <v>Yes</v>
      </c>
      <c r="G42" s="41">
        <v>2.4394656441999998</v>
      </c>
      <c r="H42" s="21" t="str">
        <f t="shared" si="13"/>
        <v>Yes</v>
      </c>
      <c r="I42" s="41">
        <v>2.169</v>
      </c>
      <c r="J42" s="41">
        <v>-5.31</v>
      </c>
      <c r="K42" s="21" t="str">
        <f t="shared" si="4"/>
        <v>Yes</v>
      </c>
    </row>
    <row r="43" spans="1:11">
      <c r="A43" s="91" t="s">
        <v>237</v>
      </c>
      <c r="B43" s="88" t="s">
        <v>55</v>
      </c>
      <c r="C43" s="94">
        <v>0.96067302320000003</v>
      </c>
      <c r="D43" s="21" t="str">
        <f t="shared" si="11"/>
        <v>Yes</v>
      </c>
      <c r="E43" s="41">
        <v>1.1013692789</v>
      </c>
      <c r="F43" s="21" t="str">
        <f t="shared" si="12"/>
        <v>Yes</v>
      </c>
      <c r="G43" s="41">
        <v>1.1034318151</v>
      </c>
      <c r="H43" s="21" t="str">
        <f t="shared" si="13"/>
        <v>Yes</v>
      </c>
      <c r="I43" s="41">
        <v>14.65</v>
      </c>
      <c r="J43" s="41">
        <v>0.18729999999999999</v>
      </c>
      <c r="K43" s="21" t="str">
        <f t="shared" si="4"/>
        <v>Yes</v>
      </c>
    </row>
    <row r="44" spans="1:11">
      <c r="A44" s="91" t="s">
        <v>906</v>
      </c>
      <c r="B44" s="70" t="s">
        <v>51</v>
      </c>
      <c r="C44" s="9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c r="A47" s="91" t="s">
        <v>238</v>
      </c>
      <c r="B47" s="70" t="s">
        <v>135</v>
      </c>
      <c r="C47" s="94">
        <v>0.75097496259999996</v>
      </c>
      <c r="D47" s="21" t="str">
        <f>IF($B47="N/A","N/A",IF(C47&gt;10,"No",IF(C47&lt;1,"No","Yes")))</f>
        <v>No</v>
      </c>
      <c r="E47" s="41">
        <v>0.76337939170000002</v>
      </c>
      <c r="F47" s="21" t="str">
        <f>IF($B47="N/A","N/A",IF(E47&gt;10,"No",IF(E47&lt;1,"No","Yes")))</f>
        <v>No</v>
      </c>
      <c r="G47" s="41">
        <v>0.64820125880000001</v>
      </c>
      <c r="H47" s="21" t="str">
        <f>IF($B47="N/A","N/A",IF(G47&gt;10,"No",IF(G47&lt;1,"No","Yes")))</f>
        <v>No</v>
      </c>
      <c r="I47" s="41">
        <v>1.6519999999999999</v>
      </c>
      <c r="J47" s="41">
        <v>-15.1</v>
      </c>
      <c r="K47" s="21" t="str">
        <f t="shared" si="4"/>
        <v>No</v>
      </c>
    </row>
    <row r="48" spans="1:11">
      <c r="A48" s="91" t="s">
        <v>239</v>
      </c>
      <c r="B48" s="89" t="s">
        <v>64</v>
      </c>
      <c r="C48" s="94">
        <v>12.222715797999999</v>
      </c>
      <c r="D48" s="21" t="str">
        <f>IF($B48="N/A","N/A",IF(C48&gt;10,"No",IF(C48&lt;=0,"No","Yes")))</f>
        <v>No</v>
      </c>
      <c r="E48" s="41">
        <v>12.497588768</v>
      </c>
      <c r="F48" s="21" t="str">
        <f>IF($B48="N/A","N/A",IF(E48&gt;10,"No",IF(E48&lt;=0,"No","Yes")))</f>
        <v>No</v>
      </c>
      <c r="G48" s="41">
        <v>12.399068927</v>
      </c>
      <c r="H48" s="21" t="str">
        <f>IF($B48="N/A","N/A",IF(G48&gt;10,"No",IF(G48&lt;=0,"No","Yes")))</f>
        <v>No</v>
      </c>
      <c r="I48" s="41">
        <v>2.2490000000000001</v>
      </c>
      <c r="J48" s="41">
        <v>-0.78800000000000003</v>
      </c>
      <c r="K48" s="21" t="str">
        <f t="shared" si="4"/>
        <v>Yes</v>
      </c>
    </row>
    <row r="49" spans="1:11">
      <c r="A49" s="91" t="s">
        <v>240</v>
      </c>
      <c r="B49" s="88" t="s">
        <v>87</v>
      </c>
      <c r="C49" s="94">
        <v>6.7703898923999999</v>
      </c>
      <c r="D49" s="21" t="str">
        <f>IF($B49="N/A","N/A",IF(C49&gt;=5,"No",IF(C49&lt;0,"No","Yes")))</f>
        <v>No</v>
      </c>
      <c r="E49" s="41">
        <v>7.2967573468999998</v>
      </c>
      <c r="F49" s="21" t="str">
        <f>IF($B49="N/A","N/A",IF(E49&gt;=5,"No",IF(E49&lt;0,"No","Yes")))</f>
        <v>No</v>
      </c>
      <c r="G49" s="41">
        <v>7.5588105512999997</v>
      </c>
      <c r="H49" s="21" t="str">
        <f>IF($B49="N/A","N/A",IF(G49&gt;=5,"No",IF(G49&lt;0,"No","Yes")))</f>
        <v>No</v>
      </c>
      <c r="I49" s="41">
        <v>7.7750000000000004</v>
      </c>
      <c r="J49" s="41">
        <v>3.5910000000000002</v>
      </c>
      <c r="K49" s="21" t="str">
        <f t="shared" si="4"/>
        <v>Yes</v>
      </c>
    </row>
    <row r="50" spans="1:11">
      <c r="A50" s="211" t="s">
        <v>771</v>
      </c>
      <c r="B50" s="212"/>
      <c r="C50" s="212"/>
      <c r="D50" s="212"/>
      <c r="E50" s="212"/>
      <c r="F50" s="212"/>
      <c r="G50" s="212"/>
      <c r="H50" s="212"/>
      <c r="I50" s="212"/>
      <c r="J50" s="212"/>
      <c r="K50" s="213"/>
    </row>
    <row r="51" spans="1:11">
      <c r="A51" s="91" t="s">
        <v>49</v>
      </c>
      <c r="B51" s="88" t="s">
        <v>58</v>
      </c>
      <c r="C51" s="94">
        <v>0.10344290489999999</v>
      </c>
      <c r="D51" s="21" t="str">
        <f>IF($B51="N/A","N/A",IF(C51&gt;15,"No",IF(C51&lt;=0,"No","Yes")))</f>
        <v>Yes</v>
      </c>
      <c r="E51" s="41">
        <v>0.1122086833</v>
      </c>
      <c r="F51" s="21" t="str">
        <f>IF($B51="N/A","N/A",IF(E51&gt;15,"No",IF(E51&lt;=0,"No","Yes")))</f>
        <v>Yes</v>
      </c>
      <c r="G51" s="41">
        <v>0.107270617</v>
      </c>
      <c r="H51" s="21" t="str">
        <f>IF($B51="N/A","N/A",IF(G51&gt;15,"No",IF(G51&lt;=0,"No","Yes")))</f>
        <v>Yes</v>
      </c>
      <c r="I51" s="41">
        <v>8.4740000000000002</v>
      </c>
      <c r="J51" s="41">
        <v>-4.4000000000000004</v>
      </c>
      <c r="K51" s="21" t="str">
        <f t="shared" si="4"/>
        <v>Yes</v>
      </c>
    </row>
    <row r="52" spans="1:11">
      <c r="A52" s="91" t="s">
        <v>195</v>
      </c>
      <c r="B52" s="70" t="s">
        <v>51</v>
      </c>
      <c r="C52" s="92">
        <v>308.74963940999999</v>
      </c>
      <c r="D52" s="21" t="str">
        <f>IF($B52="N/A","N/A",IF(C52&gt;15,"No",IF(C52&lt;-15,"No","Yes")))</f>
        <v>N/A</v>
      </c>
      <c r="E52" s="86">
        <v>279.93191057000001</v>
      </c>
      <c r="F52" s="21" t="str">
        <f>IF($B52="N/A","N/A",IF(E52&gt;15,"No",IF(E52&lt;-15,"No","Yes")))</f>
        <v>N/A</v>
      </c>
      <c r="G52" s="86">
        <v>300.06772193</v>
      </c>
      <c r="H52" s="21" t="str">
        <f>IF($B52="N/A","N/A",IF(G52&gt;15,"No",IF(G52&lt;-15,"No","Yes")))</f>
        <v>N/A</v>
      </c>
      <c r="I52" s="41">
        <v>-9.33</v>
      </c>
      <c r="J52" s="41">
        <v>7.1929999999999996</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5.1267216873999999</v>
      </c>
      <c r="D54" s="21" t="str">
        <f>IF($B54="N/A","N/A",IF(C54&gt;35,"No",IF(C54&lt;10,"No","Yes")))</f>
        <v>No</v>
      </c>
      <c r="E54" s="41">
        <v>5.1434557878999998</v>
      </c>
      <c r="F54" s="21" t="str">
        <f>IF($B54="N/A","N/A",IF(E54&gt;35,"No",IF(E54&lt;10,"No","Yes")))</f>
        <v>No</v>
      </c>
      <c r="G54" s="41">
        <v>4.7425411102000004</v>
      </c>
      <c r="H54" s="21" t="str">
        <f>IF($B54="N/A","N/A",IF(G54&gt;35,"No",IF(G54&lt;10,"No","Yes")))</f>
        <v>No</v>
      </c>
      <c r="I54" s="41">
        <v>0.32640000000000002</v>
      </c>
      <c r="J54" s="41">
        <v>-7.79</v>
      </c>
      <c r="K54" s="21" t="str">
        <f t="shared" ref="K54:K79" si="16">IF(J54="Div by 0", "N/A", IF(J54="N/A","N/A", IF(J54&gt;15, "No", IF(J54&lt;-15, "No", "Yes"))))</f>
        <v>Yes</v>
      </c>
    </row>
    <row r="55" spans="1:11">
      <c r="A55" s="91" t="s">
        <v>242</v>
      </c>
      <c r="B55" s="70" t="s">
        <v>71</v>
      </c>
      <c r="C55" s="94">
        <v>2.6522796125000001</v>
      </c>
      <c r="D55" s="21" t="str">
        <f>IF($B55="N/A","N/A",IF(C55&gt;20,"No",IF(C55&lt;2,"No","Yes")))</f>
        <v>Yes</v>
      </c>
      <c r="E55" s="41">
        <v>2.7543338319999999</v>
      </c>
      <c r="F55" s="21" t="str">
        <f>IF($B55="N/A","N/A",IF(E55&gt;20,"No",IF(E55&lt;2,"No","Yes")))</f>
        <v>Yes</v>
      </c>
      <c r="G55" s="41">
        <v>2.7648966533000001</v>
      </c>
      <c r="H55" s="21" t="str">
        <f>IF($B55="N/A","N/A",IF(G55&gt;20,"No",IF(G55&lt;2,"No","Yes")))</f>
        <v>Yes</v>
      </c>
      <c r="I55" s="41">
        <v>3.8479999999999999</v>
      </c>
      <c r="J55" s="41">
        <v>0.38350000000000001</v>
      </c>
      <c r="K55" s="21" t="str">
        <f t="shared" si="16"/>
        <v>Yes</v>
      </c>
    </row>
    <row r="56" spans="1:11">
      <c r="A56" s="91" t="s">
        <v>243</v>
      </c>
      <c r="B56" s="70" t="s">
        <v>92</v>
      </c>
      <c r="C56" s="94">
        <v>0.41478606909999999</v>
      </c>
      <c r="D56" s="21" t="str">
        <f>IF($B56="N/A","N/A",IF(C56&gt;8,"No",IF(C56&lt;0.5,"No","Yes")))</f>
        <v>No</v>
      </c>
      <c r="E56" s="41">
        <v>0.43074503279999998</v>
      </c>
      <c r="F56" s="21" t="str">
        <f>IF($B56="N/A","N/A",IF(E56&gt;8,"No",IF(E56&lt;0.5,"No","Yes")))</f>
        <v>No</v>
      </c>
      <c r="G56" s="41">
        <v>0.3570887948</v>
      </c>
      <c r="H56" s="21" t="str">
        <f>IF($B56="N/A","N/A",IF(G56&gt;8,"No",IF(G56&lt;0.5,"No","Yes")))</f>
        <v>No</v>
      </c>
      <c r="I56" s="41">
        <v>3.8479999999999999</v>
      </c>
      <c r="J56" s="41">
        <v>-17.100000000000001</v>
      </c>
      <c r="K56" s="21" t="str">
        <f t="shared" si="16"/>
        <v>No</v>
      </c>
    </row>
    <row r="57" spans="1:11">
      <c r="A57" s="91" t="s">
        <v>244</v>
      </c>
      <c r="B57" s="70" t="s">
        <v>72</v>
      </c>
      <c r="C57" s="94">
        <v>5.1150618638000003</v>
      </c>
      <c r="D57" s="21" t="str">
        <f>IF($B57="N/A","N/A",IF(C57&gt;25,"No",IF(C57&lt;3,"No","Yes")))</f>
        <v>Yes</v>
      </c>
      <c r="E57" s="41">
        <v>5.2845733402999997</v>
      </c>
      <c r="F57" s="21" t="str">
        <f>IF($B57="N/A","N/A",IF(E57&gt;25,"No",IF(E57&lt;3,"No","Yes")))</f>
        <v>Yes</v>
      </c>
      <c r="G57" s="41">
        <v>5.3791365563999998</v>
      </c>
      <c r="H57" s="21" t="str">
        <f>IF($B57="N/A","N/A",IF(G57&gt;25,"No",IF(G57&lt;3,"No","Yes")))</f>
        <v>Yes</v>
      </c>
      <c r="I57" s="41">
        <v>3.3140000000000001</v>
      </c>
      <c r="J57" s="41">
        <v>1.7889999999999999</v>
      </c>
      <c r="K57" s="21" t="str">
        <f t="shared" si="16"/>
        <v>Yes</v>
      </c>
    </row>
    <row r="58" spans="1:11">
      <c r="A58" s="91" t="s">
        <v>245</v>
      </c>
      <c r="B58" s="70" t="s">
        <v>73</v>
      </c>
      <c r="C58" s="94">
        <v>4.7009317170999996</v>
      </c>
      <c r="D58" s="21" t="str">
        <f>IF($B58="N/A","N/A",IF(C58&gt;25,"No",IF(C58&lt;2,"No","Yes")))</f>
        <v>Yes</v>
      </c>
      <c r="E58" s="41">
        <v>4.4257099371999997</v>
      </c>
      <c r="F58" s="21" t="str">
        <f>IF($B58="N/A","N/A",IF(E58&gt;25,"No",IF(E58&lt;2,"No","Yes")))</f>
        <v>Yes</v>
      </c>
      <c r="G58" s="41">
        <v>4.4386587514000002</v>
      </c>
      <c r="H58" s="21" t="str">
        <f>IF($B58="N/A","N/A",IF(G58&gt;25,"No",IF(G58&lt;2,"No","Yes")))</f>
        <v>Yes</v>
      </c>
      <c r="I58" s="41">
        <v>-5.85</v>
      </c>
      <c r="J58" s="41">
        <v>0.29260000000000003</v>
      </c>
      <c r="K58" s="21" t="str">
        <f t="shared" si="16"/>
        <v>Yes</v>
      </c>
    </row>
    <row r="59" spans="1:11">
      <c r="A59" s="91" t="s">
        <v>246</v>
      </c>
      <c r="B59" s="70" t="s">
        <v>74</v>
      </c>
      <c r="C59" s="94">
        <v>2.0199612327000001</v>
      </c>
      <c r="D59" s="21" t="str">
        <f>IF($B59="N/A","N/A",IF(C59&gt;25,"No",IF(C59&lt;=0,"No","Yes")))</f>
        <v>Yes</v>
      </c>
      <c r="E59" s="41">
        <v>1.9704292095</v>
      </c>
      <c r="F59" s="21" t="str">
        <f>IF($B59="N/A","N/A",IF(E59&gt;25,"No",IF(E59&lt;=0,"No","Yes")))</f>
        <v>Yes</v>
      </c>
      <c r="G59" s="41">
        <v>2.1097459110000001</v>
      </c>
      <c r="H59" s="21" t="str">
        <f>IF($B59="N/A","N/A",IF(G59&gt;25,"No",IF(G59&lt;=0,"No","Yes")))</f>
        <v>Yes</v>
      </c>
      <c r="I59" s="41">
        <v>-2.4500000000000002</v>
      </c>
      <c r="J59" s="41">
        <v>7.07</v>
      </c>
      <c r="K59" s="21" t="str">
        <f t="shared" si="16"/>
        <v>Yes</v>
      </c>
    </row>
    <row r="60" spans="1:11">
      <c r="A60" s="91" t="s">
        <v>247</v>
      </c>
      <c r="B60" s="70" t="s">
        <v>76</v>
      </c>
      <c r="C60" s="94">
        <v>8.3927474428999993</v>
      </c>
      <c r="D60" s="21" t="str">
        <f>IF($B60="N/A","N/A",IF(C60&gt;20,"No",IF(C60&lt;4,"No","Yes")))</f>
        <v>Yes</v>
      </c>
      <c r="E60" s="41">
        <v>8.6748216791000008</v>
      </c>
      <c r="F60" s="21" t="str">
        <f>IF($B60="N/A","N/A",IF(E60&gt;20,"No",IF(E60&lt;4,"No","Yes")))</f>
        <v>Yes</v>
      </c>
      <c r="G60" s="41">
        <v>7.8383347076999996</v>
      </c>
      <c r="H60" s="21" t="str">
        <f>IF($B60="N/A","N/A",IF(G60&gt;20,"No",IF(G60&lt;4,"No","Yes")))</f>
        <v>Yes</v>
      </c>
      <c r="I60" s="41">
        <v>3.3610000000000002</v>
      </c>
      <c r="J60" s="41">
        <v>-9.64</v>
      </c>
      <c r="K60" s="21" t="str">
        <f t="shared" si="16"/>
        <v>Yes</v>
      </c>
    </row>
    <row r="61" spans="1:11">
      <c r="A61" s="91" t="s">
        <v>248</v>
      </c>
      <c r="B61" s="70" t="s">
        <v>77</v>
      </c>
      <c r="C61" s="94">
        <v>5.81477512E-2</v>
      </c>
      <c r="D61" s="21" t="str">
        <f>IF($B61="N/A","N/A",IF(C61&gt;=3,"No",IF(C61&lt;0,"No","Yes")))</f>
        <v>Yes</v>
      </c>
      <c r="E61" s="41">
        <v>5.8508789899999997E-2</v>
      </c>
      <c r="F61" s="21" t="str">
        <f>IF($B61="N/A","N/A",IF(E61&gt;=3,"No",IF(E61&lt;0,"No","Yes")))</f>
        <v>Yes</v>
      </c>
      <c r="G61" s="41">
        <v>5.8904312399999999E-2</v>
      </c>
      <c r="H61" s="21" t="str">
        <f>IF($B61="N/A","N/A",IF(G61&gt;=3,"No",IF(G61&lt;0,"No","Yes")))</f>
        <v>Yes</v>
      </c>
      <c r="I61" s="41">
        <v>0.62090000000000001</v>
      </c>
      <c r="J61" s="41">
        <v>0.67600000000000005</v>
      </c>
      <c r="K61" s="21" t="str">
        <f t="shared" si="16"/>
        <v>Yes</v>
      </c>
    </row>
    <row r="62" spans="1:11">
      <c r="A62" s="91" t="s">
        <v>249</v>
      </c>
      <c r="B62" s="70" t="s">
        <v>78</v>
      </c>
      <c r="C62" s="94">
        <v>6.6183993391999998</v>
      </c>
      <c r="D62" s="21" t="str">
        <f>IF($B62="N/A","N/A",IF(C62&gt;=25,"No",IF(C62&lt;0,"No","Yes")))</f>
        <v>Yes</v>
      </c>
      <c r="E62" s="41">
        <v>6.7457014509000004</v>
      </c>
      <c r="F62" s="21" t="str">
        <f>IF($B62="N/A","N/A",IF(E62&gt;=25,"No",IF(E62&lt;0,"No","Yes")))</f>
        <v>Yes</v>
      </c>
      <c r="G62" s="41">
        <v>6.4678948084999996</v>
      </c>
      <c r="H62" s="21" t="str">
        <f>IF($B62="N/A","N/A",IF(G62&gt;=25,"No",IF(G62&lt;0,"No","Yes")))</f>
        <v>Yes</v>
      </c>
      <c r="I62" s="41">
        <v>1.923</v>
      </c>
      <c r="J62" s="41">
        <v>-4.12</v>
      </c>
      <c r="K62" s="21" t="str">
        <f t="shared" si="16"/>
        <v>Yes</v>
      </c>
    </row>
    <row r="63" spans="1:11">
      <c r="A63" s="91" t="s">
        <v>250</v>
      </c>
      <c r="B63" s="70" t="s">
        <v>134</v>
      </c>
      <c r="C63" s="94">
        <v>2.4152072355</v>
      </c>
      <c r="D63" s="21" t="str">
        <f>IF($B63="N/A","N/A",IF(C63&gt;3,"Yes","No"))</f>
        <v>No</v>
      </c>
      <c r="E63" s="41">
        <v>2.4221737412</v>
      </c>
      <c r="F63" s="21" t="str">
        <f>IF($B63="N/A","N/A",IF(E63&gt;3,"Yes","No"))</f>
        <v>No</v>
      </c>
      <c r="G63" s="41">
        <v>2.3183135652</v>
      </c>
      <c r="H63" s="21" t="str">
        <f>IF($B63="N/A","N/A",IF(G63&gt;3,"Yes","No"))</f>
        <v>No</v>
      </c>
      <c r="I63" s="41">
        <v>0.28839999999999999</v>
      </c>
      <c r="J63" s="41">
        <v>-4.29</v>
      </c>
      <c r="K63" s="21" t="str">
        <f t="shared" si="16"/>
        <v>Yes</v>
      </c>
    </row>
    <row r="64" spans="1:11">
      <c r="A64" s="91" t="s">
        <v>251</v>
      </c>
      <c r="B64" s="70" t="s">
        <v>133</v>
      </c>
      <c r="C64" s="94">
        <v>16.179060214</v>
      </c>
      <c r="D64" s="21" t="str">
        <f>IF($B64="N/A","N/A",IF(C64&gt;1,"Yes","No"))</f>
        <v>Yes</v>
      </c>
      <c r="E64" s="41">
        <v>13.657802654999999</v>
      </c>
      <c r="F64" s="21" t="str">
        <f>IF($B64="N/A","N/A",IF(E64&gt;1,"Yes","No"))</f>
        <v>Yes</v>
      </c>
      <c r="G64" s="41">
        <v>13.437867919</v>
      </c>
      <c r="H64" s="21" t="str">
        <f>IF($B64="N/A","N/A",IF(G64&gt;1,"Yes","No"))</f>
        <v>Yes</v>
      </c>
      <c r="I64" s="41">
        <v>-15.6</v>
      </c>
      <c r="J64" s="41">
        <v>-1.61</v>
      </c>
      <c r="K64" s="21" t="str">
        <f t="shared" si="16"/>
        <v>Yes</v>
      </c>
    </row>
    <row r="65" spans="1:11">
      <c r="A65" s="91" t="s">
        <v>252</v>
      </c>
      <c r="B65" s="70" t="s">
        <v>51</v>
      </c>
      <c r="C65" s="94">
        <v>2.2016976000000001E-3</v>
      </c>
      <c r="D65" s="21" t="str">
        <f>IF($B65="N/A","N/A",IF(C65&gt;15,"No",IF(C65&lt;-15,"No","Yes")))</f>
        <v>N/A</v>
      </c>
      <c r="E65" s="41">
        <v>1.5962379E-3</v>
      </c>
      <c r="F65" s="21" t="str">
        <f>IF($B65="N/A","N/A",IF(E65&gt;15,"No",IF(E65&lt;-15,"No","Yes")))</f>
        <v>N/A</v>
      </c>
      <c r="G65" s="41">
        <v>9.4526980000000005E-4</v>
      </c>
      <c r="H65" s="21" t="str">
        <f>IF($B65="N/A","N/A",IF(G65&gt;15,"No",IF(G65&lt;-15,"No","Yes")))</f>
        <v>N/A</v>
      </c>
      <c r="I65" s="41">
        <v>-27.5</v>
      </c>
      <c r="J65" s="41">
        <v>-40.799999999999997</v>
      </c>
      <c r="K65" s="21" t="str">
        <f t="shared" si="16"/>
        <v>No</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999</v>
      </c>
      <c r="J66" s="41" t="s">
        <v>999</v>
      </c>
      <c r="K66" s="21" t="str">
        <f t="shared" si="16"/>
        <v>N/A</v>
      </c>
    </row>
    <row r="67" spans="1:11">
      <c r="A67" s="91" t="s">
        <v>254</v>
      </c>
      <c r="B67" s="70" t="s">
        <v>75</v>
      </c>
      <c r="C67" s="94">
        <v>22.033589741</v>
      </c>
      <c r="D67" s="21" t="str">
        <f>IF($B67="N/A","N/A",IF(C67&gt;0,"Yes","No"))</f>
        <v>Yes</v>
      </c>
      <c r="E67" s="41">
        <v>23.128061429999999</v>
      </c>
      <c r="F67" s="21" t="str">
        <f>IF($B67="N/A","N/A",IF(E67&gt;0,"Yes","No"))</f>
        <v>Yes</v>
      </c>
      <c r="G67" s="41">
        <v>24.249903251999999</v>
      </c>
      <c r="H67" s="21" t="str">
        <f>IF($B67="N/A","N/A",IF(G67&gt;0,"Yes","No"))</f>
        <v>Yes</v>
      </c>
      <c r="I67" s="41">
        <v>4.9669999999999996</v>
      </c>
      <c r="J67" s="41">
        <v>4.851</v>
      </c>
      <c r="K67" s="21" t="str">
        <f t="shared" si="16"/>
        <v>Yes</v>
      </c>
    </row>
    <row r="68" spans="1:11">
      <c r="A68" s="91" t="s">
        <v>255</v>
      </c>
      <c r="B68" s="70" t="s">
        <v>75</v>
      </c>
      <c r="C68" s="94">
        <v>7.3247727400000004E-2</v>
      </c>
      <c r="D68" s="21" t="str">
        <f>IF($B68="N/A","N/A",IF(C68&gt;0,"Yes","No"))</f>
        <v>Yes</v>
      </c>
      <c r="E68" s="41">
        <v>0.19647526749999999</v>
      </c>
      <c r="F68" s="21" t="str">
        <f>IF($B68="N/A","N/A",IF(E68&gt;0,"Yes","No"))</f>
        <v>Yes</v>
      </c>
      <c r="G68" s="41">
        <v>0.2377441066</v>
      </c>
      <c r="H68" s="21" t="str">
        <f>IF($B68="N/A","N/A",IF(G68&gt;0,"Yes","No"))</f>
        <v>Yes</v>
      </c>
      <c r="I68" s="41">
        <v>168.2</v>
      </c>
      <c r="J68" s="41">
        <v>21</v>
      </c>
      <c r="K68" s="21" t="str">
        <f t="shared" si="16"/>
        <v>No</v>
      </c>
    </row>
    <row r="69" spans="1:11">
      <c r="A69" s="91" t="s">
        <v>256</v>
      </c>
      <c r="B69" s="70" t="s">
        <v>75</v>
      </c>
      <c r="C69" s="94">
        <v>2.6519631183999999</v>
      </c>
      <c r="D69" s="21" t="str">
        <f>IF($B69="N/A","N/A",IF(C69&gt;0,"Yes","No"))</f>
        <v>Yes</v>
      </c>
      <c r="E69" s="41">
        <v>2.4175966324</v>
      </c>
      <c r="F69" s="21" t="str">
        <f>IF($B69="N/A","N/A",IF(E69&gt;0,"Yes","No"))</f>
        <v>Yes</v>
      </c>
      <c r="G69" s="41">
        <v>2.7276985363000001</v>
      </c>
      <c r="H69" s="21" t="str">
        <f>IF($B69="N/A","N/A",IF(G69&gt;0,"Yes","No"))</f>
        <v>Yes</v>
      </c>
      <c r="I69" s="41">
        <v>-8.84</v>
      </c>
      <c r="J69" s="41">
        <v>12.83</v>
      </c>
      <c r="K69" s="21" t="str">
        <f t="shared" si="16"/>
        <v>Yes</v>
      </c>
    </row>
    <row r="70" spans="1:11">
      <c r="A70" s="91" t="s">
        <v>257</v>
      </c>
      <c r="B70" s="70" t="s">
        <v>133</v>
      </c>
      <c r="C70" s="94">
        <v>0</v>
      </c>
      <c r="D70" s="21" t="str">
        <f>IF($B70="N/A","N/A",IF(C70&gt;1,"Yes","No"))</f>
        <v>No</v>
      </c>
      <c r="E70" s="41">
        <v>0</v>
      </c>
      <c r="F70" s="21" t="str">
        <f>IF($B70="N/A","N/A",IF(E70&gt;1,"Yes","No"))</f>
        <v>No</v>
      </c>
      <c r="G70" s="41">
        <v>0</v>
      </c>
      <c r="H70" s="21" t="str">
        <f>IF($B70="N/A","N/A",IF(G70&gt;1,"Yes","No"))</f>
        <v>No</v>
      </c>
      <c r="I70" s="41" t="s">
        <v>999</v>
      </c>
      <c r="J70" s="41" t="s">
        <v>999</v>
      </c>
      <c r="K70" s="21" t="str">
        <f t="shared" si="16"/>
        <v>N/A</v>
      </c>
    </row>
    <row r="71" spans="1:11">
      <c r="A71" s="91" t="s">
        <v>258</v>
      </c>
      <c r="B71" s="70" t="s">
        <v>75</v>
      </c>
      <c r="C71" s="94">
        <v>8.1297684199999998E-2</v>
      </c>
      <c r="D71" s="21" t="str">
        <f>IF($B71="N/A","N/A",IF(C71&gt;0,"Yes","No"))</f>
        <v>Yes</v>
      </c>
      <c r="E71" s="41">
        <v>0.1190968293</v>
      </c>
      <c r="F71" s="21" t="str">
        <f>IF($B71="N/A","N/A",IF(E71&gt;0,"Yes","No"))</f>
        <v>Yes</v>
      </c>
      <c r="G71" s="41">
        <v>0.115878699</v>
      </c>
      <c r="H71" s="21" t="str">
        <f>IF($B71="N/A","N/A",IF(G71&gt;0,"Yes","No"))</f>
        <v>Yes</v>
      </c>
      <c r="I71" s="41">
        <v>46.49</v>
      </c>
      <c r="J71" s="41">
        <v>-2.7</v>
      </c>
      <c r="K71" s="21" t="str">
        <f t="shared" si="16"/>
        <v>Yes</v>
      </c>
    </row>
    <row r="72" spans="1:11">
      <c r="A72" s="91" t="s">
        <v>259</v>
      </c>
      <c r="B72" s="70" t="s">
        <v>51</v>
      </c>
      <c r="C72" s="94">
        <v>1.31459695E-2</v>
      </c>
      <c r="D72" s="21" t="str">
        <f>IF($B72="N/A","N/A",IF(C72&gt;15,"No",IF(C72&lt;-15,"No","Yes")))</f>
        <v>N/A</v>
      </c>
      <c r="E72" s="41">
        <v>6.2561485999999998E-3</v>
      </c>
      <c r="F72" s="21" t="str">
        <f>IF($B72="N/A","N/A",IF(E72&gt;15,"No",IF(E72&lt;-15,"No","Yes")))</f>
        <v>N/A</v>
      </c>
      <c r="G72" s="41">
        <v>3.0152356E-3</v>
      </c>
      <c r="H72" s="21" t="str">
        <f>IF($B72="N/A","N/A",IF(G72&gt;15,"No",IF(G72&lt;-15,"No","Yes")))</f>
        <v>N/A</v>
      </c>
      <c r="I72" s="41">
        <v>-52.4</v>
      </c>
      <c r="J72" s="41">
        <v>-51.8</v>
      </c>
      <c r="K72" s="21" t="str">
        <f t="shared" si="16"/>
        <v>No</v>
      </c>
    </row>
    <row r="73" spans="1:11">
      <c r="A73" s="91" t="s">
        <v>260</v>
      </c>
      <c r="B73" s="70" t="s">
        <v>51</v>
      </c>
      <c r="C73" s="94">
        <v>4.5029303E-2</v>
      </c>
      <c r="D73" s="21" t="str">
        <f>IF($B73="N/A","N/A",IF(C73&gt;15,"No",IF(C73&lt;-15,"No","Yes")))</f>
        <v>N/A</v>
      </c>
      <c r="E73" s="41">
        <v>5.1636226700000003E-2</v>
      </c>
      <c r="F73" s="21" t="str">
        <f>IF($B73="N/A","N/A",IF(E73&gt;15,"No",IF(E73&lt;-15,"No","Yes")))</f>
        <v>N/A</v>
      </c>
      <c r="G73" s="41">
        <v>4.9876110600000002E-2</v>
      </c>
      <c r="H73" s="21" t="str">
        <f>IF($B73="N/A","N/A",IF(G73&gt;15,"No",IF(G73&lt;-15,"No","Yes")))</f>
        <v>N/A</v>
      </c>
      <c r="I73" s="41">
        <v>14.67</v>
      </c>
      <c r="J73" s="41">
        <v>-3.41</v>
      </c>
      <c r="K73" s="21" t="str">
        <f t="shared" si="16"/>
        <v>Yes</v>
      </c>
    </row>
    <row r="74" spans="1:11">
      <c r="A74" s="91" t="s">
        <v>261</v>
      </c>
      <c r="B74" s="70" t="s">
        <v>51</v>
      </c>
      <c r="C74" s="94">
        <v>0.2365448869</v>
      </c>
      <c r="D74" s="21" t="str">
        <f>IF($B74="N/A","N/A",IF(C74&gt;15,"No",IF(C74&lt;-15,"No","Yes")))</f>
        <v>N/A</v>
      </c>
      <c r="E74" s="41">
        <v>0.26358166160000002</v>
      </c>
      <c r="F74" s="21" t="str">
        <f>IF($B74="N/A","N/A",IF(E74&gt;15,"No",IF(E74&lt;-15,"No","Yes")))</f>
        <v>N/A</v>
      </c>
      <c r="G74" s="41">
        <v>0.27238211800000001</v>
      </c>
      <c r="H74" s="21" t="str">
        <f>IF($B74="N/A","N/A",IF(G74&gt;15,"No",IF(G74&lt;-15,"No","Yes")))</f>
        <v>N/A</v>
      </c>
      <c r="I74" s="41">
        <v>11.43</v>
      </c>
      <c r="J74" s="41">
        <v>3.339</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999</v>
      </c>
      <c r="J75" s="41" t="s">
        <v>999</v>
      </c>
      <c r="K75" s="21" t="str">
        <f t="shared" si="16"/>
        <v>N/A</v>
      </c>
    </row>
    <row r="76" spans="1:11">
      <c r="A76" s="91" t="s">
        <v>263</v>
      </c>
      <c r="B76" s="70" t="s">
        <v>51</v>
      </c>
      <c r="C76" s="94">
        <v>0.57209736330000005</v>
      </c>
      <c r="D76" s="21" t="str">
        <f>IF($B76="N/A","N/A",IF(C76&gt;15,"No",IF(C76&lt;-15,"No","Yes")))</f>
        <v>N/A</v>
      </c>
      <c r="E76" s="41">
        <v>0.66512520070000003</v>
      </c>
      <c r="F76" s="21" t="str">
        <f>IF($B76="N/A","N/A",IF(E76&gt;15,"No",IF(E76&lt;-15,"No","Yes")))</f>
        <v>N/A</v>
      </c>
      <c r="G76" s="41">
        <v>0.67191615250000003</v>
      </c>
      <c r="H76" s="21" t="str">
        <f>IF($B76="N/A","N/A",IF(G76&gt;15,"No",IF(G76&lt;-15,"No","Yes")))</f>
        <v>N/A</v>
      </c>
      <c r="I76" s="41">
        <v>16.260000000000002</v>
      </c>
      <c r="J76" s="41">
        <v>1.0209999999999999</v>
      </c>
      <c r="K76" s="21" t="str">
        <f t="shared" si="16"/>
        <v>Yes</v>
      </c>
    </row>
    <row r="77" spans="1:11">
      <c r="A77" s="91" t="s">
        <v>264</v>
      </c>
      <c r="B77" s="70" t="s">
        <v>133</v>
      </c>
      <c r="C77" s="94">
        <v>12.499807925000001</v>
      </c>
      <c r="D77" s="21" t="str">
        <f>IF($B77="N/A","N/A",IF(C77&gt;1,"Yes","No"))</f>
        <v>Yes</v>
      </c>
      <c r="E77" s="41">
        <v>12.738020003999999</v>
      </c>
      <c r="F77" s="21" t="str">
        <f>IF($B77="N/A","N/A",IF(E77&gt;1,"Yes","No"))</f>
        <v>Yes</v>
      </c>
      <c r="G77" s="41">
        <v>13.063948071</v>
      </c>
      <c r="H77" s="21" t="str">
        <f>IF($B77="N/A","N/A",IF(G77&gt;1,"Yes","No"))</f>
        <v>Yes</v>
      </c>
      <c r="I77" s="41">
        <v>1.9059999999999999</v>
      </c>
      <c r="J77" s="41">
        <v>2.5590000000000002</v>
      </c>
      <c r="K77" s="21" t="str">
        <f t="shared" si="16"/>
        <v>Yes</v>
      </c>
    </row>
    <row r="78" spans="1:11">
      <c r="A78" s="91" t="s">
        <v>265</v>
      </c>
      <c r="B78" s="70" t="s">
        <v>75</v>
      </c>
      <c r="C78" s="94">
        <v>8.0977704187999997</v>
      </c>
      <c r="D78" s="21" t="str">
        <f>IF($B78="N/A","N/A",IF(C78&gt;0,"Yes","No"))</f>
        <v>Yes</v>
      </c>
      <c r="E78" s="41">
        <v>8.8442989052000005</v>
      </c>
      <c r="F78" s="21" t="str">
        <f>IF($B78="N/A","N/A",IF(E78&gt;0,"Yes","No"))</f>
        <v>Yes</v>
      </c>
      <c r="G78" s="41">
        <v>8.6933093585000005</v>
      </c>
      <c r="H78" s="21" t="str">
        <f>IF($B78="N/A","N/A",IF(G78&gt;0,"Yes","No"))</f>
        <v>Yes</v>
      </c>
      <c r="I78" s="41">
        <v>9.2189999999999994</v>
      </c>
      <c r="J78" s="41">
        <v>-1.71</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999</v>
      </c>
      <c r="J79" s="41" t="s">
        <v>999</v>
      </c>
      <c r="K79" s="21" t="str">
        <f t="shared" si="16"/>
        <v>N/A</v>
      </c>
    </row>
    <row r="80" spans="1:11">
      <c r="A80" s="211" t="s">
        <v>191</v>
      </c>
      <c r="B80" s="212"/>
      <c r="C80" s="212"/>
      <c r="D80" s="212"/>
      <c r="E80" s="212"/>
      <c r="F80" s="212"/>
      <c r="G80" s="212"/>
      <c r="H80" s="212"/>
      <c r="I80" s="212"/>
      <c r="J80" s="212"/>
      <c r="K80" s="213"/>
    </row>
    <row r="81" spans="1:11">
      <c r="A81" s="91" t="s">
        <v>267</v>
      </c>
      <c r="B81" s="70" t="s">
        <v>51</v>
      </c>
      <c r="C81" s="92">
        <v>86.428445827000004</v>
      </c>
      <c r="D81" s="21" t="str">
        <f>IF($B81="N/A","N/A",IF(C81&gt;15,"No",IF(C81&lt;-15,"No","Yes")))</f>
        <v>N/A</v>
      </c>
      <c r="E81" s="86">
        <v>93.383358412000007</v>
      </c>
      <c r="F81" s="21" t="str">
        <f>IF($B81="N/A","N/A",IF(E81&gt;15,"No",IF(E81&lt;-15,"No","Yes")))</f>
        <v>N/A</v>
      </c>
      <c r="G81" s="86">
        <v>93.251612965000007</v>
      </c>
      <c r="H81" s="21" t="str">
        <f>IF($B81="N/A","N/A",IF(G81&gt;15,"No",IF(G81&lt;-15,"No","Yes")))</f>
        <v>N/A</v>
      </c>
      <c r="I81" s="41">
        <v>8.0470000000000006</v>
      </c>
      <c r="J81" s="41">
        <v>-0.14099999999999999</v>
      </c>
      <c r="K81" s="21" t="str">
        <f t="shared" ref="K81:K100" si="17">IF(J81="Div by 0", "N/A", IF(J81="N/A","N/A", IF(J81&gt;15, "No", IF(J81&lt;-15, "No", "Yes"))))</f>
        <v>Yes</v>
      </c>
    </row>
    <row r="82" spans="1:11">
      <c r="A82" s="152" t="s">
        <v>241</v>
      </c>
      <c r="B82" s="70" t="s">
        <v>80</v>
      </c>
      <c r="C82" s="92">
        <v>45.217746343999998</v>
      </c>
      <c r="D82" s="21" t="str">
        <f>IF($B82="N/A","N/A",IF(C82&gt;90,"No",IF(C82&lt;20,"No","Yes")))</f>
        <v>Yes</v>
      </c>
      <c r="E82" s="86">
        <v>46.475142114000001</v>
      </c>
      <c r="F82" s="21" t="str">
        <f>IF($B82="N/A","N/A",IF(E82&gt;90,"No",IF(E82&lt;20,"No","Yes")))</f>
        <v>Yes</v>
      </c>
      <c r="G82" s="86">
        <v>47.618211682000002</v>
      </c>
      <c r="H82" s="21" t="str">
        <f>IF($B82="N/A","N/A",IF(G82&gt;90,"No",IF(G82&lt;20,"No","Yes")))</f>
        <v>Yes</v>
      </c>
      <c r="I82" s="41">
        <v>2.7810000000000001</v>
      </c>
      <c r="J82" s="41">
        <v>2.46</v>
      </c>
      <c r="K82" s="21" t="str">
        <f t="shared" si="17"/>
        <v>Yes</v>
      </c>
    </row>
    <row r="83" spans="1:11">
      <c r="A83" s="152" t="s">
        <v>242</v>
      </c>
      <c r="B83" s="70" t="s">
        <v>81</v>
      </c>
      <c r="C83" s="92">
        <v>38.365473780000002</v>
      </c>
      <c r="D83" s="21" t="str">
        <f>IF($B83="N/A","N/A",IF(C83&gt;60,"No",IF(C83&lt;10,"No","Yes")))</f>
        <v>Yes</v>
      </c>
      <c r="E83" s="86">
        <v>35.748514415000002</v>
      </c>
      <c r="F83" s="21" t="str">
        <f>IF($B83="N/A","N/A",IF(E83&gt;60,"No",IF(E83&lt;10,"No","Yes")))</f>
        <v>Yes</v>
      </c>
      <c r="G83" s="86">
        <v>34.067623093999998</v>
      </c>
      <c r="H83" s="21" t="str">
        <f>IF($B83="N/A","N/A",IF(G83&gt;60,"No",IF(G83&lt;10,"No","Yes")))</f>
        <v>Yes</v>
      </c>
      <c r="I83" s="41">
        <v>-6.82</v>
      </c>
      <c r="J83" s="41">
        <v>-4.7</v>
      </c>
      <c r="K83" s="21" t="str">
        <f t="shared" si="17"/>
        <v>Yes</v>
      </c>
    </row>
    <row r="84" spans="1:11">
      <c r="A84" s="152" t="s">
        <v>243</v>
      </c>
      <c r="B84" s="70" t="s">
        <v>82</v>
      </c>
      <c r="C84" s="92">
        <v>34.395503654999999</v>
      </c>
      <c r="D84" s="21" t="str">
        <f>IF($B84="N/A","N/A",IF(C84&gt;100,"No",IF(C84&lt;10,"No","Yes")))</f>
        <v>Yes</v>
      </c>
      <c r="E84" s="86">
        <v>35.267028343</v>
      </c>
      <c r="F84" s="21" t="str">
        <f>IF($B84="N/A","N/A",IF(E84&gt;100,"No",IF(E84&lt;10,"No","Yes")))</f>
        <v>Yes</v>
      </c>
      <c r="G84" s="86">
        <v>31.176464821</v>
      </c>
      <c r="H84" s="21" t="str">
        <f>IF($B84="N/A","N/A",IF(G84&gt;100,"No",IF(G84&lt;10,"No","Yes")))</f>
        <v>Yes</v>
      </c>
      <c r="I84" s="41">
        <v>2.5339999999999998</v>
      </c>
      <c r="J84" s="41">
        <v>-11.6</v>
      </c>
      <c r="K84" s="21" t="str">
        <f t="shared" si="17"/>
        <v>Yes</v>
      </c>
    </row>
    <row r="85" spans="1:11">
      <c r="A85" s="152" t="s">
        <v>244</v>
      </c>
      <c r="B85" s="70" t="s">
        <v>83</v>
      </c>
      <c r="C85" s="92">
        <v>169.72568068999999</v>
      </c>
      <c r="D85" s="21" t="str">
        <f>IF($B85="N/A","N/A",IF(C85&gt;100,"No",IF(C85&lt;20,"No","Yes")))</f>
        <v>No</v>
      </c>
      <c r="E85" s="86">
        <v>165.88465719999999</v>
      </c>
      <c r="F85" s="21" t="str">
        <f>IF($B85="N/A","N/A",IF(E85&gt;100,"No",IF(E85&lt;20,"No","Yes")))</f>
        <v>No</v>
      </c>
      <c r="G85" s="86">
        <v>151.29487474000001</v>
      </c>
      <c r="H85" s="21" t="str">
        <f>IF($B85="N/A","N/A",IF(G85&gt;100,"No",IF(G85&lt;20,"No","Yes")))</f>
        <v>No</v>
      </c>
      <c r="I85" s="41">
        <v>-2.2599999999999998</v>
      </c>
      <c r="J85" s="41">
        <v>-8.8000000000000007</v>
      </c>
      <c r="K85" s="21" t="str">
        <f t="shared" si="17"/>
        <v>Yes</v>
      </c>
    </row>
    <row r="86" spans="1:11">
      <c r="A86" s="152" t="s">
        <v>245</v>
      </c>
      <c r="B86" s="70" t="s">
        <v>83</v>
      </c>
      <c r="C86" s="92">
        <v>24.934597366999999</v>
      </c>
      <c r="D86" s="21" t="str">
        <f>IF($B86="N/A","N/A",IF(C86&gt;100,"No",IF(C86&lt;20,"No","Yes")))</f>
        <v>Yes</v>
      </c>
      <c r="E86" s="86">
        <v>25.282487672999999</v>
      </c>
      <c r="F86" s="21" t="str">
        <f>IF($B86="N/A","N/A",IF(E86&gt;100,"No",IF(E86&lt;20,"No","Yes")))</f>
        <v>Yes</v>
      </c>
      <c r="G86" s="86">
        <v>28.346723378</v>
      </c>
      <c r="H86" s="21" t="str">
        <f>IF($B86="N/A","N/A",IF(G86&gt;100,"No",IF(G86&lt;20,"No","Yes")))</f>
        <v>Yes</v>
      </c>
      <c r="I86" s="41">
        <v>1.395</v>
      </c>
      <c r="J86" s="41">
        <v>12.12</v>
      </c>
      <c r="K86" s="21" t="str">
        <f t="shared" si="17"/>
        <v>Yes</v>
      </c>
    </row>
    <row r="87" spans="1:11">
      <c r="A87" s="152" t="s">
        <v>246</v>
      </c>
      <c r="B87" s="70" t="s">
        <v>51</v>
      </c>
      <c r="C87" s="92">
        <v>120.04799048</v>
      </c>
      <c r="D87" s="21" t="str">
        <f>IF($B87="N/A","N/A",IF(C87&gt;15,"No",IF(C87&lt;-15,"No","Yes")))</f>
        <v>N/A</v>
      </c>
      <c r="E87" s="86">
        <v>120.67531937</v>
      </c>
      <c r="F87" s="21" t="str">
        <f>IF($B87="N/A","N/A",IF(E87&gt;15,"No",IF(E87&lt;-15,"No","Yes")))</f>
        <v>N/A</v>
      </c>
      <c r="G87" s="86">
        <v>120.17713912000001</v>
      </c>
      <c r="H87" s="21" t="str">
        <f>IF($B87="N/A","N/A",IF(G87&gt;15,"No",IF(G87&lt;-15,"No","Yes")))</f>
        <v>N/A</v>
      </c>
      <c r="I87" s="41">
        <v>0.52259999999999995</v>
      </c>
      <c r="J87" s="41">
        <v>-0.41299999999999998</v>
      </c>
      <c r="K87" s="21" t="str">
        <f t="shared" si="17"/>
        <v>Yes</v>
      </c>
    </row>
    <row r="88" spans="1:11">
      <c r="A88" s="152" t="s">
        <v>247</v>
      </c>
      <c r="B88" s="70" t="s">
        <v>84</v>
      </c>
      <c r="C88" s="92">
        <v>37.211401881999997</v>
      </c>
      <c r="D88" s="21" t="str">
        <f>IF($B88="N/A","N/A",IF(C88&gt;60,"No",IF(C88&lt;10,"No","Yes")))</f>
        <v>Yes</v>
      </c>
      <c r="E88" s="86">
        <v>37.457414043999997</v>
      </c>
      <c r="F88" s="21" t="str">
        <f>IF($B88="N/A","N/A",IF(E88&gt;60,"No",IF(E88&lt;10,"No","Yes")))</f>
        <v>Yes</v>
      </c>
      <c r="G88" s="86">
        <v>39.412405616999997</v>
      </c>
      <c r="H88" s="21" t="str">
        <f>IF($B88="N/A","N/A",IF(G88&gt;60,"No",IF(G88&lt;10,"No","Yes")))</f>
        <v>Yes</v>
      </c>
      <c r="I88" s="41">
        <v>0.66110000000000002</v>
      </c>
      <c r="J88" s="41">
        <v>5.2190000000000003</v>
      </c>
      <c r="K88" s="21" t="str">
        <f t="shared" si="17"/>
        <v>Yes</v>
      </c>
    </row>
    <row r="89" spans="1:11">
      <c r="A89" s="152" t="s">
        <v>248</v>
      </c>
      <c r="B89" s="70" t="s">
        <v>84</v>
      </c>
      <c r="C89" s="92">
        <v>36.677052930999999</v>
      </c>
      <c r="D89" s="21" t="str">
        <f>IF($B89="N/A","N/A",IF(C89&gt;60,"No",IF(C89&lt;10,"No","Yes")))</f>
        <v>Yes</v>
      </c>
      <c r="E89" s="86">
        <v>37.836622376000001</v>
      </c>
      <c r="F89" s="21" t="str">
        <f>IF($B89="N/A","N/A",IF(E89&gt;60,"No",IF(E89&lt;10,"No","Yes")))</f>
        <v>Yes</v>
      </c>
      <c r="G89" s="86">
        <v>46.555274889000003</v>
      </c>
      <c r="H89" s="21" t="str">
        <f>IF($B89="N/A","N/A",IF(G89&gt;60,"No",IF(G89&lt;10,"No","Yes")))</f>
        <v>Yes</v>
      </c>
      <c r="I89" s="41">
        <v>3.1619999999999999</v>
      </c>
      <c r="J89" s="41">
        <v>23.04</v>
      </c>
      <c r="K89" s="21" t="str">
        <f t="shared" si="17"/>
        <v>No</v>
      </c>
    </row>
    <row r="90" spans="1:11">
      <c r="A90" s="152" t="s">
        <v>249</v>
      </c>
      <c r="B90" s="70" t="s">
        <v>51</v>
      </c>
      <c r="C90" s="92">
        <v>154.00666712</v>
      </c>
      <c r="D90" s="21" t="str">
        <f t="shared" ref="D90:D100" si="18">IF($B90="N/A","N/A",IF(C90&gt;15,"No",IF(C90&lt;-15,"No","Yes")))</f>
        <v>N/A</v>
      </c>
      <c r="E90" s="86">
        <v>172.82431592</v>
      </c>
      <c r="F90" s="21" t="str">
        <f>IF($B90="N/A","N/A",IF(E90&gt;15,"No",IF(E90&lt;-15,"No","Yes")))</f>
        <v>N/A</v>
      </c>
      <c r="G90" s="86">
        <v>174.05690908</v>
      </c>
      <c r="H90" s="21" t="str">
        <f>IF($B90="N/A","N/A",IF(G90&gt;15,"No",IF(G90&lt;-15,"No","Yes")))</f>
        <v>N/A</v>
      </c>
      <c r="I90" s="41">
        <v>12.22</v>
      </c>
      <c r="J90" s="41">
        <v>0.71319999999999995</v>
      </c>
      <c r="K90" s="21" t="str">
        <f t="shared" si="17"/>
        <v>Yes</v>
      </c>
    </row>
    <row r="91" spans="1:11">
      <c r="A91" s="152" t="s">
        <v>250</v>
      </c>
      <c r="B91" s="70" t="s">
        <v>51</v>
      </c>
      <c r="C91" s="92">
        <v>94.732700532999999</v>
      </c>
      <c r="D91" s="21" t="str">
        <f t="shared" si="18"/>
        <v>N/A</v>
      </c>
      <c r="E91" s="86">
        <v>95.859294611999999</v>
      </c>
      <c r="F91" s="21" t="str">
        <f t="shared" ref="F91:F99" si="19">IF($B91="N/A","N/A",IF(E91&gt;15,"No",IF(E91&lt;-15,"No","Yes")))</f>
        <v>N/A</v>
      </c>
      <c r="G91" s="86">
        <v>96.179432145999996</v>
      </c>
      <c r="H91" s="21" t="str">
        <f t="shared" ref="H91:H112" si="20">IF($B91="N/A","N/A",IF(G91&gt;15,"No",IF(G91&lt;-15,"No","Yes")))</f>
        <v>N/A</v>
      </c>
      <c r="I91" s="41">
        <v>1.1890000000000001</v>
      </c>
      <c r="J91" s="41">
        <v>0.33400000000000002</v>
      </c>
      <c r="K91" s="21" t="str">
        <f t="shared" si="17"/>
        <v>Yes</v>
      </c>
    </row>
    <row r="92" spans="1:11">
      <c r="A92" s="152" t="s">
        <v>251</v>
      </c>
      <c r="B92" s="70" t="s">
        <v>51</v>
      </c>
      <c r="C92" s="92">
        <v>19.188276435999999</v>
      </c>
      <c r="D92" s="21" t="str">
        <f t="shared" si="18"/>
        <v>N/A</v>
      </c>
      <c r="E92" s="86">
        <v>19.465444959999999</v>
      </c>
      <c r="F92" s="21" t="str">
        <f t="shared" si="19"/>
        <v>N/A</v>
      </c>
      <c r="G92" s="86">
        <v>19.333771895999998</v>
      </c>
      <c r="H92" s="21" t="str">
        <f t="shared" si="20"/>
        <v>N/A</v>
      </c>
      <c r="I92" s="41">
        <v>1.444</v>
      </c>
      <c r="J92" s="41">
        <v>-0.67600000000000005</v>
      </c>
      <c r="K92" s="21" t="str">
        <f t="shared" si="17"/>
        <v>Yes</v>
      </c>
    </row>
    <row r="93" spans="1:11">
      <c r="A93" s="152" t="s">
        <v>254</v>
      </c>
      <c r="B93" s="70" t="s">
        <v>51</v>
      </c>
      <c r="C93" s="92">
        <v>58.133663098</v>
      </c>
      <c r="D93" s="21" t="str">
        <f t="shared" si="18"/>
        <v>N/A</v>
      </c>
      <c r="E93" s="86">
        <v>52.351814341000001</v>
      </c>
      <c r="F93" s="21" t="str">
        <f t="shared" si="19"/>
        <v>N/A</v>
      </c>
      <c r="G93" s="86">
        <v>49.180029499</v>
      </c>
      <c r="H93" s="21" t="str">
        <f t="shared" si="20"/>
        <v>N/A</v>
      </c>
      <c r="I93" s="41">
        <v>-9.9499999999999993</v>
      </c>
      <c r="J93" s="41">
        <v>-6.06</v>
      </c>
      <c r="K93" s="21" t="str">
        <f t="shared" si="17"/>
        <v>Yes</v>
      </c>
    </row>
    <row r="94" spans="1:11">
      <c r="A94" s="152" t="s">
        <v>255</v>
      </c>
      <c r="B94" s="70" t="s">
        <v>51</v>
      </c>
      <c r="C94" s="92">
        <v>79.441981338999994</v>
      </c>
      <c r="D94" s="21" t="str">
        <f t="shared" si="18"/>
        <v>N/A</v>
      </c>
      <c r="E94" s="86">
        <v>63.807215939999999</v>
      </c>
      <c r="F94" s="21" t="str">
        <f t="shared" si="19"/>
        <v>N/A</v>
      </c>
      <c r="G94" s="86">
        <v>73.089846481999999</v>
      </c>
      <c r="H94" s="21" t="str">
        <f t="shared" si="20"/>
        <v>N/A</v>
      </c>
      <c r="I94" s="41">
        <v>-19.7</v>
      </c>
      <c r="J94" s="41">
        <v>14.55</v>
      </c>
      <c r="K94" s="21" t="str">
        <f t="shared" si="17"/>
        <v>Yes</v>
      </c>
    </row>
    <row r="95" spans="1:11">
      <c r="A95" s="152" t="s">
        <v>256</v>
      </c>
      <c r="B95" s="70" t="s">
        <v>51</v>
      </c>
      <c r="C95" s="92">
        <v>126.90616676</v>
      </c>
      <c r="D95" s="21" t="str">
        <f t="shared" si="18"/>
        <v>N/A</v>
      </c>
      <c r="E95" s="86">
        <v>177.75735417000001</v>
      </c>
      <c r="F95" s="21" t="str">
        <f t="shared" si="19"/>
        <v>N/A</v>
      </c>
      <c r="G95" s="86">
        <v>183.55661516000001</v>
      </c>
      <c r="H95" s="21" t="str">
        <f t="shared" si="20"/>
        <v>N/A</v>
      </c>
      <c r="I95" s="41">
        <v>40.07</v>
      </c>
      <c r="J95" s="41">
        <v>3.262</v>
      </c>
      <c r="K95" s="21" t="str">
        <f t="shared" si="17"/>
        <v>Yes</v>
      </c>
    </row>
    <row r="96" spans="1:11">
      <c r="A96" s="152" t="s">
        <v>257</v>
      </c>
      <c r="B96" s="70" t="s">
        <v>51</v>
      </c>
      <c r="C96" s="92" t="s">
        <v>999</v>
      </c>
      <c r="D96" s="21" t="str">
        <f t="shared" si="18"/>
        <v>N/A</v>
      </c>
      <c r="E96" s="86" t="s">
        <v>999</v>
      </c>
      <c r="F96" s="21" t="str">
        <f t="shared" si="19"/>
        <v>N/A</v>
      </c>
      <c r="G96" s="86" t="s">
        <v>999</v>
      </c>
      <c r="H96" s="21" t="str">
        <f t="shared" si="20"/>
        <v>N/A</v>
      </c>
      <c r="I96" s="41" t="s">
        <v>999</v>
      </c>
      <c r="J96" s="41" t="s">
        <v>999</v>
      </c>
      <c r="K96" s="21" t="str">
        <f t="shared" si="17"/>
        <v>N/A</v>
      </c>
    </row>
    <row r="97" spans="1:11">
      <c r="A97" s="152" t="s">
        <v>258</v>
      </c>
      <c r="B97" s="70" t="s">
        <v>51</v>
      </c>
      <c r="C97" s="92">
        <v>2539.3360415000002</v>
      </c>
      <c r="D97" s="21" t="str">
        <f t="shared" si="18"/>
        <v>N/A</v>
      </c>
      <c r="E97" s="86">
        <v>2058.6825414999998</v>
      </c>
      <c r="F97" s="21" t="str">
        <f t="shared" si="19"/>
        <v>N/A</v>
      </c>
      <c r="G97" s="86">
        <v>2252.9242041000002</v>
      </c>
      <c r="H97" s="21" t="str">
        <f t="shared" si="20"/>
        <v>N/A</v>
      </c>
      <c r="I97" s="41">
        <v>-18.899999999999999</v>
      </c>
      <c r="J97" s="41">
        <v>9.4350000000000005</v>
      </c>
      <c r="K97" s="21" t="str">
        <f t="shared" si="17"/>
        <v>Yes</v>
      </c>
    </row>
    <row r="98" spans="1:11">
      <c r="A98" s="152" t="s">
        <v>263</v>
      </c>
      <c r="B98" s="70" t="s">
        <v>51</v>
      </c>
      <c r="C98" s="92">
        <v>2546.411345</v>
      </c>
      <c r="D98" s="21" t="str">
        <f t="shared" si="18"/>
        <v>N/A</v>
      </c>
      <c r="E98" s="86">
        <v>2623.2310757</v>
      </c>
      <c r="F98" s="21" t="str">
        <f t="shared" si="19"/>
        <v>N/A</v>
      </c>
      <c r="G98" s="86">
        <v>2604.8688655000001</v>
      </c>
      <c r="H98" s="21" t="str">
        <f t="shared" si="20"/>
        <v>N/A</v>
      </c>
      <c r="I98" s="41">
        <v>3.0169999999999999</v>
      </c>
      <c r="J98" s="41">
        <v>-0.7</v>
      </c>
      <c r="K98" s="21" t="str">
        <f t="shared" si="17"/>
        <v>Yes</v>
      </c>
    </row>
    <row r="99" spans="1:11">
      <c r="A99" s="152" t="s">
        <v>264</v>
      </c>
      <c r="B99" s="70" t="s">
        <v>51</v>
      </c>
      <c r="C99" s="92">
        <v>103.96405784</v>
      </c>
      <c r="D99" s="21" t="str">
        <f t="shared" si="18"/>
        <v>N/A</v>
      </c>
      <c r="E99" s="86">
        <v>110.92078096</v>
      </c>
      <c r="F99" s="21" t="str">
        <f t="shared" si="19"/>
        <v>N/A</v>
      </c>
      <c r="G99" s="86">
        <v>105.84746346</v>
      </c>
      <c r="H99" s="21" t="str">
        <f t="shared" si="20"/>
        <v>N/A</v>
      </c>
      <c r="I99" s="41">
        <v>6.6909999999999998</v>
      </c>
      <c r="J99" s="41">
        <v>-4.57</v>
      </c>
      <c r="K99" s="21" t="str">
        <f t="shared" si="17"/>
        <v>Yes</v>
      </c>
    </row>
    <row r="100" spans="1:11">
      <c r="A100" s="152" t="s">
        <v>265</v>
      </c>
      <c r="B100" s="70" t="s">
        <v>51</v>
      </c>
      <c r="C100" s="92">
        <v>74.986768050999999</v>
      </c>
      <c r="D100" s="21" t="str">
        <f t="shared" si="18"/>
        <v>N/A</v>
      </c>
      <c r="E100" s="86">
        <v>77.519789579999994</v>
      </c>
      <c r="F100" s="21" t="str">
        <f>IF($B100="N/A","N/A",IF(E100&gt;15,"No",IF(E100&lt;-15,"No","Yes")))</f>
        <v>N/A</v>
      </c>
      <c r="G100" s="86">
        <v>79.536269019000002</v>
      </c>
      <c r="H100" s="21" t="str">
        <f t="shared" si="20"/>
        <v>N/A</v>
      </c>
      <c r="I100" s="41">
        <v>3.3780000000000001</v>
      </c>
      <c r="J100" s="41">
        <v>2.601</v>
      </c>
      <c r="K100" s="21" t="str">
        <f t="shared" si="17"/>
        <v>Yes</v>
      </c>
    </row>
    <row r="101" spans="1:11">
      <c r="A101" s="211" t="s">
        <v>186</v>
      </c>
      <c r="B101" s="212"/>
      <c r="C101" s="212"/>
      <c r="D101" s="212"/>
      <c r="E101" s="212"/>
      <c r="F101" s="212"/>
      <c r="G101" s="212"/>
      <c r="H101" s="212"/>
      <c r="I101" s="212"/>
      <c r="J101" s="212"/>
      <c r="K101" s="213"/>
    </row>
    <row r="102" spans="1:11">
      <c r="A102" s="91" t="s">
        <v>268</v>
      </c>
      <c r="B102" s="70" t="s">
        <v>51</v>
      </c>
      <c r="C102" s="94">
        <v>0.26923458630000002</v>
      </c>
      <c r="D102" s="21" t="str">
        <f>IF($B102="N/A","N/A",IF(C102&gt;15,"No",IF(C102&lt;-15,"No","Yes")))</f>
        <v>N/A</v>
      </c>
      <c r="E102" s="41">
        <v>0.30005331740000002</v>
      </c>
      <c r="F102" s="21" t="str">
        <f>IF($B102="N/A","N/A",IF(E102&gt;15,"No",IF(E102&lt;-15,"No","Yes")))</f>
        <v>N/A</v>
      </c>
      <c r="G102" s="41">
        <v>0.30340097129999999</v>
      </c>
      <c r="H102" s="21" t="str">
        <f t="shared" si="20"/>
        <v>N/A</v>
      </c>
      <c r="I102" s="41">
        <v>11.45</v>
      </c>
      <c r="J102" s="41">
        <v>1.1160000000000001</v>
      </c>
      <c r="K102" s="21" t="str">
        <f>IF(J102="Div by 0", "N/A", IF(J102="N/A","N/A", IF(J102&gt;15, "No", IF(J102&lt;-15, "No", "Yes"))))</f>
        <v>Yes</v>
      </c>
    </row>
    <row r="103" spans="1:11">
      <c r="A103" s="91" t="s">
        <v>269</v>
      </c>
      <c r="B103" s="70" t="s">
        <v>51</v>
      </c>
      <c r="C103" s="94">
        <v>0</v>
      </c>
      <c r="D103" s="21" t="str">
        <f>IF($B103="N/A","N/A",IF(C103&gt;15,"No",IF(C103&lt;-15,"No","Yes")))</f>
        <v>N/A</v>
      </c>
      <c r="E103" s="41">
        <v>0</v>
      </c>
      <c r="F103" s="21" t="str">
        <f t="shared" ref="F103:F112" si="21">IF($B103="N/A","N/A",IF(E103&gt;15,"No",IF(E103&lt;-15,"No","Yes")))</f>
        <v>N/A</v>
      </c>
      <c r="G103" s="41">
        <v>0</v>
      </c>
      <c r="H103" s="21" t="str">
        <f t="shared" si="20"/>
        <v>N/A</v>
      </c>
      <c r="I103" s="41" t="s">
        <v>999</v>
      </c>
      <c r="J103" s="41" t="s">
        <v>999</v>
      </c>
      <c r="K103" s="21" t="str">
        <f>IF(J103="Div by 0", "N/A", IF(J103="N/A","N/A", IF(J103&gt;15, "No", IF(J103&lt;-15, "No", "Yes"))))</f>
        <v>N/A</v>
      </c>
    </row>
    <row r="104" spans="1:11">
      <c r="A104" s="91" t="s">
        <v>270</v>
      </c>
      <c r="B104" s="70" t="s">
        <v>51</v>
      </c>
      <c r="C104" s="94">
        <v>0.39147255009999998</v>
      </c>
      <c r="D104" s="21" t="str">
        <f>IF($B104="N/A","N/A",IF(C104&gt;15,"No",IF(C104&lt;-15,"No","Yes")))</f>
        <v>N/A</v>
      </c>
      <c r="E104" s="41">
        <v>0.40682945840000001</v>
      </c>
      <c r="F104" s="21" t="str">
        <f t="shared" si="21"/>
        <v>N/A</v>
      </c>
      <c r="G104" s="41">
        <v>0.44008435829999998</v>
      </c>
      <c r="H104" s="21" t="str">
        <f t="shared" si="20"/>
        <v>N/A</v>
      </c>
      <c r="I104" s="41">
        <v>3.923</v>
      </c>
      <c r="J104" s="41">
        <v>8.1739999999999995</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999</v>
      </c>
      <c r="J105" s="41" t="s">
        <v>999</v>
      </c>
      <c r="K105" s="21" t="str">
        <f>IF(J105="Div by 0", "N/A", IF(J105="N/A","N/A", IF(J105&gt;15, "No", IF(J105&lt;-15, "No", "Yes"))))</f>
        <v>N/A</v>
      </c>
    </row>
    <row r="106" spans="1:11">
      <c r="A106" s="91" t="s">
        <v>909</v>
      </c>
      <c r="B106" s="70" t="s">
        <v>51</v>
      </c>
      <c r="C106" s="94">
        <v>7.5169746691999997</v>
      </c>
      <c r="D106" s="21" t="str">
        <f>IF($B106="N/A","N/A",IF(C106&gt;15,"No",IF(C106&lt;-15,"No","Yes")))</f>
        <v>N/A</v>
      </c>
      <c r="E106" s="41">
        <v>7.7987543649999997</v>
      </c>
      <c r="F106" s="21" t="str">
        <f t="shared" si="21"/>
        <v>N/A</v>
      </c>
      <c r="G106" s="41">
        <v>7.8778172267000004</v>
      </c>
      <c r="H106" s="21" t="str">
        <f t="shared" si="20"/>
        <v>N/A</v>
      </c>
      <c r="I106" s="41">
        <v>3.7490000000000001</v>
      </c>
      <c r="J106" s="41">
        <v>1.014</v>
      </c>
      <c r="K106" s="21" t="str">
        <f>IF(J106="Div by 0", "N/A", IF(J106="N/A","N/A", IF(J106&gt;15, "No", IF(J106&lt;-15, "No", "Yes"))))</f>
        <v>Yes</v>
      </c>
    </row>
    <row r="107" spans="1:11">
      <c r="A107" s="211" t="s">
        <v>187</v>
      </c>
      <c r="B107" s="197"/>
      <c r="C107" s="197"/>
      <c r="D107" s="197"/>
      <c r="E107" s="197"/>
      <c r="F107" s="197"/>
      <c r="G107" s="197"/>
      <c r="H107" s="197"/>
      <c r="I107" s="197"/>
      <c r="J107" s="197"/>
      <c r="K107" s="198"/>
    </row>
    <row r="108" spans="1:11">
      <c r="A108" s="91" t="s">
        <v>272</v>
      </c>
      <c r="B108" s="70" t="s">
        <v>51</v>
      </c>
      <c r="C108" s="95">
        <v>34.907519983999997</v>
      </c>
      <c r="D108" s="21" t="str">
        <f>IF($B108="N/A","N/A",IF(C108&gt;15,"No",IF(C108&lt;-15,"No","Yes")))</f>
        <v>N/A</v>
      </c>
      <c r="E108" s="90">
        <v>33.773752698000003</v>
      </c>
      <c r="F108" s="21" t="str">
        <f t="shared" si="21"/>
        <v>N/A</v>
      </c>
      <c r="G108" s="90">
        <v>34.761787996000002</v>
      </c>
      <c r="H108" s="21" t="str">
        <f>IF($B108="N/A","N/A",IF(G108&gt;15,"No",IF(G108&lt;-15,"No","Yes")))</f>
        <v>N/A</v>
      </c>
      <c r="I108" s="41">
        <v>-3.25</v>
      </c>
      <c r="J108" s="41">
        <v>2.9249999999999998</v>
      </c>
      <c r="K108" s="21" t="str">
        <f t="shared" ref="K108:K133" si="22">IF(J108="Div by 0", "N/A", IF(J108="N/A","N/A", IF(J108&gt;15, "No", IF(J108&lt;-15, "No", "Yes"))))</f>
        <v>Yes</v>
      </c>
    </row>
    <row r="109" spans="1:11">
      <c r="A109" s="91" t="s">
        <v>269</v>
      </c>
      <c r="B109" s="70" t="s">
        <v>51</v>
      </c>
      <c r="C109" s="95" t="s">
        <v>999</v>
      </c>
      <c r="D109" s="21" t="str">
        <f>IF($B109="N/A","N/A",IF(C109&gt;15,"No",IF(C109&lt;-15,"No","Yes")))</f>
        <v>N/A</v>
      </c>
      <c r="E109" s="90" t="s">
        <v>999</v>
      </c>
      <c r="F109" s="21" t="str">
        <f t="shared" si="21"/>
        <v>N/A</v>
      </c>
      <c r="G109" s="90" t="s">
        <v>999</v>
      </c>
      <c r="H109" s="21" t="str">
        <f t="shared" si="20"/>
        <v>N/A</v>
      </c>
      <c r="I109" s="41" t="s">
        <v>999</v>
      </c>
      <c r="J109" s="41" t="s">
        <v>999</v>
      </c>
      <c r="K109" s="21" t="str">
        <f t="shared" si="22"/>
        <v>N/A</v>
      </c>
    </row>
    <row r="110" spans="1:11">
      <c r="A110" s="91" t="s">
        <v>270</v>
      </c>
      <c r="B110" s="70" t="s">
        <v>51</v>
      </c>
      <c r="C110" s="95">
        <v>128.53478702999999</v>
      </c>
      <c r="D110" s="21" t="str">
        <f>IF($B110="N/A","N/A",IF(C110&gt;15,"No",IF(C110&lt;-15,"No","Yes")))</f>
        <v>N/A</v>
      </c>
      <c r="E110" s="90">
        <v>131.09789104000001</v>
      </c>
      <c r="F110" s="21" t="str">
        <f t="shared" si="21"/>
        <v>N/A</v>
      </c>
      <c r="G110" s="90">
        <v>133.0639506</v>
      </c>
      <c r="H110" s="21" t="str">
        <f t="shared" si="20"/>
        <v>N/A</v>
      </c>
      <c r="I110" s="41">
        <v>1.994</v>
      </c>
      <c r="J110" s="41">
        <v>1.5</v>
      </c>
      <c r="K110" s="21" t="str">
        <f t="shared" si="22"/>
        <v>Yes</v>
      </c>
    </row>
    <row r="111" spans="1:11">
      <c r="A111" s="91" t="s">
        <v>271</v>
      </c>
      <c r="B111" s="70" t="s">
        <v>51</v>
      </c>
      <c r="C111" s="95" t="s">
        <v>999</v>
      </c>
      <c r="D111" s="21" t="str">
        <f>IF($B111="N/A","N/A",IF(C111&gt;15,"No",IF(C111&lt;-15,"No","Yes")))</f>
        <v>N/A</v>
      </c>
      <c r="E111" s="90" t="s">
        <v>999</v>
      </c>
      <c r="F111" s="21" t="str">
        <f t="shared" si="21"/>
        <v>N/A</v>
      </c>
      <c r="G111" s="90" t="s">
        <v>999</v>
      </c>
      <c r="H111" s="21" t="str">
        <f t="shared" si="20"/>
        <v>N/A</v>
      </c>
      <c r="I111" s="41" t="s">
        <v>999</v>
      </c>
      <c r="J111" s="41" t="s">
        <v>999</v>
      </c>
      <c r="K111" s="21" t="str">
        <f t="shared" si="22"/>
        <v>N/A</v>
      </c>
    </row>
    <row r="112" spans="1:11">
      <c r="A112" s="91" t="s">
        <v>909</v>
      </c>
      <c r="B112" s="70" t="s">
        <v>51</v>
      </c>
      <c r="C112" s="95">
        <v>327.82352300999997</v>
      </c>
      <c r="D112" s="21" t="str">
        <f>IF($B112="N/A","N/A",IF(C112&gt;15,"No",IF(C112&lt;-15,"No","Yes")))</f>
        <v>N/A</v>
      </c>
      <c r="E112" s="90">
        <v>370.13500531</v>
      </c>
      <c r="F112" s="21" t="str">
        <f t="shared" si="21"/>
        <v>N/A</v>
      </c>
      <c r="G112" s="90">
        <v>367.53141495</v>
      </c>
      <c r="H112" s="21" t="str">
        <f t="shared" si="20"/>
        <v>N/A</v>
      </c>
      <c r="I112" s="41">
        <v>12.91</v>
      </c>
      <c r="J112" s="41">
        <v>-0.70299999999999996</v>
      </c>
      <c r="K112" s="21" t="str">
        <f t="shared" si="22"/>
        <v>Yes</v>
      </c>
    </row>
    <row r="113" spans="1:11">
      <c r="A113" s="211" t="s">
        <v>772</v>
      </c>
      <c r="B113" s="212"/>
      <c r="C113" s="212"/>
      <c r="D113" s="212"/>
      <c r="E113" s="212"/>
      <c r="F113" s="212"/>
      <c r="G113" s="212"/>
      <c r="H113" s="212"/>
      <c r="I113" s="212"/>
      <c r="J113" s="212"/>
      <c r="K113" s="213"/>
    </row>
    <row r="114" spans="1:11">
      <c r="A114" s="91" t="s">
        <v>202</v>
      </c>
      <c r="B114" s="182" t="s">
        <v>992</v>
      </c>
      <c r="C114" s="94">
        <v>79.944618551999994</v>
      </c>
      <c r="D114" s="21" t="str">
        <f>IF($B114="N/A","N/A",IF(C114&gt;60,"Yes","No"))</f>
        <v>Yes</v>
      </c>
      <c r="E114" s="41">
        <v>82.815066815999998</v>
      </c>
      <c r="F114" s="21" t="str">
        <f>IF($B114="N/A","N/A",IF(E114&gt;60,"Yes","No"))</f>
        <v>Yes</v>
      </c>
      <c r="G114" s="41">
        <v>83.718620489000003</v>
      </c>
      <c r="H114" s="21" t="str">
        <f>IF($B114="N/A","N/A",IF(G114&gt;60,"Yes","No"))</f>
        <v>Yes</v>
      </c>
      <c r="I114" s="41">
        <v>3.5910000000000002</v>
      </c>
      <c r="J114" s="41">
        <v>1.091</v>
      </c>
      <c r="K114" s="21" t="str">
        <f t="shared" si="22"/>
        <v>Yes</v>
      </c>
    </row>
    <row r="115" spans="1:11">
      <c r="A115" s="91" t="s">
        <v>273</v>
      </c>
      <c r="B115" s="70" t="s">
        <v>85</v>
      </c>
      <c r="C115" s="94">
        <v>99.566935720000004</v>
      </c>
      <c r="D115" s="21" t="str">
        <f>IF($B115="N/A","N/A",IF(C115&gt;100,"No",IF(C115&lt;85,"No","Yes")))</f>
        <v>Yes</v>
      </c>
      <c r="E115" s="41">
        <v>99.537503440999998</v>
      </c>
      <c r="F115" s="21" t="str">
        <f>IF($B115="N/A","N/A",IF(E115&gt;100,"No",IF(E115&lt;85,"No","Yes")))</f>
        <v>Yes</v>
      </c>
      <c r="G115" s="41">
        <v>99.460315160999997</v>
      </c>
      <c r="H115" s="21" t="str">
        <f>IF($B115="N/A","N/A",IF(G115&gt;100,"No",IF(G115&lt;85,"No","Yes")))</f>
        <v>Yes</v>
      </c>
      <c r="I115" s="41">
        <v>-0.03</v>
      </c>
      <c r="J115" s="41">
        <v>-7.8E-2</v>
      </c>
      <c r="K115" s="21" t="str">
        <f t="shared" si="22"/>
        <v>Yes</v>
      </c>
    </row>
    <row r="116" spans="1:11">
      <c r="A116" s="91" t="s">
        <v>274</v>
      </c>
      <c r="B116" s="70" t="s">
        <v>51</v>
      </c>
      <c r="C116" s="94">
        <v>26.313365923999999</v>
      </c>
      <c r="D116" s="21" t="str">
        <f>IF($B116="N/A","N/A",IF(C116&gt;15,"No",IF(C116&lt;-15,"No","Yes")))</f>
        <v>N/A</v>
      </c>
      <c r="E116" s="41">
        <v>27.757872107000001</v>
      </c>
      <c r="F116" s="21" t="str">
        <f>IF($B116="N/A","N/A",IF(E116&gt;15,"No",IF(E116&lt;-15,"No","Yes")))</f>
        <v>N/A</v>
      </c>
      <c r="G116" s="41">
        <v>27.749639928000001</v>
      </c>
      <c r="H116" s="21" t="str">
        <f>IF($B116="N/A","N/A",IF(G116&gt;15,"No",IF(G116&lt;-15,"No","Yes")))</f>
        <v>N/A</v>
      </c>
      <c r="I116" s="41">
        <v>5.49</v>
      </c>
      <c r="J116" s="41">
        <v>-0.03</v>
      </c>
      <c r="K116" s="21" t="str">
        <f t="shared" si="22"/>
        <v>Yes</v>
      </c>
    </row>
    <row r="117" spans="1:11">
      <c r="A117" s="91" t="s">
        <v>204</v>
      </c>
      <c r="B117" s="70" t="s">
        <v>12</v>
      </c>
      <c r="C117" s="94">
        <v>12.536232954000001</v>
      </c>
      <c r="D117" s="21" t="str">
        <f>IF($B117="N/A","N/A",IF(C117&gt;25,"No",IF(C117&lt;5,"No","Yes")))</f>
        <v>Yes</v>
      </c>
      <c r="E117" s="41">
        <v>11.770151524999999</v>
      </c>
      <c r="F117" s="21" t="str">
        <f>IF($B117="N/A","N/A",IF(E117&gt;25,"No",IF(E117&lt;5,"No","Yes")))</f>
        <v>Yes</v>
      </c>
      <c r="G117" s="41">
        <v>11.377933232</v>
      </c>
      <c r="H117" s="21" t="str">
        <f>IF($B117="N/A","N/A",IF(G117&gt;25,"No",IF(G117&lt;5,"No","Yes")))</f>
        <v>Yes</v>
      </c>
      <c r="I117" s="41">
        <v>-6.11</v>
      </c>
      <c r="J117" s="41">
        <v>-3.33</v>
      </c>
      <c r="K117" s="21" t="str">
        <f t="shared" si="22"/>
        <v>Yes</v>
      </c>
    </row>
    <row r="118" spans="1:11">
      <c r="A118" s="91" t="s">
        <v>205</v>
      </c>
      <c r="B118" s="70" t="s">
        <v>13</v>
      </c>
      <c r="C118" s="94">
        <v>46.753273415000002</v>
      </c>
      <c r="D118" s="21" t="str">
        <f>IF($B118="N/A","N/A",IF(C118&gt;70,"No",IF(C118&lt;40,"No","Yes")))</f>
        <v>Yes</v>
      </c>
      <c r="E118" s="41">
        <v>46.804833621999997</v>
      </c>
      <c r="F118" s="21" t="str">
        <f>IF($B118="N/A","N/A",IF(E118&gt;70,"No",IF(E118&lt;40,"No","Yes")))</f>
        <v>Yes</v>
      </c>
      <c r="G118" s="41">
        <v>46.450054450000003</v>
      </c>
      <c r="H118" s="21" t="str">
        <f>IF($B118="N/A","N/A",IF(G118&gt;70,"No",IF(G118&lt;40,"No","Yes")))</f>
        <v>Yes</v>
      </c>
      <c r="I118" s="41">
        <v>0.1103</v>
      </c>
      <c r="J118" s="41">
        <v>-0.75800000000000001</v>
      </c>
      <c r="K118" s="21" t="str">
        <f t="shared" si="22"/>
        <v>Yes</v>
      </c>
    </row>
    <row r="119" spans="1:11">
      <c r="A119" s="91" t="s">
        <v>206</v>
      </c>
      <c r="B119" s="70" t="s">
        <v>14</v>
      </c>
      <c r="C119" s="94">
        <v>40.710493630999999</v>
      </c>
      <c r="D119" s="21" t="str">
        <f>IF($B119="N/A","N/A",IF(C119&gt;55,"No",IF(C119&lt;20,"No","Yes")))</f>
        <v>Yes</v>
      </c>
      <c r="E119" s="41">
        <v>41.425014853</v>
      </c>
      <c r="F119" s="21" t="str">
        <f>IF($B119="N/A","N/A",IF(E119&gt;55,"No",IF(E119&lt;20,"No","Yes")))</f>
        <v>Yes</v>
      </c>
      <c r="G119" s="41">
        <v>42.172012318</v>
      </c>
      <c r="H119" s="21" t="str">
        <f>IF($B119="N/A","N/A",IF(G119&gt;55,"No",IF(G119&lt;20,"No","Yes")))</f>
        <v>Yes</v>
      </c>
      <c r="I119" s="41">
        <v>1.7549999999999999</v>
      </c>
      <c r="J119" s="41">
        <v>1.8029999999999999</v>
      </c>
      <c r="K119" s="21" t="str">
        <f t="shared" si="22"/>
        <v>Yes</v>
      </c>
    </row>
    <row r="120" spans="1:11">
      <c r="A120" s="188" t="s">
        <v>985</v>
      </c>
      <c r="B120" s="182" t="s">
        <v>991</v>
      </c>
      <c r="C120" s="94" t="s">
        <v>51</v>
      </c>
      <c r="D120" s="21" t="str">
        <f>IF($B120="N/A","N/A",IF(C120&gt;95,"Yes","No"))</f>
        <v>Yes</v>
      </c>
      <c r="E120" s="41" t="s">
        <v>51</v>
      </c>
      <c r="F120" s="21" t="str">
        <f>IF($B120="N/A","N/A",IF(E120&gt;95,"Yes","No"))</f>
        <v>Yes</v>
      </c>
      <c r="G120" s="41">
        <v>97.366110739000007</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99.723519968000005</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97.556648572</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97.934430739999996</v>
      </c>
      <c r="D125" s="21" t="str">
        <f>IF($B125="N/A","N/A",IF(C125&gt;100,"No",IF(C125&lt;98,"No","Yes")))</f>
        <v>No</v>
      </c>
      <c r="E125" s="41">
        <v>98.479757989999996</v>
      </c>
      <c r="F125" s="21" t="str">
        <f>IF($B125="N/A","N/A",IF(E125&gt;100,"No",IF(E125&lt;98,"No","Yes")))</f>
        <v>Yes</v>
      </c>
      <c r="G125" s="41">
        <v>98.690802555999994</v>
      </c>
      <c r="H125" s="21" t="str">
        <f>IF($B125="N/A","N/A",IF(G125&gt;100,"No",IF(G125&lt;98,"No","Yes")))</f>
        <v>Yes</v>
      </c>
      <c r="I125" s="41">
        <v>0.55679999999999996</v>
      </c>
      <c r="J125" s="41">
        <v>0.21429999999999999</v>
      </c>
      <c r="K125" s="21" t="str">
        <f t="shared" si="22"/>
        <v>Yes</v>
      </c>
    </row>
    <row r="126" spans="1:11">
      <c r="A126" s="91" t="s">
        <v>278</v>
      </c>
      <c r="B126" s="70" t="s">
        <v>51</v>
      </c>
      <c r="C126" s="94">
        <v>21.055288663999999</v>
      </c>
      <c r="D126" s="21" t="str">
        <f>IF($B126="N/A","N/A",IF(C126&gt;15,"No",IF(C126&lt;-15,"No","Yes")))</f>
        <v>N/A</v>
      </c>
      <c r="E126" s="41">
        <v>21.466370302000001</v>
      </c>
      <c r="F126" s="21" t="str">
        <f>IF($B126="N/A","N/A",IF(E126&gt;15,"No",IF(E126&lt;-15,"No","Yes")))</f>
        <v>N/A</v>
      </c>
      <c r="G126" s="41">
        <v>20.483497529000001</v>
      </c>
      <c r="H126" s="21" t="str">
        <f>IF($B126="N/A","N/A",IF(G126&gt;15,"No",IF(G126&lt;-15,"No","Yes")))</f>
        <v>N/A</v>
      </c>
      <c r="I126" s="41">
        <v>1.952</v>
      </c>
      <c r="J126" s="41">
        <v>-4.58</v>
      </c>
      <c r="K126" s="21" t="str">
        <f t="shared" si="22"/>
        <v>Yes</v>
      </c>
    </row>
    <row r="127" spans="1:11">
      <c r="A127" s="91" t="s">
        <v>279</v>
      </c>
      <c r="B127" s="70" t="s">
        <v>51</v>
      </c>
      <c r="C127" s="94">
        <v>78.944237720999993</v>
      </c>
      <c r="D127" s="21" t="str">
        <f>IF($B127="N/A","N/A",IF(C127&gt;15,"No",IF(C127&lt;-15,"No","Yes")))</f>
        <v>N/A</v>
      </c>
      <c r="E127" s="41">
        <v>78.533521544999999</v>
      </c>
      <c r="F127" s="21" t="str">
        <f>IF($B127="N/A","N/A",IF(E127&gt;15,"No",IF(E127&lt;-15,"No","Yes")))</f>
        <v>N/A</v>
      </c>
      <c r="G127" s="41">
        <v>79.516183351999999</v>
      </c>
      <c r="H127" s="21" t="str">
        <f>IF($B127="N/A","N/A",IF(G127&gt;15,"No",IF(G127&lt;-15,"No","Yes")))</f>
        <v>N/A</v>
      </c>
      <c r="I127" s="41">
        <v>-0.52</v>
      </c>
      <c r="J127" s="41">
        <v>1.2509999999999999</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999</v>
      </c>
      <c r="J128" s="41" t="s">
        <v>999</v>
      </c>
      <c r="K128" s="21" t="str">
        <f t="shared" si="22"/>
        <v>N/A</v>
      </c>
    </row>
    <row r="129" spans="1:11">
      <c r="A129" s="91" t="s">
        <v>281</v>
      </c>
      <c r="B129" s="70" t="s">
        <v>51</v>
      </c>
      <c r="C129" s="94">
        <v>4.6892631999999996E-6</v>
      </c>
      <c r="D129" s="21" t="str">
        <f>IF($B129="N/A","N/A",IF(C129&gt;15,"No",IF(C129&lt;-15,"No","Yes")))</f>
        <v>N/A</v>
      </c>
      <c r="E129" s="41">
        <v>0</v>
      </c>
      <c r="F129" s="21" t="str">
        <f>IF($B129="N/A","N/A",IF(E129&gt;15,"No",IF(E129&lt;-15,"No","Yes")))</f>
        <v>N/A</v>
      </c>
      <c r="G129" s="41">
        <v>0</v>
      </c>
      <c r="H129" s="21" t="str">
        <f>IF($B129="N/A","N/A",IF(G129&gt;15,"No",IF(G129&lt;-15,"No","Yes")))</f>
        <v>N/A</v>
      </c>
      <c r="I129" s="41">
        <v>-100</v>
      </c>
      <c r="J129" s="41" t="s">
        <v>999</v>
      </c>
      <c r="K129" s="21" t="str">
        <f t="shared" si="22"/>
        <v>N/A</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99.999952480000005</v>
      </c>
      <c r="D131" s="21" t="str">
        <f>IF($B131="N/A","N/A",IF(C131&gt;100,"No",IF(C131&lt;98,"No","Yes")))</f>
        <v>Yes</v>
      </c>
      <c r="E131" s="41">
        <v>100</v>
      </c>
      <c r="F131" s="21" t="str">
        <f>IF($B131="N/A","N/A",IF(E131&gt;100,"No",IF(E131&lt;98,"No","Yes")))</f>
        <v>Yes</v>
      </c>
      <c r="G131" s="41">
        <v>99.999966084999997</v>
      </c>
      <c r="H131" s="21" t="str">
        <f>IF($B131="N/A","N/A",IF(G131&gt;100,"No",IF(G131&lt;98,"No","Yes")))</f>
        <v>Yes</v>
      </c>
      <c r="I131" s="41">
        <v>0</v>
      </c>
      <c r="J131" s="41">
        <v>0</v>
      </c>
      <c r="K131" s="21" t="str">
        <f t="shared" si="22"/>
        <v>Yes</v>
      </c>
    </row>
    <row r="132" spans="1:11">
      <c r="A132" s="211" t="s">
        <v>773</v>
      </c>
      <c r="B132" s="212"/>
      <c r="C132" s="212"/>
      <c r="D132" s="212"/>
      <c r="E132" s="212"/>
      <c r="F132" s="212"/>
      <c r="G132" s="212"/>
      <c r="H132" s="212"/>
      <c r="I132" s="212"/>
      <c r="J132" s="212"/>
      <c r="K132" s="213"/>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11" t="s">
        <v>188</v>
      </c>
      <c r="B134" s="212"/>
      <c r="C134" s="212"/>
      <c r="D134" s="212"/>
      <c r="E134" s="212"/>
      <c r="F134" s="212"/>
      <c r="G134" s="212"/>
      <c r="H134" s="212"/>
      <c r="I134" s="212"/>
      <c r="J134" s="212"/>
      <c r="K134" s="213"/>
    </row>
    <row r="135" spans="1:11" ht="12.75" customHeight="1">
      <c r="A135" s="91" t="s">
        <v>850</v>
      </c>
      <c r="B135" s="70" t="s">
        <v>51</v>
      </c>
      <c r="C135" s="9">
        <v>42.855298165000001</v>
      </c>
      <c r="D135" s="21" t="str">
        <f t="shared" ref="D135:D158" si="25">IF($B135="N/A","N/A",IF(C135&gt;15,"No",IF(C135&lt;-15,"No","Yes")))</f>
        <v>N/A</v>
      </c>
      <c r="E135" s="21">
        <v>43.323311941999997</v>
      </c>
      <c r="F135" s="21" t="str">
        <f t="shared" ref="F135:F158" si="26">IF($B135="N/A","N/A",IF(E135&gt;15,"No",IF(E135&lt;-15,"No","Yes")))</f>
        <v>N/A</v>
      </c>
      <c r="G135" s="41">
        <v>42.136609077999999</v>
      </c>
      <c r="H135" s="21" t="str">
        <f t="shared" ref="H135:H158" si="27">IF($B135="N/A","N/A",IF(G135&gt;15,"No",IF(G135&lt;-15,"No","Yes")))</f>
        <v>N/A</v>
      </c>
      <c r="I135" s="70" t="s">
        <v>1003</v>
      </c>
      <c r="J135" s="41">
        <v>-2.74</v>
      </c>
      <c r="K135" s="21" t="str">
        <f t="shared" ref="K135:K158" si="28">IF(J135="Div by 0", "N/A", IF(J135="N/A","N/A", IF(J135&gt;15, "No", IF(J135&lt;-15, "No", "Yes"))))</f>
        <v>Yes</v>
      </c>
    </row>
    <row r="136" spans="1:11" ht="12.75" customHeight="1">
      <c r="A136" s="91" t="s">
        <v>284</v>
      </c>
      <c r="B136" s="70" t="s">
        <v>51</v>
      </c>
      <c r="C136" s="9">
        <v>49.641286555000001</v>
      </c>
      <c r="D136" s="70" t="s">
        <v>51</v>
      </c>
      <c r="E136" s="21">
        <v>48.890586818000003</v>
      </c>
      <c r="F136" s="70" t="s">
        <v>51</v>
      </c>
      <c r="G136" s="41">
        <v>49.997533984</v>
      </c>
      <c r="H136" s="70" t="s">
        <v>51</v>
      </c>
      <c r="I136" s="70" t="s">
        <v>1004</v>
      </c>
      <c r="J136" s="41">
        <v>2.2639999999999998</v>
      </c>
      <c r="K136" s="21" t="str">
        <f t="shared" si="28"/>
        <v>Yes</v>
      </c>
    </row>
    <row r="137" spans="1:11">
      <c r="A137" s="152" t="s">
        <v>285</v>
      </c>
      <c r="B137" s="70" t="s">
        <v>51</v>
      </c>
      <c r="C137" s="9">
        <v>21.592787435999998</v>
      </c>
      <c r="D137" s="21" t="str">
        <f t="shared" si="25"/>
        <v>N/A</v>
      </c>
      <c r="E137" s="21">
        <v>22.793159667000001</v>
      </c>
      <c r="F137" s="21" t="str">
        <f t="shared" si="26"/>
        <v>N/A</v>
      </c>
      <c r="G137" s="41">
        <v>24.086157141000001</v>
      </c>
      <c r="H137" s="21" t="str">
        <f t="shared" si="27"/>
        <v>N/A</v>
      </c>
      <c r="I137" s="70" t="s">
        <v>1005</v>
      </c>
      <c r="J137" s="41">
        <v>5.673</v>
      </c>
      <c r="K137" s="21" t="str">
        <f t="shared" si="28"/>
        <v>Yes</v>
      </c>
    </row>
    <row r="138" spans="1:11">
      <c r="A138" s="152" t="s">
        <v>851</v>
      </c>
      <c r="B138" s="70" t="s">
        <v>51</v>
      </c>
      <c r="C138" s="9">
        <v>0.23215989679999999</v>
      </c>
      <c r="D138" s="21" t="str">
        <f t="shared" si="25"/>
        <v>N/A</v>
      </c>
      <c r="E138" s="21">
        <v>0.25966731399999998</v>
      </c>
      <c r="F138" s="21" t="str">
        <f t="shared" si="26"/>
        <v>N/A</v>
      </c>
      <c r="G138" s="41">
        <v>0.27134494689999999</v>
      </c>
      <c r="H138" s="21" t="str">
        <f t="shared" si="27"/>
        <v>N/A</v>
      </c>
      <c r="I138" s="70" t="s">
        <v>1006</v>
      </c>
      <c r="J138" s="41">
        <v>4.4969999999999999</v>
      </c>
      <c r="K138" s="21" t="str">
        <f t="shared" si="28"/>
        <v>Yes</v>
      </c>
    </row>
    <row r="139" spans="1:11">
      <c r="A139" s="152" t="s">
        <v>286</v>
      </c>
      <c r="B139" s="70" t="s">
        <v>51</v>
      </c>
      <c r="C139" s="9">
        <v>7.7720394900000001</v>
      </c>
      <c r="D139" s="21" t="str">
        <f t="shared" si="25"/>
        <v>N/A</v>
      </c>
      <c r="E139" s="21">
        <v>8.5398607892000005</v>
      </c>
      <c r="F139" s="21" t="str">
        <f t="shared" si="26"/>
        <v>N/A</v>
      </c>
      <c r="G139" s="41">
        <v>8.4650354548000006</v>
      </c>
      <c r="H139" s="21" t="str">
        <f t="shared" si="27"/>
        <v>N/A</v>
      </c>
      <c r="I139" s="70" t="s">
        <v>1007</v>
      </c>
      <c r="J139" s="41">
        <v>-0.876</v>
      </c>
      <c r="K139" s="21" t="str">
        <f t="shared" si="28"/>
        <v>Yes</v>
      </c>
    </row>
    <row r="140" spans="1:11">
      <c r="A140" s="152" t="s">
        <v>287</v>
      </c>
      <c r="B140" s="70" t="s">
        <v>51</v>
      </c>
      <c r="C140" s="9">
        <v>1.2978854089</v>
      </c>
      <c r="D140" s="21" t="str">
        <f t="shared" si="25"/>
        <v>N/A</v>
      </c>
      <c r="E140" s="21">
        <v>1.1797329041</v>
      </c>
      <c r="F140" s="21" t="str">
        <f t="shared" si="26"/>
        <v>N/A</v>
      </c>
      <c r="G140" s="41">
        <v>1.0269831201999999</v>
      </c>
      <c r="H140" s="21" t="str">
        <f t="shared" si="27"/>
        <v>N/A</v>
      </c>
      <c r="I140" s="70" t="s">
        <v>1008</v>
      </c>
      <c r="J140" s="41">
        <v>-12.9</v>
      </c>
      <c r="K140" s="21" t="str">
        <f t="shared" si="28"/>
        <v>Yes</v>
      </c>
    </row>
    <row r="141" spans="1:11">
      <c r="A141" s="152" t="s">
        <v>288</v>
      </c>
      <c r="B141" s="70" t="s">
        <v>51</v>
      </c>
      <c r="C141" s="9">
        <v>7.2340899999999997E-5</v>
      </c>
      <c r="D141" s="21" t="str">
        <f t="shared" si="25"/>
        <v>N/A</v>
      </c>
      <c r="E141" s="21">
        <v>1.185945E-4</v>
      </c>
      <c r="F141" s="21" t="str">
        <f t="shared" si="26"/>
        <v>N/A</v>
      </c>
      <c r="G141" s="41">
        <v>5.6891200000000002E-5</v>
      </c>
      <c r="H141" s="21" t="str">
        <f t="shared" si="27"/>
        <v>N/A</v>
      </c>
      <c r="I141" s="70" t="s">
        <v>1009</v>
      </c>
      <c r="J141" s="41">
        <v>-52</v>
      </c>
      <c r="K141" s="21" t="str">
        <f t="shared" si="28"/>
        <v>No</v>
      </c>
    </row>
    <row r="142" spans="1:11">
      <c r="A142" s="152" t="s">
        <v>289</v>
      </c>
      <c r="B142" s="70" t="s">
        <v>51</v>
      </c>
      <c r="C142" s="9">
        <v>1.4189930469000001</v>
      </c>
      <c r="D142" s="21" t="str">
        <f t="shared" si="25"/>
        <v>N/A</v>
      </c>
      <c r="E142" s="21">
        <v>1.1967740277000001</v>
      </c>
      <c r="F142" s="21" t="str">
        <f t="shared" si="26"/>
        <v>N/A</v>
      </c>
      <c r="G142" s="41">
        <v>1.3455609233000001</v>
      </c>
      <c r="H142" s="21" t="str">
        <f t="shared" si="27"/>
        <v>N/A</v>
      </c>
      <c r="I142" s="70" t="s">
        <v>1010</v>
      </c>
      <c r="J142" s="41">
        <v>12.43</v>
      </c>
      <c r="K142" s="21" t="str">
        <f t="shared" si="28"/>
        <v>Yes</v>
      </c>
    </row>
    <row r="143" spans="1:11">
      <c r="A143" s="152" t="s">
        <v>290</v>
      </c>
      <c r="B143" s="70" t="s">
        <v>51</v>
      </c>
      <c r="C143" s="9">
        <v>1.60958408E-2</v>
      </c>
      <c r="D143" s="21" t="str">
        <f t="shared" si="25"/>
        <v>N/A</v>
      </c>
      <c r="E143" s="21">
        <v>4.0071271700000001E-2</v>
      </c>
      <c r="F143" s="21" t="str">
        <f t="shared" si="26"/>
        <v>N/A</v>
      </c>
      <c r="G143" s="41">
        <v>5.9845205899999997E-2</v>
      </c>
      <c r="H143" s="21" t="str">
        <f t="shared" si="27"/>
        <v>N/A</v>
      </c>
      <c r="I143" s="70" t="s">
        <v>1011</v>
      </c>
      <c r="J143" s="41">
        <v>49.35</v>
      </c>
      <c r="K143" s="21" t="str">
        <f t="shared" si="28"/>
        <v>No</v>
      </c>
    </row>
    <row r="144" spans="1:11">
      <c r="A144" s="152" t="s">
        <v>291</v>
      </c>
      <c r="B144" s="70" t="s">
        <v>51</v>
      </c>
      <c r="C144" s="9">
        <v>15.192579275</v>
      </c>
      <c r="D144" s="21" t="str">
        <f t="shared" si="25"/>
        <v>N/A</v>
      </c>
      <c r="E144" s="21">
        <v>12.689082465</v>
      </c>
      <c r="F144" s="21" t="str">
        <f t="shared" si="26"/>
        <v>N/A</v>
      </c>
      <c r="G144" s="41">
        <v>12.602210032</v>
      </c>
      <c r="H144" s="21" t="str">
        <f t="shared" si="27"/>
        <v>N/A</v>
      </c>
      <c r="I144" s="70" t="s">
        <v>1012</v>
      </c>
      <c r="J144" s="41">
        <v>-0.68500000000000005</v>
      </c>
      <c r="K144" s="21" t="str">
        <f t="shared" si="28"/>
        <v>Yes</v>
      </c>
    </row>
    <row r="145" spans="1:11">
      <c r="A145" s="152" t="s">
        <v>292</v>
      </c>
      <c r="B145" s="70" t="s">
        <v>51</v>
      </c>
      <c r="C145" s="9">
        <v>7.9633720199999994E-2</v>
      </c>
      <c r="D145" s="21" t="str">
        <f t="shared" si="25"/>
        <v>N/A</v>
      </c>
      <c r="E145" s="21">
        <v>0.11791034409999999</v>
      </c>
      <c r="F145" s="21" t="str">
        <f t="shared" si="26"/>
        <v>N/A</v>
      </c>
      <c r="G145" s="41">
        <v>0.11566426270000001</v>
      </c>
      <c r="H145" s="21" t="str">
        <f t="shared" si="27"/>
        <v>N/A</v>
      </c>
      <c r="I145" s="70" t="s">
        <v>1013</v>
      </c>
      <c r="J145" s="41">
        <v>-1.9</v>
      </c>
      <c r="K145" s="21" t="str">
        <f t="shared" si="28"/>
        <v>Yes</v>
      </c>
    </row>
    <row r="146" spans="1:11">
      <c r="A146" s="152" t="s">
        <v>293</v>
      </c>
      <c r="B146" s="70" t="s">
        <v>51</v>
      </c>
      <c r="C146" s="9">
        <v>2.0390401000999998</v>
      </c>
      <c r="D146" s="21" t="str">
        <f t="shared" si="25"/>
        <v>N/A</v>
      </c>
      <c r="E146" s="21">
        <v>2.0742094407999998</v>
      </c>
      <c r="F146" s="21" t="str">
        <f t="shared" si="26"/>
        <v>N/A</v>
      </c>
      <c r="G146" s="41">
        <v>2.0246760054999999</v>
      </c>
      <c r="H146" s="21" t="str">
        <f t="shared" si="27"/>
        <v>N/A</v>
      </c>
      <c r="I146" s="70" t="s">
        <v>1014</v>
      </c>
      <c r="J146" s="41">
        <v>-2.39</v>
      </c>
      <c r="K146" s="21" t="str">
        <f t="shared" si="28"/>
        <v>Yes</v>
      </c>
    </row>
    <row r="147" spans="1:11">
      <c r="A147" s="91" t="s">
        <v>294</v>
      </c>
      <c r="B147" s="70" t="s">
        <v>51</v>
      </c>
      <c r="C147" s="9">
        <v>7.5034152797000004</v>
      </c>
      <c r="D147" s="21" t="str">
        <f t="shared" si="25"/>
        <v>N/A</v>
      </c>
      <c r="E147" s="21">
        <v>7.7861012394999998</v>
      </c>
      <c r="F147" s="21" t="str">
        <f t="shared" si="26"/>
        <v>N/A</v>
      </c>
      <c r="G147" s="41">
        <v>7.8658569381000003</v>
      </c>
      <c r="H147" s="21" t="str">
        <f t="shared" si="27"/>
        <v>N/A</v>
      </c>
      <c r="I147" s="70" t="s">
        <v>1015</v>
      </c>
      <c r="J147" s="41">
        <v>1.024</v>
      </c>
      <c r="K147" s="21" t="str">
        <f t="shared" si="28"/>
        <v>Yes</v>
      </c>
    </row>
    <row r="148" spans="1:11">
      <c r="A148" s="152" t="s">
        <v>295</v>
      </c>
      <c r="B148" s="70" t="s">
        <v>51</v>
      </c>
      <c r="C148" s="9">
        <v>6.0462669517999998</v>
      </c>
      <c r="D148" s="21" t="str">
        <f t="shared" si="25"/>
        <v>N/A</v>
      </c>
      <c r="E148" s="21">
        <v>6.1356529088</v>
      </c>
      <c r="F148" s="21" t="str">
        <f t="shared" si="26"/>
        <v>N/A</v>
      </c>
      <c r="G148" s="41">
        <v>5.891809758</v>
      </c>
      <c r="H148" s="21" t="str">
        <f t="shared" si="27"/>
        <v>N/A</v>
      </c>
      <c r="I148" s="70" t="s">
        <v>1016</v>
      </c>
      <c r="J148" s="41">
        <v>-3.97</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999</v>
      </c>
      <c r="J149" s="41" t="s">
        <v>999</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999</v>
      </c>
      <c r="J150" s="41" t="s">
        <v>999</v>
      </c>
      <c r="K150" s="21" t="str">
        <f t="shared" si="28"/>
        <v>N/A</v>
      </c>
    </row>
    <row r="151" spans="1:11">
      <c r="A151" s="152" t="s">
        <v>297</v>
      </c>
      <c r="B151" s="70" t="s">
        <v>51</v>
      </c>
      <c r="C151" s="9">
        <v>0.14985860749999999</v>
      </c>
      <c r="D151" s="21" t="str">
        <f t="shared" si="25"/>
        <v>N/A</v>
      </c>
      <c r="E151" s="21">
        <v>0.1649832551</v>
      </c>
      <c r="F151" s="21" t="str">
        <f t="shared" si="26"/>
        <v>N/A</v>
      </c>
      <c r="G151" s="41">
        <v>0.1655359971</v>
      </c>
      <c r="H151" s="21" t="str">
        <f t="shared" si="27"/>
        <v>N/A</v>
      </c>
      <c r="I151" s="70" t="s">
        <v>1017</v>
      </c>
      <c r="J151" s="41">
        <v>0.33500000000000002</v>
      </c>
      <c r="K151" s="21" t="str">
        <f t="shared" si="28"/>
        <v>Yes</v>
      </c>
    </row>
    <row r="152" spans="1:11">
      <c r="A152" s="152" t="s">
        <v>298</v>
      </c>
      <c r="B152" s="70" t="s">
        <v>51</v>
      </c>
      <c r="C152" s="9">
        <v>0.68765862710000003</v>
      </c>
      <c r="D152" s="21" t="str">
        <f t="shared" si="25"/>
        <v>N/A</v>
      </c>
      <c r="E152" s="21">
        <v>0.76940034540000002</v>
      </c>
      <c r="F152" s="21" t="str">
        <f t="shared" si="26"/>
        <v>N/A</v>
      </c>
      <c r="G152" s="41">
        <v>1.0793318114999999</v>
      </c>
      <c r="H152" s="21" t="str">
        <f t="shared" si="27"/>
        <v>N/A</v>
      </c>
      <c r="I152" s="70" t="s">
        <v>1018</v>
      </c>
      <c r="J152" s="41">
        <v>40.28</v>
      </c>
      <c r="K152" s="21" t="str">
        <f t="shared" si="28"/>
        <v>No</v>
      </c>
    </row>
    <row r="153" spans="1:11">
      <c r="A153" s="152" t="s">
        <v>299</v>
      </c>
      <c r="B153" s="70" t="s">
        <v>51</v>
      </c>
      <c r="C153" s="9">
        <v>0.56254511409999997</v>
      </c>
      <c r="D153" s="21" t="str">
        <f t="shared" si="25"/>
        <v>N/A</v>
      </c>
      <c r="E153" s="21">
        <v>0.65816778639999995</v>
      </c>
      <c r="F153" s="21" t="str">
        <f t="shared" si="26"/>
        <v>N/A</v>
      </c>
      <c r="G153" s="41">
        <v>0.67037571279999997</v>
      </c>
      <c r="H153" s="21" t="str">
        <f t="shared" si="27"/>
        <v>N/A</v>
      </c>
      <c r="I153" s="70" t="s">
        <v>1019</v>
      </c>
      <c r="J153" s="41">
        <v>1.855</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999</v>
      </c>
      <c r="J154" s="41" t="s">
        <v>999</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999</v>
      </c>
      <c r="J155" s="41" t="s">
        <v>999</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999</v>
      </c>
      <c r="J156" s="41" t="s">
        <v>999</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999</v>
      </c>
      <c r="J157" s="41" t="s">
        <v>999</v>
      </c>
      <c r="K157" s="21" t="str">
        <f t="shared" si="28"/>
        <v>N/A</v>
      </c>
    </row>
    <row r="158" spans="1:11">
      <c r="A158" s="152" t="s">
        <v>304</v>
      </c>
      <c r="B158" s="70" t="s">
        <v>51</v>
      </c>
      <c r="C158" s="9">
        <v>5.7085979100000003E-2</v>
      </c>
      <c r="D158" s="21" t="str">
        <f t="shared" si="25"/>
        <v>N/A</v>
      </c>
      <c r="E158" s="21">
        <v>5.7896943800000003E-2</v>
      </c>
      <c r="F158" s="21" t="str">
        <f t="shared" si="26"/>
        <v>N/A</v>
      </c>
      <c r="G158" s="41">
        <v>5.8803658699999997E-2</v>
      </c>
      <c r="H158" s="21" t="str">
        <f t="shared" si="27"/>
        <v>N/A</v>
      </c>
      <c r="I158" s="70" t="s">
        <v>1020</v>
      </c>
      <c r="J158" s="41">
        <v>1.5660000000000001</v>
      </c>
      <c r="K158" s="21" t="str">
        <f t="shared" si="28"/>
        <v>Yes</v>
      </c>
    </row>
    <row r="159" spans="1:11">
      <c r="A159" s="210" t="s">
        <v>218</v>
      </c>
      <c r="B159" s="200"/>
      <c r="C159" s="200"/>
      <c r="D159" s="200"/>
      <c r="E159" s="200"/>
      <c r="F159" s="200"/>
      <c r="G159" s="200"/>
      <c r="H159" s="200"/>
      <c r="I159" s="200"/>
      <c r="J159" s="200"/>
      <c r="K159" s="201"/>
    </row>
    <row r="160" spans="1:11">
      <c r="A160" s="91" t="s">
        <v>47</v>
      </c>
      <c r="B160" s="70" t="s">
        <v>51</v>
      </c>
      <c r="C160" s="47">
        <v>1116096</v>
      </c>
      <c r="D160" s="21" t="str">
        <f>IF($B160="N/A","N/A",IF(C160&gt;15,"No",IF(C160&lt;-15,"No","Yes")))</f>
        <v>N/A</v>
      </c>
      <c r="E160" s="39">
        <v>1078146</v>
      </c>
      <c r="F160" s="21" t="str">
        <f>IF($B160="N/A","N/A",IF(E160&gt;15,"No",IF(E160&lt;-15,"No","Yes")))</f>
        <v>N/A</v>
      </c>
      <c r="G160" s="39">
        <v>1176249</v>
      </c>
      <c r="H160" s="21" t="str">
        <f>IF($B160="N/A","N/A",IF(G160&gt;15,"No",IF(G160&lt;-15,"No","Yes")))</f>
        <v>N/A</v>
      </c>
      <c r="I160" s="41">
        <v>-3.4</v>
      </c>
      <c r="J160" s="41">
        <v>9.0990000000000002</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999</v>
      </c>
      <c r="J162" s="41" t="s">
        <v>999</v>
      </c>
      <c r="K162" s="21" t="str">
        <f t="shared" si="29"/>
        <v>N/A</v>
      </c>
    </row>
    <row r="163" spans="1:11">
      <c r="A163" s="188" t="s">
        <v>193</v>
      </c>
      <c r="B163" s="70" t="s">
        <v>51</v>
      </c>
      <c r="C163" s="92">
        <v>56.619319484999998</v>
      </c>
      <c r="D163" s="21" t="str">
        <f>IF($B163="N/A","N/A",IF(C163&gt;15,"No",IF(C163&lt;-15,"No","Yes")))</f>
        <v>N/A</v>
      </c>
      <c r="E163" s="86">
        <v>57.317943024000002</v>
      </c>
      <c r="F163" s="21" t="str">
        <f>IF($B163="N/A","N/A",IF(E163&gt;15,"No",IF(E163&lt;-15,"No","Yes")))</f>
        <v>N/A</v>
      </c>
      <c r="G163" s="86">
        <v>58.591979248999998</v>
      </c>
      <c r="H163" s="21" t="str">
        <f>IF($B163="N/A","N/A",IF(G163&gt;15,"No",IF(G163&lt;-15,"No","Yes")))</f>
        <v>N/A</v>
      </c>
      <c r="I163" s="41">
        <v>1.234</v>
      </c>
      <c r="J163" s="41">
        <v>2.2229999999999999</v>
      </c>
      <c r="K163" s="21" t="str">
        <f>IF(J163="Div by 0", "N/A", IF(J163="N/A","N/A", IF(J163&gt;15, "No", IF(J163&lt;-15, "No", "Yes"))))</f>
        <v>Yes</v>
      </c>
    </row>
    <row r="164" spans="1:11">
      <c r="A164" s="91" t="s">
        <v>91</v>
      </c>
      <c r="B164" s="70" t="s">
        <v>51</v>
      </c>
      <c r="C164" s="94">
        <v>12.481094816000001</v>
      </c>
      <c r="D164" s="21" t="str">
        <f>IF($B164="N/A","N/A",IF(C164&gt;15,"No",IF(C164&lt;-15,"No","Yes")))</f>
        <v>N/A</v>
      </c>
      <c r="E164" s="41">
        <v>12.856236538999999</v>
      </c>
      <c r="F164" s="21" t="str">
        <f>IF($B164="N/A","N/A",IF(E164&gt;15,"No",IF(E164&lt;-15,"No","Yes")))</f>
        <v>N/A</v>
      </c>
      <c r="G164" s="41">
        <v>11.885748681000001</v>
      </c>
      <c r="H164" s="21" t="str">
        <f>IF($B164="N/A","N/A",IF(G164&gt;15,"No",IF(G164&lt;-15,"No","Yes")))</f>
        <v>N/A</v>
      </c>
      <c r="I164" s="41">
        <v>3.0059999999999998</v>
      </c>
      <c r="J164" s="41">
        <v>-7.55</v>
      </c>
      <c r="K164" s="21" t="str">
        <f t="shared" si="29"/>
        <v>Yes</v>
      </c>
    </row>
    <row r="165" spans="1:11">
      <c r="A165" s="91" t="s">
        <v>231</v>
      </c>
      <c r="B165" s="70" t="s">
        <v>51</v>
      </c>
      <c r="C165" s="94">
        <v>19.560458740000001</v>
      </c>
      <c r="D165" s="21" t="str">
        <f>IF($B165="N/A","N/A",IF(C165&gt;15,"No",IF(C165&lt;-15,"No","Yes")))</f>
        <v>N/A</v>
      </c>
      <c r="E165" s="41">
        <v>19.167150425999999</v>
      </c>
      <c r="F165" s="21" t="str">
        <f>IF($B165="N/A","N/A",IF(E165&gt;15,"No",IF(E165&lt;-15,"No","Yes")))</f>
        <v>N/A</v>
      </c>
      <c r="G165" s="41">
        <v>16.976749187999999</v>
      </c>
      <c r="H165" s="21" t="str">
        <f>IF($B165="N/A","N/A",IF(G165&gt;15,"No",IF(G165&lt;-15,"No","Yes")))</f>
        <v>N/A</v>
      </c>
      <c r="I165" s="41">
        <v>-2.0099999999999998</v>
      </c>
      <c r="J165" s="41">
        <v>-11.4</v>
      </c>
      <c r="K165" s="21" t="str">
        <f t="shared" si="29"/>
        <v>Yes</v>
      </c>
    </row>
    <row r="166" spans="1:11" ht="12.75" customHeight="1">
      <c r="A166" s="91" t="s">
        <v>232</v>
      </c>
      <c r="B166" s="70" t="s">
        <v>51</v>
      </c>
      <c r="C166" s="94">
        <v>0</v>
      </c>
      <c r="D166" s="21" t="str">
        <f>IF($B166="N/A","N/A",IF(C166&gt;15,"No",IF(C166&lt;-15,"No","Yes")))</f>
        <v>N/A</v>
      </c>
      <c r="E166" s="41">
        <v>0</v>
      </c>
      <c r="F166" s="21" t="str">
        <f>IF($B166="N/A","N/A",IF(E166&gt;15,"No",IF(E166&lt;-15,"No","Yes")))</f>
        <v>N/A</v>
      </c>
      <c r="G166" s="41">
        <v>25</v>
      </c>
      <c r="H166" s="21" t="str">
        <f>IF($B166="N/A","N/A",IF(G166&gt;15,"No",IF(G166&lt;-15,"No","Yes")))</f>
        <v>N/A</v>
      </c>
      <c r="I166" s="41" t="s">
        <v>999</v>
      </c>
      <c r="J166" s="41" t="s">
        <v>999</v>
      </c>
      <c r="K166" s="21" t="str">
        <f t="shared" si="29"/>
        <v>N/A</v>
      </c>
    </row>
    <row r="167" spans="1:11">
      <c r="A167" s="91" t="s">
        <v>233</v>
      </c>
      <c r="B167" s="70" t="s">
        <v>51</v>
      </c>
      <c r="C167" s="94">
        <v>11.48635737</v>
      </c>
      <c r="D167" s="21" t="str">
        <f>IF($B167="N/A","N/A",IF(C167&gt;15,"No",IF(C167&lt;-15,"No","Yes")))</f>
        <v>N/A</v>
      </c>
      <c r="E167" s="41">
        <v>11.945164239</v>
      </c>
      <c r="F167" s="21" t="str">
        <f>IF($B167="N/A","N/A",IF(E167&gt;15,"No",IF(E167&lt;-15,"No","Yes")))</f>
        <v>N/A</v>
      </c>
      <c r="G167" s="41">
        <v>11.200791692999999</v>
      </c>
      <c r="H167" s="21" t="str">
        <f>IF($B167="N/A","N/A",IF(G167&gt;15,"No",IF(G167&lt;-15,"No","Yes")))</f>
        <v>N/A</v>
      </c>
      <c r="I167" s="41">
        <v>3.9940000000000002</v>
      </c>
      <c r="J167" s="41">
        <v>-6.23</v>
      </c>
      <c r="K167" s="21" t="str">
        <f t="shared" si="29"/>
        <v>Yes</v>
      </c>
    </row>
    <row r="168" spans="1:11">
      <c r="A168" s="211" t="s">
        <v>192</v>
      </c>
      <c r="B168" s="212"/>
      <c r="C168" s="212"/>
      <c r="D168" s="212"/>
      <c r="E168" s="212"/>
      <c r="F168" s="212"/>
      <c r="G168" s="212"/>
      <c r="H168" s="212"/>
      <c r="I168" s="212"/>
      <c r="J168" s="212"/>
      <c r="K168" s="213"/>
    </row>
    <row r="169" spans="1:11">
      <c r="A169" s="91" t="s">
        <v>241</v>
      </c>
      <c r="B169" s="70" t="s">
        <v>51</v>
      </c>
      <c r="C169" s="94">
        <v>20.040301193000001</v>
      </c>
      <c r="D169" s="21" t="str">
        <f>IF($B169="N/A","N/A",IF(C169&gt;15,"No",IF(C169&lt;-15,"No","Yes")))</f>
        <v>N/A</v>
      </c>
      <c r="E169" s="41">
        <v>17.569791104</v>
      </c>
      <c r="F169" s="21" t="str">
        <f t="shared" ref="F169:F189" si="30">IF($B169="N/A","N/A",IF(E169&gt;15,"No",IF(E169&lt;-15,"No","Yes")))</f>
        <v>N/A</v>
      </c>
      <c r="G169" s="41">
        <v>17.759590019000001</v>
      </c>
      <c r="H169" s="21" t="str">
        <f t="shared" ref="H169:H189" si="31">IF($B169="N/A","N/A",IF(G169&gt;15,"No",IF(G169&lt;-15,"No","Yes")))</f>
        <v>N/A</v>
      </c>
      <c r="I169" s="41">
        <v>-12.3</v>
      </c>
      <c r="J169" s="41">
        <v>1.08</v>
      </c>
      <c r="K169" s="21" t="str">
        <f t="shared" ref="K169:K204" si="32">IF(J169="Div by 0", "N/A", IF(J169="N/A","N/A", IF(J169&gt;15, "No", IF(J169&lt;-15, "No", "Yes"))))</f>
        <v>Yes</v>
      </c>
    </row>
    <row r="170" spans="1:11">
      <c r="A170" s="91" t="s">
        <v>243</v>
      </c>
      <c r="B170" s="70" t="s">
        <v>51</v>
      </c>
      <c r="C170" s="94">
        <v>1.5840035266000001</v>
      </c>
      <c r="D170" s="21" t="str">
        <f>IF($B170="N/A","N/A",IF(C170&gt;15,"No",IF(C170&lt;-15,"No","Yes")))</f>
        <v>N/A</v>
      </c>
      <c r="E170" s="41">
        <v>1.5288281921</v>
      </c>
      <c r="F170" s="21" t="str">
        <f t="shared" si="30"/>
        <v>N/A</v>
      </c>
      <c r="G170" s="41">
        <v>1.7394276211999999</v>
      </c>
      <c r="H170" s="21" t="str">
        <f t="shared" si="31"/>
        <v>N/A</v>
      </c>
      <c r="I170" s="41">
        <v>-3.48</v>
      </c>
      <c r="J170" s="41">
        <v>13.78</v>
      </c>
      <c r="K170" s="21" t="str">
        <f t="shared" si="32"/>
        <v>Yes</v>
      </c>
    </row>
    <row r="171" spans="1:11">
      <c r="A171" s="91" t="s">
        <v>244</v>
      </c>
      <c r="B171" s="70" t="s">
        <v>51</v>
      </c>
      <c r="C171" s="94">
        <v>12.320355955</v>
      </c>
      <c r="D171" s="21" t="str">
        <f>IF($B171="N/A","N/A",IF(C171&gt;15,"No",IF(C171&lt;-15,"No","Yes")))</f>
        <v>N/A</v>
      </c>
      <c r="E171" s="41">
        <v>12.622316458</v>
      </c>
      <c r="F171" s="21" t="str">
        <f t="shared" si="30"/>
        <v>N/A</v>
      </c>
      <c r="G171" s="41">
        <v>11.857948445</v>
      </c>
      <c r="H171" s="21" t="str">
        <f t="shared" si="31"/>
        <v>N/A</v>
      </c>
      <c r="I171" s="41">
        <v>2.4510000000000001</v>
      </c>
      <c r="J171" s="41">
        <v>-6.06</v>
      </c>
      <c r="K171" s="21" t="str">
        <f t="shared" si="32"/>
        <v>Yes</v>
      </c>
    </row>
    <row r="172" spans="1:11">
      <c r="A172" s="91" t="s">
        <v>245</v>
      </c>
      <c r="B172" s="70" t="s">
        <v>51</v>
      </c>
      <c r="C172" s="94">
        <v>0.29208956940000003</v>
      </c>
      <c r="D172" s="21" t="str">
        <f>IF($B172="N/A","N/A",IF(C172&gt;15,"No",IF(C172&lt;-15,"No","Yes")))</f>
        <v>N/A</v>
      </c>
      <c r="E172" s="41">
        <v>0.33084572960000003</v>
      </c>
      <c r="F172" s="21" t="str">
        <f t="shared" si="30"/>
        <v>N/A</v>
      </c>
      <c r="G172" s="41">
        <v>0.37900138490000002</v>
      </c>
      <c r="H172" s="21" t="str">
        <f t="shared" si="31"/>
        <v>N/A</v>
      </c>
      <c r="I172" s="41">
        <v>13.27</v>
      </c>
      <c r="J172" s="41">
        <v>14.56</v>
      </c>
      <c r="K172" s="21" t="str">
        <f t="shared" si="32"/>
        <v>Yes</v>
      </c>
    </row>
    <row r="173" spans="1:11">
      <c r="A173" s="91" t="s">
        <v>246</v>
      </c>
      <c r="B173" s="70" t="s">
        <v>51</v>
      </c>
      <c r="C173" s="94">
        <v>1.7919609999999999E-4</v>
      </c>
      <c r="D173" s="21" t="str">
        <f t="shared" ref="D173:D189" si="33">IF($B173="N/A","N/A",IF(C173&gt;15,"No",IF(C173&lt;-15,"No","Yes")))</f>
        <v>N/A</v>
      </c>
      <c r="E173" s="41">
        <v>4.2665836000000002E-3</v>
      </c>
      <c r="F173" s="21" t="str">
        <f t="shared" si="30"/>
        <v>N/A</v>
      </c>
      <c r="G173" s="41">
        <v>3.4006409999999998E-4</v>
      </c>
      <c r="H173" s="21" t="str">
        <f t="shared" si="31"/>
        <v>N/A</v>
      </c>
      <c r="I173" s="41">
        <v>2281</v>
      </c>
      <c r="J173" s="41">
        <v>-92</v>
      </c>
      <c r="K173" s="21" t="str">
        <f t="shared" si="32"/>
        <v>No</v>
      </c>
    </row>
    <row r="174" spans="1:11">
      <c r="A174" s="91" t="s">
        <v>247</v>
      </c>
      <c r="B174" s="70" t="s">
        <v>51</v>
      </c>
      <c r="C174" s="94">
        <v>14.639690493</v>
      </c>
      <c r="D174" s="21" t="str">
        <f t="shared" si="33"/>
        <v>N/A</v>
      </c>
      <c r="E174" s="41">
        <v>13.562819878000001</v>
      </c>
      <c r="F174" s="21" t="str">
        <f t="shared" si="30"/>
        <v>N/A</v>
      </c>
      <c r="G174" s="41">
        <v>13.809150954</v>
      </c>
      <c r="H174" s="21" t="str">
        <f t="shared" si="31"/>
        <v>N/A</v>
      </c>
      <c r="I174" s="41">
        <v>-7.36</v>
      </c>
      <c r="J174" s="41">
        <v>1.8160000000000001</v>
      </c>
      <c r="K174" s="21" t="str">
        <f t="shared" si="32"/>
        <v>Yes</v>
      </c>
    </row>
    <row r="175" spans="1:11">
      <c r="A175" s="91" t="s">
        <v>249</v>
      </c>
      <c r="B175" s="70" t="s">
        <v>51</v>
      </c>
      <c r="C175" s="94">
        <v>20.943180515000002</v>
      </c>
      <c r="D175" s="21" t="str">
        <f t="shared" si="33"/>
        <v>N/A</v>
      </c>
      <c r="E175" s="41">
        <v>21.168005075</v>
      </c>
      <c r="F175" s="21" t="str">
        <f t="shared" si="30"/>
        <v>N/A</v>
      </c>
      <c r="G175" s="41">
        <v>19.457784874000001</v>
      </c>
      <c r="H175" s="21" t="str">
        <f t="shared" si="31"/>
        <v>N/A</v>
      </c>
      <c r="I175" s="41">
        <v>1.073</v>
      </c>
      <c r="J175" s="41">
        <v>-8.08</v>
      </c>
      <c r="K175" s="21" t="str">
        <f t="shared" si="32"/>
        <v>Yes</v>
      </c>
    </row>
    <row r="176" spans="1:11">
      <c r="A176" s="91" t="s">
        <v>250</v>
      </c>
      <c r="B176" s="70" t="s">
        <v>51</v>
      </c>
      <c r="C176" s="94">
        <v>2.9777008429</v>
      </c>
      <c r="D176" s="21" t="str">
        <f t="shared" si="33"/>
        <v>N/A</v>
      </c>
      <c r="E176" s="41">
        <v>3.0927165709</v>
      </c>
      <c r="F176" s="21" t="str">
        <f t="shared" si="30"/>
        <v>N/A</v>
      </c>
      <c r="G176" s="41">
        <v>3.3941792937000002</v>
      </c>
      <c r="H176" s="21" t="str">
        <f t="shared" si="31"/>
        <v>N/A</v>
      </c>
      <c r="I176" s="41">
        <v>3.863</v>
      </c>
      <c r="J176" s="41">
        <v>9.7479999999999993</v>
      </c>
      <c r="K176" s="21" t="str">
        <f t="shared" si="32"/>
        <v>Yes</v>
      </c>
    </row>
    <row r="177" spans="1:11">
      <c r="A177" s="91" t="s">
        <v>251</v>
      </c>
      <c r="B177" s="70" t="s">
        <v>51</v>
      </c>
      <c r="C177" s="94">
        <v>24.580143644</v>
      </c>
      <c r="D177" s="21" t="str">
        <f t="shared" si="33"/>
        <v>N/A</v>
      </c>
      <c r="E177" s="41">
        <v>27.560738527000002</v>
      </c>
      <c r="F177" s="21" t="str">
        <f t="shared" si="30"/>
        <v>N/A</v>
      </c>
      <c r="G177" s="41">
        <v>28.791267834999999</v>
      </c>
      <c r="H177" s="21" t="str">
        <f t="shared" si="31"/>
        <v>N/A</v>
      </c>
      <c r="I177" s="41">
        <v>12.13</v>
      </c>
      <c r="J177" s="41">
        <v>4.4649999999999999</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999</v>
      </c>
      <c r="J178" s="41" t="s">
        <v>999</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999</v>
      </c>
      <c r="J179" s="41" t="s">
        <v>999</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999</v>
      </c>
      <c r="J180" s="41" t="s">
        <v>999</v>
      </c>
      <c r="K180" s="21" t="str">
        <f t="shared" si="32"/>
        <v>N/A</v>
      </c>
    </row>
    <row r="181" spans="1:11">
      <c r="A181" s="91" t="s">
        <v>257</v>
      </c>
      <c r="B181" s="70" t="s">
        <v>51</v>
      </c>
      <c r="C181" s="94">
        <v>0</v>
      </c>
      <c r="D181" s="21" t="str">
        <f t="shared" si="33"/>
        <v>N/A</v>
      </c>
      <c r="E181" s="41">
        <v>0</v>
      </c>
      <c r="F181" s="21" t="str">
        <f t="shared" si="30"/>
        <v>N/A</v>
      </c>
      <c r="G181" s="41">
        <v>0</v>
      </c>
      <c r="H181" s="21" t="str">
        <f t="shared" si="31"/>
        <v>N/A</v>
      </c>
      <c r="I181" s="41" t="s">
        <v>999</v>
      </c>
      <c r="J181" s="41" t="s">
        <v>999</v>
      </c>
      <c r="K181" s="21" t="str">
        <f t="shared" si="32"/>
        <v>N/A</v>
      </c>
    </row>
    <row r="182" spans="1:11">
      <c r="A182" s="91" t="s">
        <v>258</v>
      </c>
      <c r="B182" s="70" t="s">
        <v>51</v>
      </c>
      <c r="C182" s="94">
        <v>0</v>
      </c>
      <c r="D182" s="21" t="str">
        <f t="shared" si="33"/>
        <v>N/A</v>
      </c>
      <c r="E182" s="41">
        <v>0</v>
      </c>
      <c r="F182" s="21" t="str">
        <f t="shared" si="30"/>
        <v>N/A</v>
      </c>
      <c r="G182" s="41">
        <v>0</v>
      </c>
      <c r="H182" s="21" t="str">
        <f t="shared" si="31"/>
        <v>N/A</v>
      </c>
      <c r="I182" s="41" t="s">
        <v>999</v>
      </c>
      <c r="J182" s="41" t="s">
        <v>999</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999</v>
      </c>
      <c r="J183" s="41" t="s">
        <v>999</v>
      </c>
      <c r="K183" s="21" t="str">
        <f t="shared" si="32"/>
        <v>N/A</v>
      </c>
    </row>
    <row r="184" spans="1:11">
      <c r="A184" s="91" t="s">
        <v>264</v>
      </c>
      <c r="B184" s="70" t="s">
        <v>51</v>
      </c>
      <c r="C184" s="94">
        <v>2.402660703</v>
      </c>
      <c r="D184" s="21" t="str">
        <f t="shared" si="33"/>
        <v>N/A</v>
      </c>
      <c r="E184" s="41">
        <v>2.3533918412000001</v>
      </c>
      <c r="F184" s="21" t="str">
        <f t="shared" si="30"/>
        <v>N/A</v>
      </c>
      <c r="G184" s="41">
        <v>2.5486950466999998</v>
      </c>
      <c r="H184" s="21" t="str">
        <f t="shared" si="31"/>
        <v>N/A</v>
      </c>
      <c r="I184" s="41">
        <v>-2.0499999999999998</v>
      </c>
      <c r="J184" s="41">
        <v>8.2989999999999995</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999</v>
      </c>
      <c r="J185" s="41" t="s">
        <v>999</v>
      </c>
      <c r="K185" s="21" t="str">
        <f t="shared" si="32"/>
        <v>N/A</v>
      </c>
    </row>
    <row r="186" spans="1:11">
      <c r="A186" s="211" t="s">
        <v>772</v>
      </c>
      <c r="B186" s="212"/>
      <c r="C186" s="212"/>
      <c r="D186" s="212"/>
      <c r="E186" s="212"/>
      <c r="F186" s="212"/>
      <c r="G186" s="212"/>
      <c r="H186" s="212"/>
      <c r="I186" s="212"/>
      <c r="J186" s="212"/>
      <c r="K186" s="213"/>
    </row>
    <row r="187" spans="1:11">
      <c r="A187" s="91" t="s">
        <v>202</v>
      </c>
      <c r="B187" s="70" t="s">
        <v>51</v>
      </c>
      <c r="C187" s="94">
        <v>75.419856355999997</v>
      </c>
      <c r="D187" s="21" t="str">
        <f t="shared" si="33"/>
        <v>N/A</v>
      </c>
      <c r="E187" s="41">
        <v>72.439261473000002</v>
      </c>
      <c r="F187" s="21" t="str">
        <f t="shared" si="30"/>
        <v>N/A</v>
      </c>
      <c r="G187" s="41">
        <v>71.208732165000001</v>
      </c>
      <c r="H187" s="21" t="str">
        <f t="shared" si="31"/>
        <v>N/A</v>
      </c>
      <c r="I187" s="41">
        <v>-3.95</v>
      </c>
      <c r="J187" s="41">
        <v>-1.7</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c r="A189" s="91" t="s">
        <v>274</v>
      </c>
      <c r="B189" s="70" t="s">
        <v>51</v>
      </c>
      <c r="C189" s="94">
        <v>51.229807141999999</v>
      </c>
      <c r="D189" s="21" t="str">
        <f t="shared" si="33"/>
        <v>N/A</v>
      </c>
      <c r="E189" s="41">
        <v>44.449879064999998</v>
      </c>
      <c r="F189" s="21" t="str">
        <f t="shared" si="30"/>
        <v>N/A</v>
      </c>
      <c r="G189" s="41">
        <v>36.751783684999999</v>
      </c>
      <c r="H189" s="21" t="str">
        <f t="shared" si="31"/>
        <v>N/A</v>
      </c>
      <c r="I189" s="41">
        <v>-13.2</v>
      </c>
      <c r="J189" s="41">
        <v>-17.3</v>
      </c>
      <c r="K189" s="21" t="str">
        <f t="shared" si="32"/>
        <v>No</v>
      </c>
    </row>
    <row r="190" spans="1:11">
      <c r="A190" s="91" t="s">
        <v>204</v>
      </c>
      <c r="B190" s="70" t="s">
        <v>12</v>
      </c>
      <c r="C190" s="94">
        <v>12.577249043</v>
      </c>
      <c r="D190" s="21" t="str">
        <f>IF($B190="N/A","N/A",IF(C190&gt;25,"No",IF(C190&lt;5,"No","Yes")))</f>
        <v>Yes</v>
      </c>
      <c r="E190" s="41">
        <v>10.4659277</v>
      </c>
      <c r="F190" s="21" t="str">
        <f>IF($B190="N/A","N/A",IF(E190&gt;25,"No",IF(E190&lt;5,"No","Yes")))</f>
        <v>Yes</v>
      </c>
      <c r="G190" s="41">
        <v>10.325910467</v>
      </c>
      <c r="H190" s="21" t="str">
        <f>IF($B190="N/A","N/A",IF(G190&gt;25,"No",IF(G190&lt;5,"No","Yes")))</f>
        <v>Yes</v>
      </c>
      <c r="I190" s="41">
        <v>-16.8</v>
      </c>
      <c r="J190" s="41">
        <v>-1.34</v>
      </c>
      <c r="K190" s="21" t="str">
        <f t="shared" si="32"/>
        <v>Yes</v>
      </c>
    </row>
    <row r="191" spans="1:11">
      <c r="A191" s="91" t="s">
        <v>205</v>
      </c>
      <c r="B191" s="70" t="s">
        <v>13</v>
      </c>
      <c r="C191" s="94">
        <v>37.980631013</v>
      </c>
      <c r="D191" s="21" t="str">
        <f>IF($B191="N/A","N/A",IF(C191&gt;70,"No",IF(C191&lt;40,"No","Yes")))</f>
        <v>No</v>
      </c>
      <c r="E191" s="41">
        <v>39.468195303000002</v>
      </c>
      <c r="F191" s="21" t="str">
        <f>IF($B191="N/A","N/A",IF(E191&gt;70,"No",IF(E191&lt;40,"No","Yes")))</f>
        <v>No</v>
      </c>
      <c r="G191" s="41">
        <v>39.357706377</v>
      </c>
      <c r="H191" s="21" t="str">
        <f>IF($B191="N/A","N/A",IF(G191&gt;70,"No",IF(G191&lt;40,"No","Yes")))</f>
        <v>No</v>
      </c>
      <c r="I191" s="41">
        <v>3.9169999999999998</v>
      </c>
      <c r="J191" s="41">
        <v>-0.28000000000000003</v>
      </c>
      <c r="K191" s="21" t="str">
        <f t="shared" si="32"/>
        <v>Yes</v>
      </c>
    </row>
    <row r="192" spans="1:11">
      <c r="A192" s="91" t="s">
        <v>206</v>
      </c>
      <c r="B192" s="70" t="s">
        <v>14</v>
      </c>
      <c r="C192" s="94">
        <v>49.442119943999998</v>
      </c>
      <c r="D192" s="21" t="str">
        <f>IF($B192="N/A","N/A",IF(C192&gt;55,"No",IF(C192&lt;20,"No","Yes")))</f>
        <v>Yes</v>
      </c>
      <c r="E192" s="41">
        <v>50.065876996</v>
      </c>
      <c r="F192" s="21" t="str">
        <f>IF($B192="N/A","N/A",IF(E192&gt;55,"No",IF(E192&lt;20,"No","Yes")))</f>
        <v>Yes</v>
      </c>
      <c r="G192" s="41">
        <v>50.316383156000001</v>
      </c>
      <c r="H192" s="21" t="str">
        <f>IF($B192="N/A","N/A",IF(G192&gt;55,"No",IF(G192&lt;20,"No","Yes")))</f>
        <v>Yes</v>
      </c>
      <c r="I192" s="41">
        <v>1.262</v>
      </c>
      <c r="J192" s="41">
        <v>0.50039999999999996</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t="s">
        <v>999</v>
      </c>
      <c r="D196" s="21" t="str">
        <f>IF($B196="N/A","N/A",IF(C196&gt;100,"No",IF(C196&lt;98,"No","Yes")))</f>
        <v>No</v>
      </c>
      <c r="E196" s="41" t="s">
        <v>999</v>
      </c>
      <c r="F196" s="21" t="str">
        <f>IF($B196="N/A","N/A",IF(E196&gt;100,"No",IF(E196&lt;98,"No","Yes")))</f>
        <v>No</v>
      </c>
      <c r="G196" s="41">
        <v>0</v>
      </c>
      <c r="H196" s="21" t="str">
        <f>IF($B196="N/A","N/A",IF(G196&gt;100,"No",IF(G196&lt;98,"No","Yes")))</f>
        <v>No</v>
      </c>
      <c r="I196" s="41" t="s">
        <v>999</v>
      </c>
      <c r="J196" s="41" t="s">
        <v>999</v>
      </c>
      <c r="K196" s="21" t="str">
        <f t="shared" si="32"/>
        <v>N/A</v>
      </c>
    </row>
    <row r="197" spans="1:11">
      <c r="A197" s="91" t="s">
        <v>278</v>
      </c>
      <c r="B197" s="70" t="s">
        <v>51</v>
      </c>
      <c r="C197" s="94" t="s">
        <v>999</v>
      </c>
      <c r="D197" s="21" t="str">
        <f t="shared" si="34"/>
        <v>N/A</v>
      </c>
      <c r="E197" s="41" t="s">
        <v>999</v>
      </c>
      <c r="F197" s="21" t="str">
        <f>IF($B197="N/A","N/A",IF(E197&gt;15,"No",IF(E197&lt;-15,"No","Yes")))</f>
        <v>N/A</v>
      </c>
      <c r="G197" s="41" t="s">
        <v>999</v>
      </c>
      <c r="H197" s="21" t="str">
        <f>IF($B197="N/A","N/A",IF(G197&gt;15,"No",IF(G197&lt;-15,"No","Yes")))</f>
        <v>N/A</v>
      </c>
      <c r="I197" s="41" t="s">
        <v>999</v>
      </c>
      <c r="J197" s="41" t="s">
        <v>999</v>
      </c>
      <c r="K197" s="21" t="str">
        <f t="shared" si="32"/>
        <v>N/A</v>
      </c>
    </row>
    <row r="198" spans="1:11">
      <c r="A198" s="91" t="s">
        <v>279</v>
      </c>
      <c r="B198" s="70" t="s">
        <v>51</v>
      </c>
      <c r="C198" s="94" t="s">
        <v>999</v>
      </c>
      <c r="D198" s="21" t="str">
        <f t="shared" si="34"/>
        <v>N/A</v>
      </c>
      <c r="E198" s="41" t="s">
        <v>999</v>
      </c>
      <c r="F198" s="21" t="str">
        <f>IF($B198="N/A","N/A",IF(E198&gt;15,"No",IF(E198&lt;-15,"No","Yes")))</f>
        <v>N/A</v>
      </c>
      <c r="G198" s="41" t="s">
        <v>999</v>
      </c>
      <c r="H198" s="21" t="str">
        <f>IF($B198="N/A","N/A",IF(G198&gt;15,"No",IF(G198&lt;-15,"No","Yes")))</f>
        <v>N/A</v>
      </c>
      <c r="I198" s="41" t="s">
        <v>999</v>
      </c>
      <c r="J198" s="41" t="s">
        <v>999</v>
      </c>
      <c r="K198" s="21" t="str">
        <f t="shared" si="32"/>
        <v>N/A</v>
      </c>
    </row>
    <row r="199" spans="1:11">
      <c r="A199" s="91" t="s">
        <v>305</v>
      </c>
      <c r="B199" s="70" t="s">
        <v>51</v>
      </c>
      <c r="C199" s="94" t="s">
        <v>999</v>
      </c>
      <c r="D199" s="21" t="str">
        <f t="shared" si="34"/>
        <v>N/A</v>
      </c>
      <c r="E199" s="41" t="s">
        <v>999</v>
      </c>
      <c r="F199" s="21" t="str">
        <f>IF($B199="N/A","N/A",IF(E199&gt;15,"No",IF(E199&lt;-15,"No","Yes")))</f>
        <v>N/A</v>
      </c>
      <c r="G199" s="41" t="s">
        <v>999</v>
      </c>
      <c r="H199" s="21" t="str">
        <f>IF($B199="N/A","N/A",IF(G199&gt;15,"No",IF(G199&lt;-15,"No","Yes")))</f>
        <v>N/A</v>
      </c>
      <c r="I199" s="41" t="s">
        <v>999</v>
      </c>
      <c r="J199" s="41" t="s">
        <v>999</v>
      </c>
      <c r="K199" s="21" t="str">
        <f t="shared" si="32"/>
        <v>N/A</v>
      </c>
    </row>
    <row r="200" spans="1:11">
      <c r="A200" s="211" t="s">
        <v>188</v>
      </c>
      <c r="B200" s="212"/>
      <c r="C200" s="212"/>
      <c r="D200" s="212"/>
      <c r="E200" s="212"/>
      <c r="F200" s="212"/>
      <c r="G200" s="212"/>
      <c r="H200" s="212"/>
      <c r="I200" s="212"/>
      <c r="J200" s="212"/>
      <c r="K200" s="213"/>
    </row>
    <row r="201" spans="1:11">
      <c r="A201" s="91" t="s">
        <v>850</v>
      </c>
      <c r="B201" s="70" t="s">
        <v>51</v>
      </c>
      <c r="C201" s="94" t="s">
        <v>51</v>
      </c>
      <c r="D201" s="21" t="str">
        <f t="shared" si="34"/>
        <v>N/A</v>
      </c>
      <c r="E201" s="41" t="s">
        <v>51</v>
      </c>
      <c r="F201" s="21" t="str">
        <f>IF($B201="N/A","N/A",IF(E201&gt;15,"No",IF(E201&lt;-15,"No","Yes")))</f>
        <v>N/A</v>
      </c>
      <c r="G201" s="41">
        <v>67.935275609000001</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32.064724390999999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3.4006409999999998E-4</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04/22/2010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998</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18092507</v>
      </c>
      <c r="D6" s="21" t="str">
        <f>IF($B6="N/A","N/A",IF(C6&gt;15,"No",IF(C6&lt;-15,"No","Yes")))</f>
        <v>N/A</v>
      </c>
      <c r="E6" s="20">
        <v>9442237</v>
      </c>
      <c r="F6" s="21" t="str">
        <f>IF($B6="N/A","N/A",IF(E6&gt;15,"No",IF(E6&lt;-15,"No","Yes")))</f>
        <v>N/A</v>
      </c>
      <c r="G6" s="20">
        <v>9485970</v>
      </c>
      <c r="H6" s="21" t="str">
        <f>IF($B6="N/A","N/A",IF(G6&gt;15,"No",IF(G6&lt;-15,"No","Yes")))</f>
        <v>N/A</v>
      </c>
      <c r="I6" s="22">
        <v>-47.8</v>
      </c>
      <c r="J6" s="22">
        <v>0.4632</v>
      </c>
      <c r="K6" s="21" t="str">
        <f>IF(J6="Div by 0", "N/A", IF(J6="N/A","N/A", IF(J6&gt;15, "No", IF(J6&lt;-15, "No", "Yes"))))</f>
        <v>Yes</v>
      </c>
    </row>
    <row r="7" spans="1:12">
      <c r="A7" s="159" t="s">
        <v>712</v>
      </c>
      <c r="B7" s="3" t="s">
        <v>51</v>
      </c>
      <c r="C7" s="23">
        <v>19.455534824000001</v>
      </c>
      <c r="D7" s="21" t="str">
        <f>IF($B7="N/A","N/A",IF(C7&gt;15,"No",IF(C7&lt;-15,"No","Yes")))</f>
        <v>N/A</v>
      </c>
      <c r="E7" s="23">
        <v>32.741054900000002</v>
      </c>
      <c r="F7" s="21" t="str">
        <f>IF($B7="N/A","N/A",IF(E7&gt;15,"No",IF(E7&lt;-15,"No","Yes")))</f>
        <v>N/A</v>
      </c>
      <c r="G7" s="23">
        <v>42.602274727999998</v>
      </c>
      <c r="H7" s="21" t="str">
        <f>IF($B7="N/A","N/A",IF(G7&gt;15,"No",IF(G7&lt;-15,"No","Yes")))</f>
        <v>N/A</v>
      </c>
      <c r="I7" s="22">
        <v>68.290000000000006</v>
      </c>
      <c r="J7" s="22">
        <v>30.12</v>
      </c>
      <c r="K7" s="21" t="str">
        <f>IF(J7="Div by 0", "N/A", IF(J7="N/A","N/A", IF(J7&gt;15, "No", IF(J7&lt;-15, "No", "Yes"))))</f>
        <v>No</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2">
      <c r="A9" s="2" t="s">
        <v>48</v>
      </c>
      <c r="B9" s="3" t="s">
        <v>51</v>
      </c>
      <c r="C9" s="20">
        <v>14572513</v>
      </c>
      <c r="D9" s="21" t="str">
        <f>IF($B9="N/A","N/A",IF(C9&gt;15,"No",IF(C9&lt;-15,"No","Yes")))</f>
        <v>N/A</v>
      </c>
      <c r="E9" s="20">
        <v>6350749</v>
      </c>
      <c r="F9" s="21" t="str">
        <f>IF($B9="N/A","N/A",IF(E9&gt;15,"No",IF(E9&lt;-15,"No","Yes")))</f>
        <v>N/A</v>
      </c>
      <c r="G9" s="20">
        <v>5444731</v>
      </c>
      <c r="H9" s="21" t="str">
        <f>IF($B9="N/A","N/A",IF(G9&gt;15,"No",IF(G9&lt;-15,"No","Yes")))</f>
        <v>N/A</v>
      </c>
      <c r="I9" s="22">
        <v>-56.4</v>
      </c>
      <c r="J9" s="22">
        <v>-14.3</v>
      </c>
      <c r="K9" s="21" t="str">
        <f t="shared" ref="K9:K17" si="0">IF(J9="Div by 0", "N/A", IF(J9="N/A","N/A", IF(J9&gt;15, "No", IF(J9&lt;-15, "No", "Yes"))))</f>
        <v>Yes</v>
      </c>
    </row>
    <row r="10" spans="1:12" ht="14.25" customHeight="1">
      <c r="A10" s="159" t="s">
        <v>715</v>
      </c>
      <c r="B10" s="3" t="s">
        <v>51</v>
      </c>
      <c r="C10" s="23">
        <v>2.3376201483000001</v>
      </c>
      <c r="D10" s="21" t="str">
        <f>IF($B10="N/A","N/A",IF(C10&gt;15,"No",IF(C10&lt;-15,"No","Yes")))</f>
        <v>N/A</v>
      </c>
      <c r="E10" s="23">
        <v>3.7889231647999999</v>
      </c>
      <c r="F10" s="21" t="str">
        <f>IF($B10="N/A","N/A",IF(E10&gt;15,"No",IF(E10&lt;-15,"No","Yes")))</f>
        <v>N/A</v>
      </c>
      <c r="G10" s="23">
        <v>5.7807263572999998</v>
      </c>
      <c r="H10" s="21" t="str">
        <f>IF($B10="N/A","N/A",IF(G10&gt;15,"No",IF(G10&lt;-15,"No","Yes")))</f>
        <v>N/A</v>
      </c>
      <c r="I10" s="22">
        <v>62.08</v>
      </c>
      <c r="J10" s="22">
        <v>52.57</v>
      </c>
      <c r="K10" s="21" t="str">
        <f t="shared" si="0"/>
        <v>No</v>
      </c>
    </row>
    <row r="11" spans="1:12">
      <c r="A11" s="159" t="s">
        <v>716</v>
      </c>
      <c r="B11" s="3" t="s">
        <v>183</v>
      </c>
      <c r="C11" s="23">
        <v>99.874944958</v>
      </c>
      <c r="D11" s="21" t="str">
        <f>IF($B11="N/A","N/A",IF(C11&gt;1,"Yes","No"))</f>
        <v>Yes</v>
      </c>
      <c r="E11" s="23">
        <v>99.851220779000002</v>
      </c>
      <c r="F11" s="21" t="str">
        <f>IF($B11="N/A","N/A",IF(E11&gt;1,"Yes","No"))</f>
        <v>Yes</v>
      </c>
      <c r="G11" s="23">
        <v>99.911356812999998</v>
      </c>
      <c r="H11" s="21" t="str">
        <f>IF($B11="N/A","N/A",IF(G11&gt;1,"Yes","No"))</f>
        <v>Yes</v>
      </c>
      <c r="I11" s="22">
        <v>-2.4E-2</v>
      </c>
      <c r="J11" s="22">
        <v>6.0199999999999997E-2</v>
      </c>
      <c r="K11" s="21" t="str">
        <f t="shared" si="0"/>
        <v>Yes</v>
      </c>
    </row>
    <row r="12" spans="1:12" ht="12.75" customHeight="1">
      <c r="A12" s="159" t="s">
        <v>717</v>
      </c>
      <c r="B12" s="3" t="s">
        <v>51</v>
      </c>
      <c r="C12" s="31">
        <v>111.47218553</v>
      </c>
      <c r="D12" s="21" t="str">
        <f>IF($B12="N/A","N/A",IF(C12&gt;15,"No",IF(C12&lt;-15,"No","Yes")))</f>
        <v>N/A</v>
      </c>
      <c r="E12" s="31">
        <v>108.73915844</v>
      </c>
      <c r="F12" s="21" t="str">
        <f>IF($B12="N/A","N/A",IF(E12&gt;15,"No",IF(E12&lt;-15,"No","Yes")))</f>
        <v>N/A</v>
      </c>
      <c r="G12" s="31">
        <v>111.91273253</v>
      </c>
      <c r="H12" s="21" t="str">
        <f>IF($B12="N/A","N/A",IF(G12&gt;15,"No",IF(G12&lt;-15,"No","Yes")))</f>
        <v>N/A</v>
      </c>
      <c r="I12" s="22">
        <v>-2.4500000000000002</v>
      </c>
      <c r="J12" s="22">
        <v>2.919</v>
      </c>
      <c r="K12" s="21" t="str">
        <f t="shared" si="0"/>
        <v>Yes</v>
      </c>
    </row>
    <row r="13" spans="1:12" ht="12.75" customHeight="1">
      <c r="A13" s="72" t="s">
        <v>865</v>
      </c>
      <c r="B13" s="70" t="s">
        <v>51</v>
      </c>
      <c r="C13" s="39">
        <v>123423</v>
      </c>
      <c r="D13" s="21" t="str">
        <f>IF($B13="N/A","N/A",IF(C13&gt;15,"No",IF(C13&lt;-15,"No","Yes")))</f>
        <v>N/A</v>
      </c>
      <c r="E13" s="39">
        <v>79743</v>
      </c>
      <c r="F13" s="21" t="str">
        <f>IF($B13="N/A","N/A",IF(E13&gt;15,"No",IF(E13&lt;-15,"No","Yes")))</f>
        <v>N/A</v>
      </c>
      <c r="G13" s="39">
        <v>85044</v>
      </c>
      <c r="H13" s="21" t="str">
        <f>IF($B13="N/A","N/A",IF(G13&gt;15,"No",IF(G13&lt;-15,"No","Yes")))</f>
        <v>N/A</v>
      </c>
      <c r="I13" s="70" t="s">
        <v>1021</v>
      </c>
      <c r="J13" s="41">
        <v>6.6479999999999997</v>
      </c>
      <c r="K13" s="21" t="str">
        <f t="shared" si="0"/>
        <v>Yes</v>
      </c>
    </row>
    <row r="14" spans="1:12" ht="27.75" customHeight="1">
      <c r="A14" s="2" t="s">
        <v>866</v>
      </c>
      <c r="B14" s="70" t="s">
        <v>51</v>
      </c>
      <c r="C14" s="31" t="s">
        <v>51</v>
      </c>
      <c r="D14" s="21" t="str">
        <f>IF($B14="N/A","N/A",IF(C14&gt;60,"No",IF(C14&lt;15,"No","Yes")))</f>
        <v>N/A</v>
      </c>
      <c r="E14" s="31">
        <v>97.903276777000002</v>
      </c>
      <c r="F14" s="21" t="str">
        <f>IF($B14="N/A","N/A",IF(E14&gt;60,"No",IF(E14&lt;15,"No","Yes")))</f>
        <v>N/A</v>
      </c>
      <c r="G14" s="31">
        <v>98.775104651999996</v>
      </c>
      <c r="H14" s="21" t="str">
        <f>IF($B14="N/A","N/A",IF(G14&gt;60,"No",IF(G14&lt;15,"No","Yes")))</f>
        <v>N/A</v>
      </c>
      <c r="I14" s="22" t="s">
        <v>51</v>
      </c>
      <c r="J14" s="22">
        <v>0.89049999999999996</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999</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14572513</v>
      </c>
      <c r="D19" s="21" t="str">
        <f>IF($B19="N/A","N/A",IF(C19&gt;15,"No",IF(C19&lt;-15,"No","Yes")))</f>
        <v>N/A</v>
      </c>
      <c r="E19" s="20">
        <v>6350749</v>
      </c>
      <c r="F19" s="21" t="str">
        <f>IF($B19="N/A","N/A",IF(E19&gt;15,"No",IF(E19&lt;-15,"No","Yes")))</f>
        <v>N/A</v>
      </c>
      <c r="G19" s="20">
        <v>5444731</v>
      </c>
      <c r="H19" s="21" t="str">
        <f>IF($B19="N/A","N/A",IF(G19&gt;15,"No",IF(G19&lt;-15,"No","Yes")))</f>
        <v>N/A</v>
      </c>
      <c r="I19" s="22">
        <v>-56.4</v>
      </c>
      <c r="J19" s="22">
        <v>-14.3</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999</v>
      </c>
      <c r="J21" s="22" t="s">
        <v>999</v>
      </c>
      <c r="K21" s="21" t="str">
        <f t="shared" si="1"/>
        <v>N/A</v>
      </c>
    </row>
    <row r="22" spans="1:11">
      <c r="A22" s="2" t="s">
        <v>193</v>
      </c>
      <c r="B22" s="3" t="s">
        <v>137</v>
      </c>
      <c r="C22" s="31">
        <v>80.568163432000006</v>
      </c>
      <c r="D22" s="21" t="str">
        <f>IF($B22="N/A","N/A",IF(C22&gt;60,"No",IF(C22&lt;15,"No","Yes")))</f>
        <v>No</v>
      </c>
      <c r="E22" s="31">
        <v>90.700444309999995</v>
      </c>
      <c r="F22" s="21" t="str">
        <f>IF($B22="N/A","N/A",IF(E22&gt;60,"No",IF(E22&lt;15,"No","Yes")))</f>
        <v>No</v>
      </c>
      <c r="G22" s="31">
        <v>95.123626861000005</v>
      </c>
      <c r="H22" s="21" t="str">
        <f>IF($B22="N/A","N/A",IF(G22&gt;60,"No",IF(G22&lt;15,"No","Yes")))</f>
        <v>No</v>
      </c>
      <c r="I22" s="22">
        <v>12.58</v>
      </c>
      <c r="J22" s="22">
        <v>4.8769999999999998</v>
      </c>
      <c r="K22" s="21" t="str">
        <f t="shared" si="1"/>
        <v>Yes</v>
      </c>
    </row>
    <row r="23" spans="1:11">
      <c r="A23" s="2" t="s">
        <v>49</v>
      </c>
      <c r="B23" s="3" t="s">
        <v>184</v>
      </c>
      <c r="C23" s="23">
        <v>1.6995901805</v>
      </c>
      <c r="D23" s="21" t="str">
        <f>IF($B23="N/A","N/A",IF(C23&gt;15,"No",IF(C23&lt;=0,"No","Yes")))</f>
        <v>Yes</v>
      </c>
      <c r="E23" s="23">
        <v>3.6912339000999999</v>
      </c>
      <c r="F23" s="21" t="str">
        <f>IF($B23="N/A","N/A",IF(E23&gt;15,"No",IF(E23&lt;=0,"No","Yes")))</f>
        <v>Yes</v>
      </c>
      <c r="G23" s="23">
        <v>2.1371303742999999</v>
      </c>
      <c r="H23" s="21" t="str">
        <f>IF($B23="N/A","N/A",IF(G23&gt;15,"No",IF(G23&lt;=0,"No","Yes")))</f>
        <v>Yes</v>
      </c>
      <c r="I23" s="22">
        <v>117.2</v>
      </c>
      <c r="J23" s="22">
        <v>-42.1</v>
      </c>
      <c r="K23" s="21" t="str">
        <f t="shared" si="1"/>
        <v>No</v>
      </c>
    </row>
    <row r="24" spans="1:11">
      <c r="A24" s="2" t="s">
        <v>195</v>
      </c>
      <c r="B24" s="3" t="s">
        <v>51</v>
      </c>
      <c r="C24" s="31">
        <v>76.246381317000001</v>
      </c>
      <c r="D24" s="21" t="str">
        <f>IF($B24="N/A","N/A",IF(C24&gt;15,"No",IF(C24&lt;-15,"No","Yes")))</f>
        <v>N/A</v>
      </c>
      <c r="E24" s="31">
        <v>88.673843214000001</v>
      </c>
      <c r="F24" s="21" t="str">
        <f>IF($B24="N/A","N/A",IF(E24&gt;15,"No",IF(E24&lt;-15,"No","Yes")))</f>
        <v>N/A</v>
      </c>
      <c r="G24" s="31">
        <v>106.94934729000001</v>
      </c>
      <c r="H24" s="21" t="str">
        <f>IF($B24="N/A","N/A",IF(G24&gt;15,"No",IF(G24&lt;-15,"No","Yes")))</f>
        <v>N/A</v>
      </c>
      <c r="I24" s="22">
        <v>16.3</v>
      </c>
      <c r="J24" s="22">
        <v>20.61</v>
      </c>
      <c r="K24" s="21" t="str">
        <f t="shared" si="1"/>
        <v>No</v>
      </c>
    </row>
    <row r="25" spans="1:11">
      <c r="A25" s="2" t="s">
        <v>201</v>
      </c>
      <c r="B25" s="3" t="s">
        <v>51</v>
      </c>
      <c r="C25" s="23">
        <v>0.37766307020000001</v>
      </c>
      <c r="D25" s="21" t="str">
        <f>IF($B25="N/A","N/A",IF(C25&gt;15,"No",IF(C25&lt;-15,"No","Yes")))</f>
        <v>N/A</v>
      </c>
      <c r="E25" s="23">
        <v>0.64390830119999998</v>
      </c>
      <c r="F25" s="21" t="str">
        <f>IF($B25="N/A","N/A",IF(E25&gt;15,"No",IF(E25&lt;-15,"No","Yes")))</f>
        <v>N/A</v>
      </c>
      <c r="G25" s="23">
        <v>0.66973005649999995</v>
      </c>
      <c r="H25" s="21" t="str">
        <f>IF($B25="N/A","N/A",IF(G25&gt;15,"No",IF(G25&lt;-15,"No","Yes")))</f>
        <v>N/A</v>
      </c>
      <c r="I25" s="22">
        <v>70.5</v>
      </c>
      <c r="J25" s="22">
        <v>4.01</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999</v>
      </c>
      <c r="J27" s="22" t="s">
        <v>999</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99.925505962000003</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99.742055471</v>
      </c>
      <c r="D30" s="21" t="str">
        <f>IF($B30="N/A","N/A",IF(C30&gt;98,"Yes","No"))</f>
        <v>Yes</v>
      </c>
      <c r="E30" s="23">
        <v>99.691374986</v>
      </c>
      <c r="F30" s="21" t="str">
        <f>IF($B30="N/A","N/A",IF(E30&gt;98,"Yes","No"))</f>
        <v>Yes</v>
      </c>
      <c r="G30" s="23">
        <v>99.702336075000005</v>
      </c>
      <c r="H30" s="21" t="str">
        <f>IF($B30="N/A","N/A",IF(G30&gt;98,"Yes","No"))</f>
        <v>Yes</v>
      </c>
      <c r="I30" s="22">
        <v>-5.0999999999999997E-2</v>
      </c>
      <c r="J30" s="22">
        <v>1.0999999999999999E-2</v>
      </c>
      <c r="K30" s="21" t="str">
        <f t="shared" si="1"/>
        <v>Yes</v>
      </c>
    </row>
    <row r="31" spans="1:11">
      <c r="A31" s="2" t="s">
        <v>308</v>
      </c>
      <c r="B31" s="3" t="s">
        <v>141</v>
      </c>
      <c r="C31" s="23">
        <v>99.971857976999999</v>
      </c>
      <c r="D31" s="21" t="str">
        <f>IF($B31="N/A","N/A",IF(C31&gt;98,"Yes","No"))</f>
        <v>Yes</v>
      </c>
      <c r="E31" s="23">
        <v>99.985607997000002</v>
      </c>
      <c r="F31" s="21" t="str">
        <f>IF($B31="N/A","N/A",IF(E31&gt;98,"Yes","No"))</f>
        <v>Yes</v>
      </c>
      <c r="G31" s="23">
        <v>99.990045421999994</v>
      </c>
      <c r="H31" s="21" t="str">
        <f>IF($B31="N/A","N/A",IF(G31&gt;98,"Yes","No"))</f>
        <v>Yes</v>
      </c>
      <c r="I31" s="22">
        <v>1.38E-2</v>
      </c>
      <c r="J31" s="22">
        <v>4.4000000000000003E-3</v>
      </c>
      <c r="K31" s="21" t="str">
        <f t="shared" si="1"/>
        <v>Yes</v>
      </c>
    </row>
    <row r="32" spans="1:11">
      <c r="A32" s="211" t="s">
        <v>774</v>
      </c>
      <c r="B32" s="212"/>
      <c r="C32" s="212"/>
      <c r="D32" s="212"/>
      <c r="E32" s="212"/>
      <c r="F32" s="212"/>
      <c r="G32" s="212"/>
      <c r="H32" s="212"/>
      <c r="I32" s="212"/>
      <c r="J32" s="212"/>
      <c r="K32" s="213"/>
    </row>
    <row r="33" spans="1:11" ht="12.75" customHeight="1">
      <c r="A33" s="2" t="s">
        <v>142</v>
      </c>
      <c r="B33" s="3" t="s">
        <v>56</v>
      </c>
      <c r="C33" s="23">
        <v>98.767199590000004</v>
      </c>
      <c r="D33" s="21" t="str">
        <f>IF($B33="N/A","N/A",IF(C33&gt;100,"No",IF(C33&lt;98,"No","Yes")))</f>
        <v>Yes</v>
      </c>
      <c r="E33" s="23">
        <v>98.842561720000006</v>
      </c>
      <c r="F33" s="21" t="str">
        <f>IF($B33="N/A","N/A",IF(E33&gt;100,"No",IF(E33&lt;98,"No","Yes")))</f>
        <v>Yes</v>
      </c>
      <c r="G33" s="23">
        <v>98.907935029000001</v>
      </c>
      <c r="H33" s="21" t="str">
        <f>IF($B33="N/A","N/A",IF(G33&gt;100,"No",IF(G33&lt;98,"No","Yes")))</f>
        <v>Yes</v>
      </c>
      <c r="I33" s="22">
        <v>7.6300000000000007E-2</v>
      </c>
      <c r="J33" s="22">
        <v>6.6100000000000006E-2</v>
      </c>
      <c r="K33" s="21" t="str">
        <f t="shared" si="1"/>
        <v>Yes</v>
      </c>
    </row>
    <row r="34" spans="1:11">
      <c r="A34" s="2" t="s">
        <v>309</v>
      </c>
      <c r="B34" s="3" t="s">
        <v>56</v>
      </c>
      <c r="C34" s="23">
        <v>98.870839915999994</v>
      </c>
      <c r="D34" s="21" t="str">
        <f>IF($B34="N/A","N/A",IF(C34&gt;100,"No",IF(C34&lt;98,"No","Yes")))</f>
        <v>Yes</v>
      </c>
      <c r="E34" s="23">
        <v>99.002731804000007</v>
      </c>
      <c r="F34" s="21" t="str">
        <f>IF($B34="N/A","N/A",IF(E34&gt;100,"No",IF(E34&lt;98,"No","Yes")))</f>
        <v>Yes</v>
      </c>
      <c r="G34" s="23">
        <v>99.180914539</v>
      </c>
      <c r="H34" s="21" t="str">
        <f>IF($B34="N/A","N/A",IF(G34&gt;100,"No",IF(G34&lt;98,"No","Yes")))</f>
        <v>Yes</v>
      </c>
      <c r="I34" s="22">
        <v>0.13339999999999999</v>
      </c>
      <c r="J34" s="22">
        <v>0.18</v>
      </c>
      <c r="K34" s="21" t="str">
        <f t="shared" si="1"/>
        <v>Yes</v>
      </c>
    </row>
    <row r="35" spans="1:11">
      <c r="A35" s="2" t="s">
        <v>310</v>
      </c>
      <c r="B35" s="3" t="s">
        <v>56</v>
      </c>
      <c r="C35" s="23">
        <v>98.870839915999994</v>
      </c>
      <c r="D35" s="21" t="str">
        <f>IF($B35="N/A","N/A",IF(C35&gt;100,"No",IF(C35&lt;98,"No","Yes")))</f>
        <v>Yes</v>
      </c>
      <c r="E35" s="23">
        <v>99.002731804000007</v>
      </c>
      <c r="F35" s="21" t="str">
        <f>IF($B35="N/A","N/A",IF(E35&gt;100,"No",IF(E35&lt;98,"No","Yes")))</f>
        <v>Yes</v>
      </c>
      <c r="G35" s="23">
        <v>99.180914539</v>
      </c>
      <c r="H35" s="21" t="str">
        <f>IF($B35="N/A","N/A",IF(G35&gt;100,"No",IF(G35&lt;98,"No","Yes")))</f>
        <v>Yes</v>
      </c>
      <c r="I35" s="22">
        <v>0.13339999999999999</v>
      </c>
      <c r="J35" s="22">
        <v>0.18</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67.334714335000001</v>
      </c>
      <c r="D37" s="21" t="str">
        <f>IF($B37="N/A","N/A",IF(C37&gt;15,"No",IF(C37&lt;-15,"No","Yes")))</f>
        <v>N/A</v>
      </c>
      <c r="E37" s="23">
        <v>65.290834199000003</v>
      </c>
      <c r="F37" s="21" t="str">
        <f>IF($B37="N/A","N/A",IF(E37&gt;15,"No",IF(E37&lt;-15,"No","Yes")))</f>
        <v>N/A</v>
      </c>
      <c r="G37" s="23">
        <v>63.125285712</v>
      </c>
      <c r="H37" s="21" t="str">
        <f>IF($B37="N/A","N/A",IF(G37&gt;15,"No",IF(G37&lt;-15,"No","Yes")))</f>
        <v>N/A</v>
      </c>
      <c r="I37" s="22">
        <v>-3.04</v>
      </c>
      <c r="J37" s="22">
        <v>-3.32</v>
      </c>
      <c r="K37" s="21" t="str">
        <f t="shared" ref="K37:K46" si="3">IF(J37="Div by 0", "N/A", IF(J37="N/A","N/A", IF(J37&gt;15, "No", IF(J37&lt;-15, "No", "Yes"))))</f>
        <v>Yes</v>
      </c>
    </row>
    <row r="38" spans="1:11">
      <c r="A38" s="2" t="s">
        <v>724</v>
      </c>
      <c r="B38" s="3" t="s">
        <v>51</v>
      </c>
      <c r="C38" s="23">
        <v>31.212502607000001</v>
      </c>
      <c r="D38" s="21" t="str">
        <f>IF($B38="N/A","N/A",IF(C38&gt;15,"No",IF(C38&lt;-15,"No","Yes")))</f>
        <v>N/A</v>
      </c>
      <c r="E38" s="23">
        <v>32.930273264</v>
      </c>
      <c r="F38" s="21" t="str">
        <f>IF($B38="N/A","N/A",IF(E38&gt;15,"No",IF(E38&lt;-15,"No","Yes")))</f>
        <v>N/A</v>
      </c>
      <c r="G38" s="23">
        <v>35.248003988000001</v>
      </c>
      <c r="H38" s="21" t="str">
        <f>IF($B38="N/A","N/A",IF(G38&gt;15,"No",IF(G38&lt;-15,"No","Yes")))</f>
        <v>N/A</v>
      </c>
      <c r="I38" s="22">
        <v>5.5030000000000001</v>
      </c>
      <c r="J38" s="22">
        <v>7.0380000000000003</v>
      </c>
      <c r="K38" s="21" t="str">
        <f t="shared" si="3"/>
        <v>Yes</v>
      </c>
    </row>
    <row r="39" spans="1:11">
      <c r="A39" s="2" t="s">
        <v>725</v>
      </c>
      <c r="B39" s="3" t="s">
        <v>51</v>
      </c>
      <c r="C39" s="23">
        <v>0.19429730479999999</v>
      </c>
      <c r="D39" s="21" t="str">
        <f>IF($B39="N/A","N/A",IF(C39&gt;15,"No",IF(C39&lt;-15,"No","Yes")))</f>
        <v>N/A</v>
      </c>
      <c r="E39" s="23">
        <v>0.55618636480000005</v>
      </c>
      <c r="F39" s="21" t="str">
        <f>IF($B39="N/A","N/A",IF(E39&gt;15,"No",IF(E39&lt;-15,"No","Yes")))</f>
        <v>N/A</v>
      </c>
      <c r="G39" s="23">
        <v>0.5546830505</v>
      </c>
      <c r="H39" s="21" t="str">
        <f>IF($B39="N/A","N/A",IF(G39&gt;15,"No",IF(G39&lt;-15,"No","Yes")))</f>
        <v>N/A</v>
      </c>
      <c r="I39" s="22">
        <v>186.3</v>
      </c>
      <c r="J39" s="22">
        <v>-0.27</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99.180914539</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99.180914539</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99.180914539</v>
      </c>
      <c r="H42" s="21" t="str">
        <f t="shared" si="6"/>
        <v>N/A</v>
      </c>
      <c r="I42" s="22" t="s">
        <v>51</v>
      </c>
      <c r="J42" s="22" t="s">
        <v>51</v>
      </c>
      <c r="K42" s="21" t="str">
        <f t="shared" si="7"/>
        <v>N/A</v>
      </c>
    </row>
    <row r="43" spans="1:11">
      <c r="A43" s="2" t="s">
        <v>311</v>
      </c>
      <c r="B43" s="3" t="s">
        <v>51</v>
      </c>
      <c r="C43" s="23">
        <v>1.9012026272</v>
      </c>
      <c r="D43" s="21" t="str">
        <f>IF($B43="N/A","N/A",IF(C43&gt;15,"No",IF(C43&lt;-15,"No","Yes")))</f>
        <v>N/A</v>
      </c>
      <c r="E43" s="23">
        <v>3.6094640176000001</v>
      </c>
      <c r="F43" s="21" t="str">
        <f>IF($B43="N/A","N/A",IF(E43&gt;15,"No",IF(E43&lt;-15,"No","Yes")))</f>
        <v>N/A</v>
      </c>
      <c r="G43" s="23">
        <v>5.0600295955999997</v>
      </c>
      <c r="H43" s="21" t="str">
        <f>IF($B43="N/A","N/A",IF(G43&gt;15,"No",IF(G43&lt;-15,"No","Yes")))</f>
        <v>N/A</v>
      </c>
      <c r="I43" s="22">
        <v>89.85</v>
      </c>
      <c r="J43" s="22">
        <v>40.19</v>
      </c>
      <c r="K43" s="21" t="str">
        <f t="shared" si="3"/>
        <v>No</v>
      </c>
    </row>
    <row r="44" spans="1:11">
      <c r="A44" s="2" t="s">
        <v>312</v>
      </c>
      <c r="B44" s="3" t="s">
        <v>51</v>
      </c>
      <c r="C44" s="23">
        <v>96.969637289000005</v>
      </c>
      <c r="D44" s="21" t="str">
        <f>IF($B44="N/A","N/A",IF(C44&gt;15,"No",IF(C44&lt;-15,"No","Yes")))</f>
        <v>N/A</v>
      </c>
      <c r="E44" s="23">
        <v>95.393267785999996</v>
      </c>
      <c r="F44" s="21" t="str">
        <f>IF($B44="N/A","N/A",IF(E44&gt;15,"No",IF(E44&lt;-15,"No","Yes")))</f>
        <v>N/A</v>
      </c>
      <c r="G44" s="23">
        <v>94.120884943999997</v>
      </c>
      <c r="H44" s="21" t="str">
        <f>IF($B44="N/A","N/A",IF(G44&gt;15,"No",IF(G44&lt;-15,"No","Yes")))</f>
        <v>N/A</v>
      </c>
      <c r="I44" s="22">
        <v>-1.63</v>
      </c>
      <c r="J44" s="22">
        <v>-1.33</v>
      </c>
      <c r="K44" s="21" t="str">
        <f t="shared" si="3"/>
        <v>Yes</v>
      </c>
    </row>
    <row r="45" spans="1:11">
      <c r="A45" s="2" t="s">
        <v>313</v>
      </c>
      <c r="B45" s="3" t="s">
        <v>51</v>
      </c>
      <c r="C45" s="23">
        <v>47.802935568000002</v>
      </c>
      <c r="D45" s="21" t="str">
        <f>IF($B45="N/A","N/A",IF(C45&gt;15,"No",IF(C45&lt;-15,"No","Yes")))</f>
        <v>N/A</v>
      </c>
      <c r="E45" s="23">
        <v>52.239255559</v>
      </c>
      <c r="F45" s="21" t="str">
        <f>IF($B45="N/A","N/A",IF(E45&gt;15,"No",IF(E45&lt;-15,"No","Yes")))</f>
        <v>N/A</v>
      </c>
      <c r="G45" s="23">
        <v>55.966713507000001</v>
      </c>
      <c r="H45" s="21" t="str">
        <f>IF($B45="N/A","N/A",IF(G45&gt;15,"No",IF(G45&lt;-15,"No","Yes")))</f>
        <v>N/A</v>
      </c>
      <c r="I45" s="22">
        <v>9.2799999999999994</v>
      </c>
      <c r="J45" s="22">
        <v>7.1349999999999998</v>
      </c>
      <c r="K45" s="21" t="str">
        <f t="shared" si="3"/>
        <v>Yes</v>
      </c>
    </row>
    <row r="46" spans="1:11">
      <c r="A46" s="2" t="s">
        <v>314</v>
      </c>
      <c r="B46" s="3" t="s">
        <v>51</v>
      </c>
      <c r="C46" s="23">
        <v>46.557144948000001</v>
      </c>
      <c r="D46" s="21" t="str">
        <f>IF($B46="N/A","N/A",IF(C46&gt;15,"No",IF(C46&lt;-15,"No","Yes")))</f>
        <v>N/A</v>
      </c>
      <c r="E46" s="23">
        <v>40.971466515000003</v>
      </c>
      <c r="F46" s="21" t="str">
        <f>IF($B46="N/A","N/A",IF(E46&gt;15,"No",IF(E46&lt;-15,"No","Yes")))</f>
        <v>N/A</v>
      </c>
      <c r="G46" s="23">
        <v>36.537856507999997</v>
      </c>
      <c r="H46" s="21" t="str">
        <f>IF($B46="N/A","N/A",IF(G46&gt;15,"No",IF(G46&lt;-15,"No","Yes")))</f>
        <v>N/A</v>
      </c>
      <c r="I46" s="22">
        <v>-12</v>
      </c>
      <c r="J46" s="22">
        <v>-10.8</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04/22/2010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998</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20" t="s">
        <v>22</v>
      </c>
      <c r="B5" s="200"/>
      <c r="C5" s="200"/>
      <c r="D5" s="200"/>
      <c r="E5" s="200"/>
      <c r="F5" s="200"/>
      <c r="G5" s="200"/>
      <c r="H5" s="200"/>
      <c r="I5" s="200"/>
      <c r="J5" s="200"/>
      <c r="K5" s="200"/>
      <c r="L5" s="201"/>
    </row>
    <row r="6" spans="1:12">
      <c r="A6" s="69" t="s">
        <v>93</v>
      </c>
      <c r="B6" s="70" t="s">
        <v>51</v>
      </c>
      <c r="C6" s="39">
        <v>1134761</v>
      </c>
      <c r="D6" s="10" t="str">
        <f>IF($B6="N/A","N/A",IF(C6&gt;10,"No",IF(C6&lt;-10,"No","Yes")))</f>
        <v>N/A</v>
      </c>
      <c r="E6" s="39">
        <v>1190176</v>
      </c>
      <c r="F6" s="10" t="str">
        <f>IF($B6="N/A","N/A",IF(E6&gt;10,"No",IF(E6&lt;-10,"No","Yes")))</f>
        <v>N/A</v>
      </c>
      <c r="G6" s="39">
        <v>1227083</v>
      </c>
      <c r="H6" s="10" t="str">
        <f>IF($B6="N/A","N/A",IF(G6&gt;10,"No",IF(G6&lt;-10,"No","Yes")))</f>
        <v>N/A</v>
      </c>
      <c r="I6" s="96">
        <v>4.883</v>
      </c>
      <c r="J6" s="1">
        <v>3.101</v>
      </c>
      <c r="K6" s="11" t="s">
        <v>116</v>
      </c>
      <c r="L6" s="21" t="str">
        <f>IF(J6="Div by 0", "N/A", IF(K6="N/A","N/A", IF(J6&gt;VALUE(MID(K6,1,2)), "No", IF(J6&lt;-1*VALUE(MID(K6,1,2)), "No", "Yes"))))</f>
        <v>Yes</v>
      </c>
    </row>
    <row r="7" spans="1:12">
      <c r="A7" s="69" t="s">
        <v>315</v>
      </c>
      <c r="B7" s="70" t="s">
        <v>51</v>
      </c>
      <c r="C7" s="40">
        <v>7132390600</v>
      </c>
      <c r="D7" s="10" t="str">
        <f>IF($B7="N/A","N/A",IF(C7&gt;10,"No",IF(C7&lt;-10,"No","Yes")))</f>
        <v>N/A</v>
      </c>
      <c r="E7" s="40">
        <v>7075202792</v>
      </c>
      <c r="F7" s="10" t="str">
        <f>IF($B7="N/A","N/A",IF(E7&gt;10,"No",IF(E7&lt;-10,"No","Yes")))</f>
        <v>N/A</v>
      </c>
      <c r="G7" s="40">
        <v>7317171704</v>
      </c>
      <c r="H7" s="10" t="str">
        <f>IF($B7="N/A","N/A",IF(G7&gt;10,"No",IF(G7&lt;-10,"No","Yes")))</f>
        <v>N/A</v>
      </c>
      <c r="I7" s="96">
        <v>-0.80200000000000005</v>
      </c>
      <c r="J7" s="96">
        <v>3.42</v>
      </c>
      <c r="K7" s="11" t="s">
        <v>117</v>
      </c>
      <c r="L7" s="21" t="str">
        <f>IF(J7="Div by 0", "N/A", IF(K7="N/A","N/A", IF(J7&gt;VALUE(MID(K7,1,2)), "No", IF(J7&lt;-1*VALUE(MID(K7,1,2)), "No", "Yes"))))</f>
        <v>Yes</v>
      </c>
    </row>
    <row r="8" spans="1:12">
      <c r="A8" s="97" t="s">
        <v>316</v>
      </c>
      <c r="B8" s="21" t="s">
        <v>51</v>
      </c>
      <c r="C8" s="41">
        <v>16.427247676</v>
      </c>
      <c r="D8" s="10" t="str">
        <f>IF($B8="N/A","N/A",IF(C8&gt;10,"No",IF(C8&lt;-10,"No","Yes")))</f>
        <v>N/A</v>
      </c>
      <c r="E8" s="41">
        <v>16.015698519000001</v>
      </c>
      <c r="F8" s="10" t="str">
        <f>IF($B8="N/A","N/A",IF(E8&gt;10,"No",IF(E8&lt;-10,"No","Yes")))</f>
        <v>N/A</v>
      </c>
      <c r="G8" s="41">
        <v>17.090449463999999</v>
      </c>
      <c r="H8" s="10" t="str">
        <f>IF($B8="N/A","N/A",IF(G8&gt;10,"No",IF(G8&lt;-10,"No","Yes")))</f>
        <v>N/A</v>
      </c>
      <c r="I8" s="96">
        <v>-2.5099999999999998</v>
      </c>
      <c r="J8" s="96">
        <v>6.7110000000000003</v>
      </c>
      <c r="K8" s="21" t="s">
        <v>51</v>
      </c>
      <c r="L8" s="21" t="str">
        <f>IF(J8="Div by 0", "N/A", IF(K8="N/A","N/A", IF(J8&gt;VALUE(MID(K8,1,2)), "No", IF(J8&lt;-1*VALUE(MID(K8,1,2)), "No", "Yes"))))</f>
        <v>N/A</v>
      </c>
    </row>
    <row r="9" spans="1:12">
      <c r="A9" s="97" t="s">
        <v>317</v>
      </c>
      <c r="B9" s="21" t="s">
        <v>51</v>
      </c>
      <c r="C9" s="41">
        <v>18.690896145</v>
      </c>
      <c r="D9" s="10" t="str">
        <f t="shared" ref="D9:D16" si="0">IF($B9="N/A","N/A",IF(C9&gt;10,"No",IF(C9&lt;-10,"No","Yes")))</f>
        <v>N/A</v>
      </c>
      <c r="E9" s="41">
        <v>17.688308284000001</v>
      </c>
      <c r="F9" s="10" t="str">
        <f t="shared" ref="F9:F16" si="1">IF($B9="N/A","N/A",IF(E9&gt;10,"No",IF(E9&lt;-10,"No","Yes")))</f>
        <v>N/A</v>
      </c>
      <c r="G9" s="41">
        <v>16.803916279999999</v>
      </c>
      <c r="H9" s="10" t="str">
        <f t="shared" ref="H9:H16" si="2">IF($B9="N/A","N/A",IF(G9&gt;10,"No",IF(G9&lt;-10,"No","Yes")))</f>
        <v>N/A</v>
      </c>
      <c r="I9" s="96">
        <v>-5.36</v>
      </c>
      <c r="J9" s="96">
        <v>-5</v>
      </c>
      <c r="K9" s="21" t="s">
        <v>51</v>
      </c>
      <c r="L9" s="21" t="str">
        <f t="shared" ref="L9:L23" si="3">IF(J9="Div by 0", "N/A", IF(K9="N/A","N/A", IF(J9&gt;VALUE(MID(K9,1,2)), "No", IF(J9&lt;-1*VALUE(MID(K9,1,2)), "No", "Yes"))))</f>
        <v>N/A</v>
      </c>
    </row>
    <row r="10" spans="1:12">
      <c r="A10" s="97" t="s">
        <v>318</v>
      </c>
      <c r="B10" s="21" t="s">
        <v>51</v>
      </c>
      <c r="C10" s="41">
        <v>7.9585040374</v>
      </c>
      <c r="D10" s="10" t="str">
        <f t="shared" si="0"/>
        <v>N/A</v>
      </c>
      <c r="E10" s="41">
        <v>8.7824825908000008</v>
      </c>
      <c r="F10" s="10" t="str">
        <f t="shared" si="1"/>
        <v>N/A</v>
      </c>
      <c r="G10" s="41">
        <v>7.7880632361000002</v>
      </c>
      <c r="H10" s="10" t="str">
        <f t="shared" si="2"/>
        <v>N/A</v>
      </c>
      <c r="I10" s="96">
        <v>10.35</v>
      </c>
      <c r="J10" s="96">
        <v>-11.3</v>
      </c>
      <c r="K10" s="21" t="s">
        <v>51</v>
      </c>
      <c r="L10" s="21" t="str">
        <f t="shared" si="3"/>
        <v>N/A</v>
      </c>
    </row>
    <row r="11" spans="1:12">
      <c r="A11" s="97" t="s">
        <v>319</v>
      </c>
      <c r="B11" s="21" t="s">
        <v>51</v>
      </c>
      <c r="C11" s="41">
        <v>0.19431404499999999</v>
      </c>
      <c r="D11" s="10" t="str">
        <f t="shared" si="0"/>
        <v>N/A</v>
      </c>
      <c r="E11" s="41">
        <v>0.21299370849999999</v>
      </c>
      <c r="F11" s="10" t="str">
        <f t="shared" si="1"/>
        <v>N/A</v>
      </c>
      <c r="G11" s="41">
        <v>0.4117895855</v>
      </c>
      <c r="H11" s="10" t="str">
        <f t="shared" si="2"/>
        <v>N/A</v>
      </c>
      <c r="I11" s="96">
        <v>9.6129999999999995</v>
      </c>
      <c r="J11" s="96">
        <v>93.33</v>
      </c>
      <c r="K11" s="21" t="s">
        <v>51</v>
      </c>
      <c r="L11" s="21" t="str">
        <f t="shared" si="3"/>
        <v>N/A</v>
      </c>
    </row>
    <row r="12" spans="1:12">
      <c r="A12" s="97" t="s">
        <v>320</v>
      </c>
      <c r="B12" s="56" t="s">
        <v>51</v>
      </c>
      <c r="C12" s="41">
        <v>5.8624679557999997</v>
      </c>
      <c r="D12" s="10" t="str">
        <f t="shared" si="0"/>
        <v>N/A</v>
      </c>
      <c r="E12" s="41">
        <v>5.2397292500999999</v>
      </c>
      <c r="F12" s="10" t="str">
        <f t="shared" si="1"/>
        <v>N/A</v>
      </c>
      <c r="G12" s="41">
        <v>4.5095564033000004</v>
      </c>
      <c r="H12" s="10" t="str">
        <f t="shared" si="2"/>
        <v>N/A</v>
      </c>
      <c r="I12" s="96">
        <v>-10.6</v>
      </c>
      <c r="J12" s="96">
        <v>-13.9</v>
      </c>
      <c r="K12" s="21" t="s">
        <v>51</v>
      </c>
      <c r="L12" s="21" t="str">
        <f t="shared" si="3"/>
        <v>N/A</v>
      </c>
    </row>
    <row r="13" spans="1:12">
      <c r="A13" s="97" t="s">
        <v>321</v>
      </c>
      <c r="B13" s="56" t="s">
        <v>51</v>
      </c>
      <c r="C13" s="41">
        <v>35.233322258999998</v>
      </c>
      <c r="D13" s="10" t="str">
        <f t="shared" si="0"/>
        <v>N/A</v>
      </c>
      <c r="E13" s="41">
        <v>35.841757858000001</v>
      </c>
      <c r="F13" s="10" t="str">
        <f t="shared" si="1"/>
        <v>N/A</v>
      </c>
      <c r="G13" s="41">
        <v>36.873544821000003</v>
      </c>
      <c r="H13" s="10" t="str">
        <f t="shared" si="2"/>
        <v>N/A</v>
      </c>
      <c r="I13" s="96">
        <v>1.7270000000000001</v>
      </c>
      <c r="J13" s="96">
        <v>2.879</v>
      </c>
      <c r="K13" s="21" t="s">
        <v>51</v>
      </c>
      <c r="L13" s="21" t="str">
        <f t="shared" si="3"/>
        <v>N/A</v>
      </c>
    </row>
    <row r="14" spans="1:12">
      <c r="A14" s="97" t="s">
        <v>322</v>
      </c>
      <c r="B14" s="56" t="s">
        <v>51</v>
      </c>
      <c r="C14" s="41">
        <v>2.8464143599999998E-2</v>
      </c>
      <c r="D14" s="10" t="str">
        <f t="shared" si="0"/>
        <v>N/A</v>
      </c>
      <c r="E14" s="41">
        <v>1.36954534E-2</v>
      </c>
      <c r="F14" s="10" t="str">
        <f t="shared" si="1"/>
        <v>N/A</v>
      </c>
      <c r="G14" s="41">
        <v>6.5276758000000004E-2</v>
      </c>
      <c r="H14" s="10" t="str">
        <f t="shared" si="2"/>
        <v>N/A</v>
      </c>
      <c r="I14" s="96">
        <v>-51.9</v>
      </c>
      <c r="J14" s="96">
        <v>376.6</v>
      </c>
      <c r="K14" s="21" t="s">
        <v>51</v>
      </c>
      <c r="L14" s="21" t="str">
        <f t="shared" si="3"/>
        <v>N/A</v>
      </c>
    </row>
    <row r="15" spans="1:12">
      <c r="A15" s="97" t="s">
        <v>586</v>
      </c>
      <c r="B15" s="56" t="s">
        <v>51</v>
      </c>
      <c r="C15" s="41">
        <v>15.604783739</v>
      </c>
      <c r="D15" s="10" t="str">
        <f t="shared" si="0"/>
        <v>N/A</v>
      </c>
      <c r="E15" s="41">
        <v>16.205334337</v>
      </c>
      <c r="F15" s="10" t="str">
        <f t="shared" si="1"/>
        <v>N/A</v>
      </c>
      <c r="G15" s="41">
        <v>16.457403452000001</v>
      </c>
      <c r="H15" s="10" t="str">
        <f t="shared" si="2"/>
        <v>N/A</v>
      </c>
      <c r="I15" s="96">
        <v>3.8490000000000002</v>
      </c>
      <c r="J15" s="96">
        <v>1.5549999999999999</v>
      </c>
      <c r="K15" s="21" t="s">
        <v>51</v>
      </c>
      <c r="L15" s="21" t="str">
        <f t="shared" si="3"/>
        <v>N/A</v>
      </c>
    </row>
    <row r="16" spans="1:12">
      <c r="A16" s="98" t="s">
        <v>867</v>
      </c>
      <c r="B16" s="48" t="s">
        <v>51</v>
      </c>
      <c r="C16" s="39">
        <v>8991</v>
      </c>
      <c r="D16" s="10" t="str">
        <f t="shared" si="0"/>
        <v>N/A</v>
      </c>
      <c r="E16" s="39">
        <v>9499</v>
      </c>
      <c r="F16" s="10" t="str">
        <f t="shared" si="1"/>
        <v>N/A</v>
      </c>
      <c r="G16" s="39">
        <v>11469</v>
      </c>
      <c r="H16" s="10" t="str">
        <f t="shared" si="2"/>
        <v>N/A</v>
      </c>
      <c r="I16" s="96">
        <v>5.65</v>
      </c>
      <c r="J16" s="96">
        <v>20.74</v>
      </c>
      <c r="K16" s="39" t="s">
        <v>51</v>
      </c>
      <c r="L16" s="21" t="str">
        <f t="shared" si="3"/>
        <v>N/A</v>
      </c>
    </row>
    <row r="17" spans="1:12">
      <c r="A17" s="98" t="s">
        <v>868</v>
      </c>
      <c r="B17" s="59" t="s">
        <v>7</v>
      </c>
      <c r="C17" s="42">
        <v>0.79232543239999997</v>
      </c>
      <c r="D17" s="10" t="str">
        <f>IF($B17="N/A","N/A",IF(C17&gt;=2,"No",IF(C17&lt;0,"No","Yes")))</f>
        <v>Yes</v>
      </c>
      <c r="E17" s="42">
        <v>0.79811725320000004</v>
      </c>
      <c r="F17" s="10" t="str">
        <f>IF($B17="N/A","N/A",IF(E17&gt;=2,"No",IF(E17&lt;0,"No","Yes")))</f>
        <v>Yes</v>
      </c>
      <c r="G17" s="42">
        <v>0.93465560189999997</v>
      </c>
      <c r="H17" s="10" t="str">
        <f>IF($B17="N/A","N/A",IF(G17&gt;=2,"No",IF(G17&lt;0,"No","Yes")))</f>
        <v>Yes</v>
      </c>
      <c r="I17" s="96">
        <v>0.73099999999999998</v>
      </c>
      <c r="J17" s="96">
        <v>17.11</v>
      </c>
      <c r="K17" s="43" t="s">
        <v>51</v>
      </c>
      <c r="L17" s="21" t="str">
        <f t="shared" si="3"/>
        <v>N/A</v>
      </c>
    </row>
    <row r="18" spans="1:12" ht="25.5">
      <c r="A18" s="99" t="s">
        <v>869</v>
      </c>
      <c r="B18" s="59" t="s">
        <v>51</v>
      </c>
      <c r="C18" s="44">
        <v>46543555</v>
      </c>
      <c r="D18" s="10" t="str">
        <f t="shared" ref="D18:D23" si="4">IF($B18="N/A","N/A",IF(C18&gt;10,"No",IF(C18&lt;-10,"No","Yes")))</f>
        <v>N/A</v>
      </c>
      <c r="E18" s="44">
        <v>49209417</v>
      </c>
      <c r="F18" s="10" t="str">
        <f t="shared" ref="F18:F23" si="5">IF($B18="N/A","N/A",IF(E18&gt;10,"No",IF(E18&lt;-10,"No","Yes")))</f>
        <v>N/A</v>
      </c>
      <c r="G18" s="44">
        <v>54728018</v>
      </c>
      <c r="H18" s="10" t="str">
        <f t="shared" ref="H18:H23" si="6">IF($B18="N/A","N/A",IF(G18&gt;10,"No",IF(G18&lt;-10,"No","Yes")))</f>
        <v>N/A</v>
      </c>
      <c r="I18" s="96">
        <v>5.7279999999999998</v>
      </c>
      <c r="J18" s="96">
        <v>11.21</v>
      </c>
      <c r="K18" s="43" t="s">
        <v>51</v>
      </c>
      <c r="L18" s="21" t="str">
        <f t="shared" si="3"/>
        <v>N/A</v>
      </c>
    </row>
    <row r="19" spans="1:12" ht="25.5">
      <c r="A19" s="99" t="s">
        <v>870</v>
      </c>
      <c r="B19" s="59" t="s">
        <v>51</v>
      </c>
      <c r="C19" s="44" t="s">
        <v>51</v>
      </c>
      <c r="D19" s="10" t="str">
        <f t="shared" si="4"/>
        <v>N/A</v>
      </c>
      <c r="E19" s="44">
        <v>5180.4839456999998</v>
      </c>
      <c r="F19" s="10" t="str">
        <f t="shared" si="5"/>
        <v>N/A</v>
      </c>
      <c r="G19" s="44">
        <v>4771.8212573000001</v>
      </c>
      <c r="H19" s="10" t="str">
        <f t="shared" si="6"/>
        <v>N/A</v>
      </c>
      <c r="I19" s="96" t="s">
        <v>51</v>
      </c>
      <c r="J19" s="96">
        <v>-7.89</v>
      </c>
      <c r="K19" s="43" t="s">
        <v>51</v>
      </c>
      <c r="L19" s="21" t="str">
        <f t="shared" si="3"/>
        <v>N/A</v>
      </c>
    </row>
    <row r="20" spans="1:12">
      <c r="A20" s="98" t="s">
        <v>871</v>
      </c>
      <c r="B20" s="70" t="s">
        <v>51</v>
      </c>
      <c r="C20" s="48">
        <v>5211</v>
      </c>
      <c r="D20" s="10" t="str">
        <f t="shared" si="4"/>
        <v>N/A</v>
      </c>
      <c r="E20" s="48">
        <v>5002</v>
      </c>
      <c r="F20" s="10" t="str">
        <f t="shared" si="5"/>
        <v>N/A</v>
      </c>
      <c r="G20" s="48">
        <v>5316</v>
      </c>
      <c r="H20" s="10" t="str">
        <f t="shared" si="6"/>
        <v>N/A</v>
      </c>
      <c r="I20" s="96">
        <v>-4.01</v>
      </c>
      <c r="J20" s="96">
        <v>6.2770000000000001</v>
      </c>
      <c r="K20" s="39" t="s">
        <v>51</v>
      </c>
      <c r="L20" s="21" t="str">
        <f t="shared" si="3"/>
        <v>N/A</v>
      </c>
    </row>
    <row r="21" spans="1:12">
      <c r="A21" s="98" t="s">
        <v>872</v>
      </c>
      <c r="B21" s="70" t="s">
        <v>51</v>
      </c>
      <c r="C21" s="51">
        <v>0.45921564100000001</v>
      </c>
      <c r="D21" s="10" t="str">
        <f t="shared" si="4"/>
        <v>N/A</v>
      </c>
      <c r="E21" s="51">
        <v>0.42027397630000002</v>
      </c>
      <c r="F21" s="10" t="str">
        <f t="shared" si="5"/>
        <v>N/A</v>
      </c>
      <c r="G21" s="51">
        <v>0.43322252849999998</v>
      </c>
      <c r="H21" s="10" t="str">
        <f t="shared" si="6"/>
        <v>N/A</v>
      </c>
      <c r="I21" s="96">
        <v>-8.48</v>
      </c>
      <c r="J21" s="96">
        <v>3.081</v>
      </c>
      <c r="K21" s="43" t="s">
        <v>51</v>
      </c>
      <c r="L21" s="21" t="str">
        <f t="shared" si="3"/>
        <v>N/A</v>
      </c>
    </row>
    <row r="22" spans="1:12" ht="25.5">
      <c r="A22" s="100" t="s">
        <v>873</v>
      </c>
      <c r="B22" s="101" t="s">
        <v>51</v>
      </c>
      <c r="C22" s="64">
        <v>42675607</v>
      </c>
      <c r="D22" s="52" t="str">
        <f t="shared" si="4"/>
        <v>N/A</v>
      </c>
      <c r="E22" s="64">
        <v>44161607</v>
      </c>
      <c r="F22" s="52" t="str">
        <f t="shared" si="5"/>
        <v>N/A</v>
      </c>
      <c r="G22" s="64">
        <v>48459714</v>
      </c>
      <c r="H22" s="52" t="str">
        <f t="shared" si="6"/>
        <v>N/A</v>
      </c>
      <c r="I22" s="102">
        <v>3.4820000000000002</v>
      </c>
      <c r="J22" s="102">
        <v>9.7330000000000005</v>
      </c>
      <c r="K22" s="43" t="s">
        <v>51</v>
      </c>
      <c r="L22" s="43" t="str">
        <f t="shared" si="3"/>
        <v>N/A</v>
      </c>
    </row>
    <row r="23" spans="1:12" ht="25.5">
      <c r="A23" s="100" t="s">
        <v>874</v>
      </c>
      <c r="B23" s="101" t="s">
        <v>51</v>
      </c>
      <c r="C23" s="64" t="s">
        <v>51</v>
      </c>
      <c r="D23" s="52" t="str">
        <f t="shared" si="4"/>
        <v>N/A</v>
      </c>
      <c r="E23" s="64">
        <v>8828.7898839999998</v>
      </c>
      <c r="F23" s="52" t="str">
        <f t="shared" si="5"/>
        <v>N/A</v>
      </c>
      <c r="G23" s="64">
        <v>9115.8227991000003</v>
      </c>
      <c r="H23" s="52" t="str">
        <f t="shared" si="6"/>
        <v>N/A</v>
      </c>
      <c r="I23" s="102" t="s">
        <v>51</v>
      </c>
      <c r="J23" s="102">
        <v>3.2509999999999999</v>
      </c>
      <c r="K23" s="43" t="s">
        <v>51</v>
      </c>
      <c r="L23" s="43" t="str">
        <f t="shared" si="3"/>
        <v>N/A</v>
      </c>
    </row>
    <row r="24" spans="1:12">
      <c r="A24" s="218" t="s">
        <v>875</v>
      </c>
      <c r="B24" s="212"/>
      <c r="C24" s="212"/>
      <c r="D24" s="212"/>
      <c r="E24" s="212"/>
      <c r="F24" s="212"/>
      <c r="G24" s="212"/>
      <c r="H24" s="212"/>
      <c r="I24" s="212"/>
      <c r="J24" s="212"/>
      <c r="K24" s="212"/>
      <c r="L24" s="213"/>
    </row>
    <row r="25" spans="1:12">
      <c r="A25" s="98" t="s">
        <v>876</v>
      </c>
      <c r="B25" s="50" t="s">
        <v>51</v>
      </c>
      <c r="C25" s="45">
        <v>88862</v>
      </c>
      <c r="D25" s="103" t="str">
        <f>IF($B25="N/A","N/A",IF(C25&gt;10,"No",IF(C25&lt;-10,"No","Yes")))</f>
        <v>N/A</v>
      </c>
      <c r="E25" s="45">
        <v>99179</v>
      </c>
      <c r="F25" s="103" t="str">
        <f>IF($B25="N/A","N/A",IF(E25&gt;10,"No",IF(E25&lt;-10,"No","Yes")))</f>
        <v>N/A</v>
      </c>
      <c r="G25" s="45">
        <v>108229</v>
      </c>
      <c r="H25" s="103" t="str">
        <f>IF($B25="N/A","N/A",IF(G25&gt;10,"No",IF(G25&lt;-10,"No","Yes")))</f>
        <v>N/A</v>
      </c>
      <c r="I25" s="104">
        <v>11.61</v>
      </c>
      <c r="J25" s="104">
        <v>9.125</v>
      </c>
      <c r="K25" s="45" t="s">
        <v>51</v>
      </c>
      <c r="L25" s="138" t="str">
        <f>IF(J25="Div by 0", "N/A", IF(K25="N/A","N/A", IF(J25&gt;VALUE(MID(K25,1,2)), "No", IF(J25&lt;-1*VALUE(MID(K25,1,2)), "No", "Yes"))))</f>
        <v>N/A</v>
      </c>
    </row>
    <row r="26" spans="1:12">
      <c r="A26" s="99" t="s">
        <v>877</v>
      </c>
      <c r="B26" s="57" t="s">
        <v>51</v>
      </c>
      <c r="C26" s="41">
        <v>7.8309000749999997</v>
      </c>
      <c r="D26" s="10" t="str">
        <f>IF($B26="N/A","N/A",IF(C26&gt;10,"No",IF(C26&lt;-10,"No","Yes")))</f>
        <v>N/A</v>
      </c>
      <c r="E26" s="41">
        <v>8.3331372838999993</v>
      </c>
      <c r="F26" s="10" t="str">
        <f>IF($B26="N/A","N/A",IF(E26&gt;10,"No",IF(E26&lt;-10,"No","Yes")))</f>
        <v>N/A</v>
      </c>
      <c r="G26" s="41">
        <v>8.8200227693999995</v>
      </c>
      <c r="H26" s="10" t="str">
        <f>IF($B26="N/A","N/A",IF(G26&gt;10,"No",IF(G26&lt;-10,"No","Yes")))</f>
        <v>N/A</v>
      </c>
      <c r="I26" s="96">
        <v>6.4139999999999997</v>
      </c>
      <c r="J26" s="96">
        <v>5.843</v>
      </c>
      <c r="K26" s="21" t="s">
        <v>51</v>
      </c>
      <c r="L26" s="21" t="str">
        <f>IF(J26="Div by 0", "N/A", IF(K26="N/A","N/A", IF(J26&gt;VALUE(MID(K26,1,2)), "No", IF(J26&lt;-1*VALUE(MID(K26,1,2)), "No", "Yes"))))</f>
        <v>N/A</v>
      </c>
    </row>
    <row r="27" spans="1:12">
      <c r="A27" s="98" t="s">
        <v>878</v>
      </c>
      <c r="B27" s="39" t="s">
        <v>51</v>
      </c>
      <c r="C27" s="39">
        <v>111074</v>
      </c>
      <c r="D27" s="10" t="str">
        <f>IF($B27="N/A","N/A",IF(C27&gt;10,"No",IF(C27&lt;-10,"No","Yes")))</f>
        <v>N/A</v>
      </c>
      <c r="E27" s="39">
        <v>131873</v>
      </c>
      <c r="F27" s="10" t="str">
        <f>IF($B27="N/A","N/A",IF(E27&gt;10,"No",IF(E27&lt;-10,"No","Yes")))</f>
        <v>N/A</v>
      </c>
      <c r="G27" s="39">
        <v>139677</v>
      </c>
      <c r="H27" s="10" t="str">
        <f>IF($B27="N/A","N/A",IF(G27&gt;10,"No",IF(G27&lt;-10,"No","Yes")))</f>
        <v>N/A</v>
      </c>
      <c r="I27" s="96">
        <v>18.73</v>
      </c>
      <c r="J27" s="96">
        <v>5.9180000000000001</v>
      </c>
      <c r="K27" s="39" t="s">
        <v>51</v>
      </c>
      <c r="L27" s="21" t="str">
        <f>IF(J27="Div by 0", "N/A", IF(K27="N/A","N/A", IF(J27&gt;VALUE(MID(K27,1,2)), "No", IF(J27&lt;-1*VALUE(MID(K27,1,2)), "No", "Yes"))))</f>
        <v>N/A</v>
      </c>
    </row>
    <row r="28" spans="1:12">
      <c r="A28" s="99" t="s">
        <v>879</v>
      </c>
      <c r="B28" s="70" t="s">
        <v>51</v>
      </c>
      <c r="C28" s="41">
        <v>9.7883166587999995</v>
      </c>
      <c r="D28" s="10" t="str">
        <f>IF($B28="N/A","N/A",IF(C28&gt;10,"No",IF(C28&lt;-10,"No","Yes")))</f>
        <v>N/A</v>
      </c>
      <c r="E28" s="41">
        <v>11.080125965000001</v>
      </c>
      <c r="F28" s="10" t="str">
        <f>IF($B28="N/A","N/A",IF(E28&gt;10,"No",IF(E28&lt;-10,"No","Yes")))</f>
        <v>N/A</v>
      </c>
      <c r="G28" s="41">
        <v>11.382848593</v>
      </c>
      <c r="H28" s="10" t="str">
        <f>IF($B28="N/A","N/A",IF(G28&gt;10,"No",IF(G28&lt;-10,"No","Yes")))</f>
        <v>N/A</v>
      </c>
      <c r="I28" s="96">
        <v>13.2</v>
      </c>
      <c r="J28" s="96">
        <v>2.7320000000000002</v>
      </c>
      <c r="K28" s="21" t="s">
        <v>51</v>
      </c>
      <c r="L28" s="21" t="str">
        <f>IF(J28="Div by 0", "N/A", IF(K28="N/A","N/A", IF(J28&gt;VALUE(MID(K28,1,2)), "No", IF(J28&lt;-1*VALUE(MID(K28,1,2)), "No", "Yes"))))</f>
        <v>N/A</v>
      </c>
    </row>
    <row r="29" spans="1:12">
      <c r="A29" s="98" t="s">
        <v>880</v>
      </c>
      <c r="B29" s="48" t="s">
        <v>51</v>
      </c>
      <c r="C29" s="48">
        <v>81493.25</v>
      </c>
      <c r="D29" s="10" t="str">
        <f>IF($B29="N/A","N/A",IF(C29&gt;10,"No",IF(C29&lt;-10,"No","Yes")))</f>
        <v>N/A</v>
      </c>
      <c r="E29" s="48">
        <v>93935.083333000002</v>
      </c>
      <c r="F29" s="10" t="str">
        <f>IF($B29="N/A","N/A",IF(E29&gt;10,"No",IF(E29&lt;-10,"No","Yes")))</f>
        <v>N/A</v>
      </c>
      <c r="G29" s="48">
        <v>96369.5</v>
      </c>
      <c r="H29" s="10" t="str">
        <f>IF($B29="N/A","N/A",IF(G29&gt;10,"No",IF(G29&lt;-10,"No","Yes")))</f>
        <v>N/A</v>
      </c>
      <c r="I29" s="96">
        <v>15.27</v>
      </c>
      <c r="J29" s="96">
        <v>2.5920000000000001</v>
      </c>
      <c r="K29" s="48" t="s">
        <v>51</v>
      </c>
      <c r="L29" s="21" t="str">
        <f>IF(J29="Div by 0", "N/A", IF(K29="N/A","N/A", IF(J29&gt;VALUE(MID(K29,1,2)), "No", IF(J29&lt;-1*VALUE(MID(K29,1,2)), "No", "Yes"))))</f>
        <v>N/A</v>
      </c>
    </row>
    <row r="30" spans="1:12">
      <c r="A30" s="220" t="s">
        <v>881</v>
      </c>
      <c r="B30" s="200"/>
      <c r="C30" s="200"/>
      <c r="D30" s="200"/>
      <c r="E30" s="200"/>
      <c r="F30" s="200"/>
      <c r="G30" s="200"/>
      <c r="H30" s="200"/>
      <c r="I30" s="200"/>
      <c r="J30" s="200"/>
      <c r="K30" s="200"/>
      <c r="L30" s="201"/>
    </row>
    <row r="31" spans="1:12" ht="12.75" customHeight="1">
      <c r="A31" s="105" t="s">
        <v>23</v>
      </c>
      <c r="B31" s="39" t="s">
        <v>51</v>
      </c>
      <c r="C31" s="45">
        <v>1036908</v>
      </c>
      <c r="D31" s="10" t="str">
        <f>IF($B31="N/A","N/A",IF(C31&gt;10,"No",IF(C31&lt;-10,"No","Yes")))</f>
        <v>N/A</v>
      </c>
      <c r="E31" s="45">
        <v>1081498</v>
      </c>
      <c r="F31" s="10" t="str">
        <f>IF($B31="N/A","N/A",IF(E31&gt;10,"No",IF(E31&lt;-10,"No","Yes")))</f>
        <v>N/A</v>
      </c>
      <c r="G31" s="45">
        <v>1107385</v>
      </c>
      <c r="H31" s="10" t="str">
        <f>IF($B31="N/A","N/A",IF(G31&gt;10,"No",IF(G31&lt;-10,"No","Yes")))</f>
        <v>N/A</v>
      </c>
      <c r="I31" s="96">
        <v>4.3</v>
      </c>
      <c r="J31" s="96">
        <v>2.3940000000000001</v>
      </c>
      <c r="K31" s="49" t="s">
        <v>116</v>
      </c>
      <c r="L31" s="21" t="str">
        <f>IF(J31="Div by 0", "N/A", IF(K31="N/A","N/A", IF(J31&gt;VALUE(MID(K31,1,2)), "No", IF(J31&lt;-1*VALUE(MID(K31,1,2)), "No", "Yes"))))</f>
        <v>Yes</v>
      </c>
    </row>
    <row r="32" spans="1:12">
      <c r="A32" s="98" t="s">
        <v>323</v>
      </c>
      <c r="B32" s="39" t="s">
        <v>51</v>
      </c>
      <c r="C32" s="39">
        <v>847005.37</v>
      </c>
      <c r="D32" s="10" t="str">
        <f>IF($B32="N/A","N/A",IF(C32&gt;10,"No",IF(C32&lt;-10,"No","Yes")))</f>
        <v>N/A</v>
      </c>
      <c r="E32" s="39">
        <v>889500.49</v>
      </c>
      <c r="F32" s="10" t="str">
        <f>IF($B32="N/A","N/A",IF(E32&gt;10,"No",IF(E32&lt;-10,"No","Yes")))</f>
        <v>N/A</v>
      </c>
      <c r="G32" s="39">
        <v>914096.71</v>
      </c>
      <c r="H32" s="10" t="str">
        <f>IF($B32="N/A","N/A",IF(G32&gt;10,"No",IF(G32&lt;-10,"No","Yes")))</f>
        <v>N/A</v>
      </c>
      <c r="I32" s="96">
        <v>5.0170000000000003</v>
      </c>
      <c r="J32" s="96">
        <v>2.7650000000000001</v>
      </c>
      <c r="K32" s="49" t="s">
        <v>116</v>
      </c>
      <c r="L32" s="21" t="str">
        <f>IF(J32="Div by 0", "N/A", IF(K32="N/A","N/A", IF(J32&gt;VALUE(MID(K32,1,2)), "No", IF(J32&lt;-1*VALUE(MID(K32,1,2)), "No", "Yes"))))</f>
        <v>Yes</v>
      </c>
    </row>
    <row r="33" spans="1:12">
      <c r="A33" s="98" t="s">
        <v>882</v>
      </c>
      <c r="B33" s="39" t="s">
        <v>51</v>
      </c>
      <c r="C33" s="39">
        <v>125340</v>
      </c>
      <c r="D33" s="10" t="str">
        <f>IF($B33="N/A","N/A",IF(C33&gt;10,"No",IF(C33&lt;-10,"No","Yes")))</f>
        <v>N/A</v>
      </c>
      <c r="E33" s="39">
        <v>138219</v>
      </c>
      <c r="F33" s="10" t="str">
        <f>IF($B33="N/A","N/A",IF(E33&gt;10,"No",IF(E33&lt;-10,"No","Yes")))</f>
        <v>N/A</v>
      </c>
      <c r="G33" s="39">
        <v>153570</v>
      </c>
      <c r="H33" s="10" t="str">
        <f>IF($B33="N/A","N/A",IF(G33&gt;10,"No",IF(G33&lt;-10,"No","Yes")))</f>
        <v>N/A</v>
      </c>
      <c r="I33" s="96">
        <v>10.28</v>
      </c>
      <c r="J33" s="96">
        <v>11.11</v>
      </c>
      <c r="K33" s="39" t="s">
        <v>51</v>
      </c>
      <c r="L33" s="21" t="str">
        <f>IF(J33="Div by 0", "N/A", IF(K33="N/A","N/A", IF(J33&gt;VALUE(MID(K33,1,2)), "No", IF(J33&lt;-1*VALUE(MID(K33,1,2)), "No", "Yes"))))</f>
        <v>N/A</v>
      </c>
    </row>
    <row r="34" spans="1:12">
      <c r="A34" s="98" t="s">
        <v>883</v>
      </c>
      <c r="B34" s="67" t="s">
        <v>51</v>
      </c>
      <c r="C34" s="67">
        <v>87296.5</v>
      </c>
      <c r="D34" s="52" t="str">
        <f>IF($B34="N/A","N/A",IF(C34&gt;10,"No",IF(C34&lt;-10,"No","Yes")))</f>
        <v>N/A</v>
      </c>
      <c r="E34" s="67">
        <v>96158.416666999998</v>
      </c>
      <c r="F34" s="52" t="str">
        <f>IF($B34="N/A","N/A",IF(E34&gt;10,"No",IF(E34&lt;-10,"No","Yes")))</f>
        <v>N/A</v>
      </c>
      <c r="G34" s="67">
        <v>108124.75</v>
      </c>
      <c r="H34" s="52" t="str">
        <f>IF($B34="N/A","N/A",IF(G34&gt;10,"No",IF(G34&lt;-10,"No","Yes")))</f>
        <v>N/A</v>
      </c>
      <c r="I34" s="102">
        <v>10.15</v>
      </c>
      <c r="J34" s="102">
        <v>12.44</v>
      </c>
      <c r="K34" s="67" t="s">
        <v>51</v>
      </c>
      <c r="L34" s="43" t="str">
        <f>IF(J34="Div by 0", "N/A", IF(K34="N/A","N/A", IF(J34&gt;VALUE(MID(K34,1,2)), "No", IF(J34&lt;-1*VALUE(MID(K34,1,2)), "No", "Yes"))))</f>
        <v>N/A</v>
      </c>
    </row>
    <row r="35" spans="1:12">
      <c r="A35" s="219" t="s">
        <v>324</v>
      </c>
      <c r="B35" s="212"/>
      <c r="C35" s="212"/>
      <c r="D35" s="212"/>
      <c r="E35" s="212"/>
      <c r="F35" s="212"/>
      <c r="G35" s="212"/>
      <c r="H35" s="212"/>
      <c r="I35" s="212"/>
      <c r="J35" s="212"/>
      <c r="K35" s="212"/>
      <c r="L35" s="213"/>
    </row>
    <row r="36" spans="1:12" ht="12.75" customHeight="1">
      <c r="A36" s="69" t="s">
        <v>94</v>
      </c>
      <c r="B36" s="55" t="s">
        <v>127</v>
      </c>
      <c r="C36" s="68">
        <v>94.130626824999993</v>
      </c>
      <c r="D36" s="103" t="str">
        <f>IF($B36="N/A","N/A",IF(C36&gt;=95,"Yes","No"))</f>
        <v>No</v>
      </c>
      <c r="E36" s="68">
        <v>94.294580295000003</v>
      </c>
      <c r="F36" s="103" t="str">
        <f>IF($B36="N/A","N/A",IF(E36&gt;=95,"Yes","No"))</f>
        <v>No</v>
      </c>
      <c r="G36" s="68">
        <v>94.294757469000004</v>
      </c>
      <c r="H36" s="103" t="str">
        <f>IF($B36="N/A","N/A",IF(G36&gt;=95,"Yes","No"))</f>
        <v>No</v>
      </c>
      <c r="I36" s="104">
        <v>0.17419999999999999</v>
      </c>
      <c r="J36" s="104">
        <v>2.0000000000000001E-4</v>
      </c>
      <c r="K36" s="66" t="s">
        <v>116</v>
      </c>
      <c r="L36" s="138" t="str">
        <f t="shared" ref="L36:L71" si="7">IF(J36="Div by 0", "N/A", IF(K36="N/A","N/A", IF(J36&gt;VALUE(MID(K36,1,2)), "No", IF(J36&lt;-1*VALUE(MID(K36,1,2)), "No", "Yes"))))</f>
        <v>Yes</v>
      </c>
    </row>
    <row r="37" spans="1:12">
      <c r="A37" s="100" t="s">
        <v>325</v>
      </c>
      <c r="B37" s="106" t="s">
        <v>69</v>
      </c>
      <c r="C37" s="108">
        <v>93.558541356000006</v>
      </c>
      <c r="D37" s="107" t="str">
        <f t="shared" ref="D37:D42" si="8">IF($B37="N/A","N/A",IF(C37&gt;10,"No",IF(C37&lt;-10,"No","Yes")))</f>
        <v>No</v>
      </c>
      <c r="E37" s="108">
        <v>93.786581205000005</v>
      </c>
      <c r="F37" s="107" t="str">
        <f t="shared" ref="F37:F42" si="9">IF($B37="N/A","N/A",IF(E37&gt;10,"No",IF(E37&lt;-10,"No","Yes")))</f>
        <v>No</v>
      </c>
      <c r="G37" s="108">
        <v>93.807754303999999</v>
      </c>
      <c r="H37" s="107" t="str">
        <f t="shared" ref="H37:H42" si="10">IF($B37="N/A","N/A",IF(G37&gt;10,"No",IF(G37&lt;-10,"No","Yes")))</f>
        <v>No</v>
      </c>
      <c r="I37" s="109">
        <v>0.2437</v>
      </c>
      <c r="J37" s="109">
        <v>2.2599999999999999E-2</v>
      </c>
      <c r="K37" s="110" t="s">
        <v>116</v>
      </c>
      <c r="L37" s="21" t="str">
        <f t="shared" si="7"/>
        <v>Yes</v>
      </c>
    </row>
    <row r="38" spans="1:12" ht="12.75" customHeight="1">
      <c r="A38" s="100" t="s">
        <v>326</v>
      </c>
      <c r="B38" s="106" t="s">
        <v>51</v>
      </c>
      <c r="C38" s="108">
        <v>0.21728060730000001</v>
      </c>
      <c r="D38" s="107" t="str">
        <f t="shared" si="8"/>
        <v>N/A</v>
      </c>
      <c r="E38" s="108">
        <v>0.20314415750000001</v>
      </c>
      <c r="F38" s="107" t="str">
        <f t="shared" si="9"/>
        <v>N/A</v>
      </c>
      <c r="G38" s="108">
        <v>0.11621974290000001</v>
      </c>
      <c r="H38" s="107" t="str">
        <f t="shared" si="10"/>
        <v>N/A</v>
      </c>
      <c r="I38" s="109">
        <v>-6.51</v>
      </c>
      <c r="J38" s="109">
        <v>-42.8</v>
      </c>
      <c r="K38" s="110" t="s">
        <v>51</v>
      </c>
      <c r="L38" s="21" t="str">
        <f t="shared" si="7"/>
        <v>N/A</v>
      </c>
    </row>
    <row r="39" spans="1:12">
      <c r="A39" s="100" t="s">
        <v>327</v>
      </c>
      <c r="B39" s="106" t="s">
        <v>51</v>
      </c>
      <c r="C39" s="108">
        <v>8.2938891000000001E-3</v>
      </c>
      <c r="D39" s="107" t="str">
        <f t="shared" si="8"/>
        <v>N/A</v>
      </c>
      <c r="E39" s="108">
        <v>5.9177177999999997E-3</v>
      </c>
      <c r="F39" s="107" t="str">
        <f t="shared" si="9"/>
        <v>N/A</v>
      </c>
      <c r="G39" s="108">
        <v>4.244233E-3</v>
      </c>
      <c r="H39" s="107" t="str">
        <f t="shared" si="10"/>
        <v>N/A</v>
      </c>
      <c r="I39" s="109">
        <v>-28.6</v>
      </c>
      <c r="J39" s="109">
        <v>-28.3</v>
      </c>
      <c r="K39" s="110" t="s">
        <v>51</v>
      </c>
      <c r="L39" s="21" t="str">
        <f t="shared" si="7"/>
        <v>N/A</v>
      </c>
    </row>
    <row r="40" spans="1:12" ht="12.75" customHeight="1">
      <c r="A40" s="100" t="s">
        <v>328</v>
      </c>
      <c r="B40" s="106" t="s">
        <v>51</v>
      </c>
      <c r="C40" s="108">
        <v>9.6440600000000006E-5</v>
      </c>
      <c r="D40" s="107" t="str">
        <f t="shared" si="8"/>
        <v>N/A</v>
      </c>
      <c r="E40" s="108">
        <v>9.2464299999999995E-5</v>
      </c>
      <c r="F40" s="107" t="str">
        <f t="shared" si="9"/>
        <v>N/A</v>
      </c>
      <c r="G40" s="108">
        <v>7.224226E-4</v>
      </c>
      <c r="H40" s="107" t="str">
        <f t="shared" si="10"/>
        <v>N/A</v>
      </c>
      <c r="I40" s="109">
        <v>-4.12</v>
      </c>
      <c r="J40" s="109">
        <v>681.3</v>
      </c>
      <c r="K40" s="110" t="s">
        <v>51</v>
      </c>
      <c r="L40" s="21" t="str">
        <f t="shared" si="7"/>
        <v>N/A</v>
      </c>
    </row>
    <row r="41" spans="1:12" ht="25.5">
      <c r="A41" s="100" t="s">
        <v>810</v>
      </c>
      <c r="B41" s="70" t="s">
        <v>51</v>
      </c>
      <c r="C41" s="51">
        <v>0.34641453239999997</v>
      </c>
      <c r="D41" s="10" t="str">
        <f t="shared" si="8"/>
        <v>N/A</v>
      </c>
      <c r="E41" s="51">
        <v>0.29884475049999998</v>
      </c>
      <c r="F41" s="10" t="str">
        <f t="shared" si="9"/>
        <v>N/A</v>
      </c>
      <c r="G41" s="51">
        <v>0.3652749495</v>
      </c>
      <c r="H41" s="10" t="str">
        <f t="shared" si="10"/>
        <v>N/A</v>
      </c>
      <c r="I41" s="96">
        <v>-13.7</v>
      </c>
      <c r="J41" s="96">
        <v>22.23</v>
      </c>
      <c r="K41" s="11" t="s">
        <v>51</v>
      </c>
      <c r="L41" s="21" t="str">
        <f t="shared" si="7"/>
        <v>N/A</v>
      </c>
    </row>
    <row r="42" spans="1:12" ht="25.5">
      <c r="A42" s="100" t="s">
        <v>329</v>
      </c>
      <c r="B42" s="70" t="s">
        <v>51</v>
      </c>
      <c r="C42" s="51">
        <v>0</v>
      </c>
      <c r="D42" s="10" t="str">
        <f t="shared" si="8"/>
        <v>N/A</v>
      </c>
      <c r="E42" s="51">
        <v>0</v>
      </c>
      <c r="F42" s="10" t="str">
        <f t="shared" si="9"/>
        <v>N/A</v>
      </c>
      <c r="G42" s="51">
        <v>5.4181699999999999E-4</v>
      </c>
      <c r="H42" s="10" t="str">
        <f t="shared" si="10"/>
        <v>N/A</v>
      </c>
      <c r="I42" s="96" t="s">
        <v>999</v>
      </c>
      <c r="J42" s="96" t="s">
        <v>999</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68572</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6.1922456958999996</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75.915825701000003</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30.283497638</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18.732135566</v>
      </c>
      <c r="H47" s="107" t="str">
        <f t="shared" si="13"/>
        <v>N/A</v>
      </c>
      <c r="I47" s="109" t="s">
        <v>51</v>
      </c>
      <c r="J47" s="109" t="s">
        <v>51</v>
      </c>
      <c r="K47" s="110" t="s">
        <v>51</v>
      </c>
      <c r="L47" s="21" t="str">
        <f t="shared" si="14"/>
        <v>N/A</v>
      </c>
    </row>
    <row r="48" spans="1:12">
      <c r="A48" s="168" t="s">
        <v>330</v>
      </c>
      <c r="B48" s="169" t="s">
        <v>132</v>
      </c>
      <c r="C48" s="48">
        <v>2</v>
      </c>
      <c r="D48" s="10" t="str">
        <f>IF($B48="N/A","N/A",IF(C48&gt;0,"No",IF(C48&lt;0,"No","Yes")))</f>
        <v>No</v>
      </c>
      <c r="E48" s="48">
        <v>0</v>
      </c>
      <c r="F48" s="10" t="str">
        <f>IF($B48="N/A","N/A",IF(E48&gt;0,"No",IF(E48&lt;0,"No","Yes")))</f>
        <v>Yes</v>
      </c>
      <c r="G48" s="48">
        <v>0</v>
      </c>
      <c r="H48" s="10" t="str">
        <f>IF($B48="N/A","N/A",IF(G48&gt;0,"No",IF(G48&lt;0,"No","Yes")))</f>
        <v>Yes</v>
      </c>
      <c r="I48" s="96">
        <v>-100</v>
      </c>
      <c r="J48" s="96" t="s">
        <v>999</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t="s">
        <v>999</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t="s">
        <v>999</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t="s">
        <v>999</v>
      </c>
      <c r="H52" s="10" t="str">
        <f t="shared" si="19"/>
        <v>N/A</v>
      </c>
      <c r="I52" s="96" t="s">
        <v>51</v>
      </c>
      <c r="J52" s="96" t="s">
        <v>51</v>
      </c>
      <c r="K52" s="11" t="s">
        <v>51</v>
      </c>
      <c r="L52" s="21" t="str">
        <f t="shared" si="16"/>
        <v>N/A</v>
      </c>
    </row>
    <row r="53" spans="1:12">
      <c r="A53" s="99" t="s">
        <v>331</v>
      </c>
      <c r="B53" s="70" t="s">
        <v>51</v>
      </c>
      <c r="C53" s="108">
        <v>21.329278972000001</v>
      </c>
      <c r="D53" s="107" t="str">
        <f>IF($B53="N/A","N/A",IF(C53&gt;10,"No",IF(C53&lt;-10,"No","Yes")))</f>
        <v>N/A</v>
      </c>
      <c r="E53" s="108">
        <v>20.447102075</v>
      </c>
      <c r="F53" s="107" t="str">
        <f>IF($B53="N/A","N/A",IF(E53&gt;10,"No",IF(E53&lt;-10,"No","Yes")))</f>
        <v>N/A</v>
      </c>
      <c r="G53" s="108">
        <v>19.828605228000001</v>
      </c>
      <c r="H53" s="107" t="str">
        <f>IF($B53="N/A","N/A",IF(G53&gt;10,"No",IF(G53&lt;-10,"No","Yes")))</f>
        <v>N/A</v>
      </c>
      <c r="I53" s="109">
        <v>-4.1399999999999997</v>
      </c>
      <c r="J53" s="109">
        <v>-3.02</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999</v>
      </c>
      <c r="J54" s="109" t="s">
        <v>999</v>
      </c>
      <c r="K54" s="110" t="s">
        <v>116</v>
      </c>
      <c r="L54" s="21" t="str">
        <f t="shared" si="7"/>
        <v>N/A</v>
      </c>
    </row>
    <row r="55" spans="1:12">
      <c r="A55" s="99" t="s">
        <v>118</v>
      </c>
      <c r="B55" s="57" t="s">
        <v>9</v>
      </c>
      <c r="C55" s="51">
        <v>99.980519005000005</v>
      </c>
      <c r="D55" s="10" t="str">
        <f>IF($B55="N/A","N/A",IF(C55&gt;=98,"Yes","No"))</f>
        <v>Yes</v>
      </c>
      <c r="E55" s="51">
        <v>99.974479841999994</v>
      </c>
      <c r="F55" s="10" t="str">
        <f>IF($B55="N/A","N/A",IF(E55&gt;=98,"Yes","No"))</f>
        <v>Yes</v>
      </c>
      <c r="G55" s="51">
        <v>99.816594950999999</v>
      </c>
      <c r="H55" s="10" t="str">
        <f>IF($B55="N/A","N/A",IF(G55&gt;=98,"Yes","No"))</f>
        <v>Yes</v>
      </c>
      <c r="I55" s="96">
        <v>-6.0000000000000001E-3</v>
      </c>
      <c r="J55" s="96">
        <v>-0.158</v>
      </c>
      <c r="K55" s="11" t="s">
        <v>116</v>
      </c>
      <c r="L55" s="21" t="str">
        <f t="shared" si="7"/>
        <v>Yes</v>
      </c>
    </row>
    <row r="56" spans="1:12">
      <c r="A56" s="99" t="s">
        <v>95</v>
      </c>
      <c r="B56" s="57" t="s">
        <v>127</v>
      </c>
      <c r="C56" s="51">
        <v>99.999710678</v>
      </c>
      <c r="D56" s="10" t="str">
        <f>IF($B56="N/A","N/A",IF(C56&gt;=95,"Yes","No"))</f>
        <v>Yes</v>
      </c>
      <c r="E56" s="51">
        <v>99.999815071</v>
      </c>
      <c r="F56" s="10" t="str">
        <f>IF($B56="N/A","N/A",IF(E56&gt;=95,"Yes","No"))</f>
        <v>Yes</v>
      </c>
      <c r="G56" s="51">
        <v>99.999638789000002</v>
      </c>
      <c r="H56" s="10" t="str">
        <f>IF($B56="N/A","N/A",IF(G56&gt;=95,"Yes","No"))</f>
        <v>Yes</v>
      </c>
      <c r="I56" s="96">
        <v>1E-4</v>
      </c>
      <c r="J56" s="96">
        <v>0</v>
      </c>
      <c r="K56" s="11" t="s">
        <v>116</v>
      </c>
      <c r="L56" s="21" t="str">
        <f t="shared" si="7"/>
        <v>Yes</v>
      </c>
    </row>
    <row r="57" spans="1:12">
      <c r="A57" s="99" t="s">
        <v>153</v>
      </c>
      <c r="B57" s="70" t="s">
        <v>51</v>
      </c>
      <c r="C57" s="51">
        <v>38.157965797999999</v>
      </c>
      <c r="D57" s="10" t="str">
        <f t="shared" ref="D57:D62" si="24">IF($B57="N/A","N/A",IF(C57&gt;10,"No",IF(C57&lt;-10,"No","Yes")))</f>
        <v>N/A</v>
      </c>
      <c r="E57" s="51">
        <v>38.325637217999997</v>
      </c>
      <c r="F57" s="10" t="str">
        <f t="shared" ref="F57:F62" si="25">IF($B57="N/A","N/A",IF(E57&gt;10,"No",IF(E57&lt;-10,"No","Yes")))</f>
        <v>N/A</v>
      </c>
      <c r="G57" s="51">
        <v>38.848548608000002</v>
      </c>
      <c r="H57" s="10" t="str">
        <f t="shared" ref="H57:H62" si="26">IF($B57="N/A","N/A",IF(G57&gt;10,"No",IF(G57&lt;-10,"No","Yes")))</f>
        <v>N/A</v>
      </c>
      <c r="I57" s="38" t="s">
        <v>1022</v>
      </c>
      <c r="J57" s="96">
        <v>1.3640000000000001</v>
      </c>
      <c r="K57" s="11" t="s">
        <v>116</v>
      </c>
      <c r="L57" s="21" t="str">
        <f t="shared" si="7"/>
        <v>Yes</v>
      </c>
    </row>
    <row r="58" spans="1:12">
      <c r="A58" s="99" t="s">
        <v>154</v>
      </c>
      <c r="B58" s="70" t="s">
        <v>51</v>
      </c>
      <c r="C58" s="51">
        <v>30.294973131999999</v>
      </c>
      <c r="D58" s="10" t="str">
        <f t="shared" si="24"/>
        <v>N/A</v>
      </c>
      <c r="E58" s="51">
        <v>29.648043732000001</v>
      </c>
      <c r="F58" s="10" t="str">
        <f t="shared" si="25"/>
        <v>N/A</v>
      </c>
      <c r="G58" s="51">
        <v>28.946211119000001</v>
      </c>
      <c r="H58" s="10" t="str">
        <f t="shared" si="26"/>
        <v>N/A</v>
      </c>
      <c r="I58" s="38" t="s">
        <v>1023</v>
      </c>
      <c r="J58" s="96">
        <v>-2.37</v>
      </c>
      <c r="K58" s="11" t="s">
        <v>116</v>
      </c>
      <c r="L58" s="21" t="str">
        <f t="shared" si="7"/>
        <v>Yes</v>
      </c>
    </row>
    <row r="59" spans="1:12">
      <c r="A59" s="99" t="s">
        <v>155</v>
      </c>
      <c r="B59" s="70" t="s">
        <v>51</v>
      </c>
      <c r="C59" s="51">
        <v>0.40485751869999997</v>
      </c>
      <c r="D59" s="10" t="str">
        <f t="shared" si="24"/>
        <v>N/A</v>
      </c>
      <c r="E59" s="51">
        <v>0.40101784750000002</v>
      </c>
      <c r="F59" s="10" t="str">
        <f t="shared" si="25"/>
        <v>N/A</v>
      </c>
      <c r="G59" s="51">
        <v>0.4313766215</v>
      </c>
      <c r="H59" s="10" t="str">
        <f t="shared" si="26"/>
        <v>N/A</v>
      </c>
      <c r="I59" s="38" t="s">
        <v>1024</v>
      </c>
      <c r="J59" s="96">
        <v>7.57</v>
      </c>
      <c r="K59" s="11" t="s">
        <v>116</v>
      </c>
      <c r="L59" s="21" t="str">
        <f t="shared" si="7"/>
        <v>Yes</v>
      </c>
    </row>
    <row r="60" spans="1:12">
      <c r="A60" s="99" t="s">
        <v>156</v>
      </c>
      <c r="B60" s="57" t="s">
        <v>51</v>
      </c>
      <c r="C60" s="51">
        <v>2.260663434</v>
      </c>
      <c r="D60" s="56" t="str">
        <f t="shared" si="24"/>
        <v>N/A</v>
      </c>
      <c r="E60" s="51">
        <v>2.4319971002999998</v>
      </c>
      <c r="F60" s="56" t="str">
        <f t="shared" si="25"/>
        <v>N/A</v>
      </c>
      <c r="G60" s="51">
        <v>2.6129124017000001</v>
      </c>
      <c r="H60" s="56" t="str">
        <f t="shared" si="26"/>
        <v>N/A</v>
      </c>
      <c r="I60" s="46" t="s">
        <v>1025</v>
      </c>
      <c r="J60" s="51">
        <v>7.4390000000000001</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999</v>
      </c>
      <c r="J61" s="51" t="s">
        <v>999</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999</v>
      </c>
      <c r="J62" s="51" t="s">
        <v>999</v>
      </c>
      <c r="K62" s="57" t="s">
        <v>51</v>
      </c>
      <c r="L62" s="21" t="str">
        <f t="shared" si="7"/>
        <v>N/A</v>
      </c>
    </row>
    <row r="63" spans="1:12">
      <c r="A63" s="99" t="s">
        <v>335</v>
      </c>
      <c r="B63" s="57" t="s">
        <v>0</v>
      </c>
      <c r="C63" s="51">
        <v>28.881540117</v>
      </c>
      <c r="D63" s="56" t="str">
        <f>IF($B63="N/A","N/A",IF(C63&gt;=5,"No",IF(C63&lt;0,"No","Yes")))</f>
        <v>No</v>
      </c>
      <c r="E63" s="51">
        <v>29.193304101999999</v>
      </c>
      <c r="F63" s="56" t="str">
        <f>IF($B63="N/A","N/A",IF(E63&gt;=5,"No",IF(E63&lt;0,"No","Yes")))</f>
        <v>No</v>
      </c>
      <c r="G63" s="51">
        <v>29.16095125</v>
      </c>
      <c r="H63" s="56" t="str">
        <f>IF($B63="N/A","N/A",IF(G63&gt;=5,"No",IF(G63&lt;0,"No","Yes")))</f>
        <v>No</v>
      </c>
      <c r="I63" s="46" t="s">
        <v>1026</v>
      </c>
      <c r="J63" s="51">
        <v>-0.111</v>
      </c>
      <c r="K63" s="11" t="s">
        <v>116</v>
      </c>
      <c r="L63" s="21" t="str">
        <f t="shared" si="7"/>
        <v>Yes</v>
      </c>
    </row>
    <row r="64" spans="1:12">
      <c r="A64" s="99" t="s">
        <v>336</v>
      </c>
      <c r="B64" s="57" t="s">
        <v>51</v>
      </c>
      <c r="C64" s="51">
        <v>17.661644041999999</v>
      </c>
      <c r="D64" s="56" t="str">
        <f>IF($B64="N/A","N/A",IF(C64&gt;10,"No",IF(C64&lt;-10,"No","Yes")))</f>
        <v>N/A</v>
      </c>
      <c r="E64" s="51">
        <v>18.324583125</v>
      </c>
      <c r="F64" s="56" t="str">
        <f>IF($B64="N/A","N/A",IF(E64&gt;10,"No",IF(E64&lt;-10,"No","Yes")))</f>
        <v>N/A</v>
      </c>
      <c r="G64" s="51">
        <v>18.623513954</v>
      </c>
      <c r="H64" s="56" t="str">
        <f>IF($B64="N/A","N/A",IF(G64&gt;10,"No",IF(G64&lt;-10,"No","Yes")))</f>
        <v>N/A</v>
      </c>
      <c r="I64" s="46" t="s">
        <v>1027</v>
      </c>
      <c r="J64" s="51">
        <v>1.631</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1028</v>
      </c>
      <c r="J65" s="51">
        <v>0</v>
      </c>
      <c r="K65" s="11" t="s">
        <v>116</v>
      </c>
      <c r="L65" s="21" t="str">
        <f t="shared" si="7"/>
        <v>Yes</v>
      </c>
    </row>
    <row r="66" spans="1:12">
      <c r="A66" s="69" t="s">
        <v>96</v>
      </c>
      <c r="B66" s="70" t="s">
        <v>97</v>
      </c>
      <c r="C66" s="41">
        <v>4.3591138268999998</v>
      </c>
      <c r="D66" s="10" t="str">
        <f>IF($B66="N/A","N/A",IF(C66&gt;8,"No",IF(C66&lt;2,"No","Yes")))</f>
        <v>Yes</v>
      </c>
      <c r="E66" s="41">
        <v>4.3653340088999997</v>
      </c>
      <c r="F66" s="10" t="str">
        <f>IF($B66="N/A","N/A",IF(E66&gt;8,"No",IF(E66&lt;2,"No","Yes")))</f>
        <v>Yes</v>
      </c>
      <c r="G66" s="41">
        <v>4.3674963992000002</v>
      </c>
      <c r="H66" s="10" t="str">
        <f>IF($B66="N/A","N/A",IF(G66&gt;8,"No",IF(G66&lt;2,"No","Yes")))</f>
        <v>Yes</v>
      </c>
      <c r="I66" s="96">
        <v>0.14269999999999999</v>
      </c>
      <c r="J66" s="96">
        <v>4.9500000000000002E-2</v>
      </c>
      <c r="K66" s="11" t="s">
        <v>116</v>
      </c>
      <c r="L66" s="21" t="str">
        <f t="shared" si="7"/>
        <v>Yes</v>
      </c>
    </row>
    <row r="67" spans="1:12">
      <c r="A67" s="69" t="s">
        <v>98</v>
      </c>
      <c r="B67" s="70" t="s">
        <v>99</v>
      </c>
      <c r="C67" s="41">
        <v>56.152426251999998</v>
      </c>
      <c r="D67" s="10" t="str">
        <f>IF($B67="N/A","N/A",IF(C67&gt;74,"No",IF(C67&lt;49,"No","Yes")))</f>
        <v>Yes</v>
      </c>
      <c r="E67" s="41">
        <v>56.181333668999997</v>
      </c>
      <c r="F67" s="10" t="str">
        <f>IF($B67="N/A","N/A",IF(E67&gt;74,"No",IF(E67&lt;49,"No","Yes")))</f>
        <v>Yes</v>
      </c>
      <c r="G67" s="41">
        <v>55.925084771999998</v>
      </c>
      <c r="H67" s="10" t="str">
        <f>IF($B67="N/A","N/A",IF(G67&gt;74,"No",IF(G67&lt;49,"No","Yes")))</f>
        <v>Yes</v>
      </c>
      <c r="I67" s="96">
        <v>5.1499999999999997E-2</v>
      </c>
      <c r="J67" s="96">
        <v>-0.45600000000000002</v>
      </c>
      <c r="K67" s="11" t="s">
        <v>116</v>
      </c>
      <c r="L67" s="21" t="str">
        <f t="shared" si="7"/>
        <v>Yes</v>
      </c>
    </row>
    <row r="68" spans="1:12">
      <c r="A68" s="69" t="s">
        <v>100</v>
      </c>
      <c r="B68" s="70" t="s">
        <v>101</v>
      </c>
      <c r="C68" s="41">
        <v>14.449112167999999</v>
      </c>
      <c r="D68" s="10" t="str">
        <f>IF($B68="N/A","N/A",IF(C68&gt;18,"No",IF(C68&lt;5,"No","Yes")))</f>
        <v>Yes</v>
      </c>
      <c r="E68" s="41">
        <v>13.783936725</v>
      </c>
      <c r="F68" s="10" t="str">
        <f>IF($B68="N/A","N/A",IF(E68&gt;18,"No",IF(E68&lt;5,"No","Yes")))</f>
        <v>Yes</v>
      </c>
      <c r="G68" s="41">
        <v>13.4917847</v>
      </c>
      <c r="H68" s="10" t="str">
        <f>IF($B68="N/A","N/A",IF(G68&gt;18,"No",IF(G68&lt;5,"No","Yes")))</f>
        <v>Yes</v>
      </c>
      <c r="I68" s="96">
        <v>-4.5999999999999996</v>
      </c>
      <c r="J68" s="96">
        <v>-2.12</v>
      </c>
      <c r="K68" s="11" t="s">
        <v>116</v>
      </c>
      <c r="L68" s="21" t="str">
        <f t="shared" si="7"/>
        <v>Yes</v>
      </c>
    </row>
    <row r="69" spans="1:12">
      <c r="A69" s="99" t="s">
        <v>672</v>
      </c>
      <c r="B69" s="70" t="s">
        <v>51</v>
      </c>
      <c r="C69" s="41">
        <v>99.999807118999996</v>
      </c>
      <c r="D69" s="10" t="str">
        <f>IF($B69="N/A","N/A",IF(C69&gt;10,"No",IF(C69&lt;-10,"No","Yes")))</f>
        <v>N/A</v>
      </c>
      <c r="E69" s="41">
        <v>100</v>
      </c>
      <c r="F69" s="10" t="str">
        <f>IF($B69="N/A","N/A",IF(E69&gt;10,"No",IF(E69&lt;-10,"No","Yes")))</f>
        <v>N/A</v>
      </c>
      <c r="G69" s="41">
        <v>99.999729091999995</v>
      </c>
      <c r="H69" s="10" t="str">
        <f>IF($B69="N/A","N/A",IF(G69&gt;10,"No",IF(G69&lt;-10,"No","Yes")))</f>
        <v>N/A</v>
      </c>
      <c r="I69" s="96">
        <v>2.0000000000000001E-4</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64.209071585999993</v>
      </c>
      <c r="D71" s="52" t="str">
        <f>IF($B71="N/A","N/A",IF(C71&gt;70,"No",IF(C71&lt;40,"No","Yes")))</f>
        <v>Yes</v>
      </c>
      <c r="E71" s="42">
        <v>64.077048685999998</v>
      </c>
      <c r="F71" s="52" t="str">
        <f>IF($B71="N/A","N/A",IF(E71&gt;70,"No",IF(E71&lt;40,"No","Yes")))</f>
        <v>Yes</v>
      </c>
      <c r="G71" s="42">
        <v>65.055965178999998</v>
      </c>
      <c r="H71" s="52" t="str">
        <f>IF($B71="N/A","N/A",IF(G71&gt;70,"No",IF(G71&lt;40,"No","Yes")))</f>
        <v>Yes</v>
      </c>
      <c r="I71" s="102">
        <v>-0.20599999999999999</v>
      </c>
      <c r="J71" s="102">
        <v>1.528</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74.574322301999999</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82.206587450000001</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64.198525278999995</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46.615158205</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1.3851551177000001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1.4226307923999999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1.6523611933</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7134</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1</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779</v>
      </c>
      <c r="H81" s="10" t="str">
        <f t="shared" ref="H81" si="37">IF($B81="N/A","N/A",IF(G81&gt;0,"No",IF(G81&lt;0,"No","Yes")))</f>
        <v>No</v>
      </c>
      <c r="I81" s="96" t="s">
        <v>51</v>
      </c>
      <c r="J81" s="96" t="s">
        <v>51</v>
      </c>
      <c r="K81" s="38" t="s">
        <v>51</v>
      </c>
      <c r="L81" s="21" t="str">
        <f t="shared" si="31"/>
        <v>N/A</v>
      </c>
    </row>
    <row r="82" spans="1:12">
      <c r="A82" s="219" t="s">
        <v>150</v>
      </c>
      <c r="B82" s="212"/>
      <c r="C82" s="212"/>
      <c r="D82" s="212"/>
      <c r="E82" s="212"/>
      <c r="F82" s="212"/>
      <c r="G82" s="212"/>
      <c r="H82" s="212"/>
      <c r="I82" s="212"/>
      <c r="J82" s="212"/>
      <c r="K82" s="212"/>
      <c r="L82" s="213"/>
    </row>
    <row r="83" spans="1:12">
      <c r="A83" s="99" t="s">
        <v>339</v>
      </c>
      <c r="B83" s="55" t="s">
        <v>51</v>
      </c>
      <c r="C83" s="50">
        <v>201588</v>
      </c>
      <c r="D83" s="54" t="str">
        <f>IF($B83="N/A","N/A",IF(C83&gt;10,"No",IF(C83&lt;-10,"No","Yes")))</f>
        <v>N/A</v>
      </c>
      <c r="E83" s="50">
        <v>204633</v>
      </c>
      <c r="F83" s="54" t="str">
        <f>IF($B83="N/A","N/A",IF(E83&gt;10,"No",IF(E83&lt;-10,"No","Yes")))</f>
        <v>N/A</v>
      </c>
      <c r="G83" s="50">
        <v>205322</v>
      </c>
      <c r="H83" s="54" t="str">
        <f>IF($B83="N/A","N/A",IF(G83&gt;10,"No",IF(G83&lt;-10,"No","Yes")))</f>
        <v>N/A</v>
      </c>
      <c r="I83" s="104">
        <v>1.5109999999999999</v>
      </c>
      <c r="J83" s="104">
        <v>0.3367</v>
      </c>
      <c r="K83" s="55" t="s">
        <v>116</v>
      </c>
      <c r="L83" s="138" t="str">
        <f t="shared" ref="L83:L113" si="38">IF(J83="Div by 0", "N/A", IF(K83="N/A","N/A", IF(J83&gt;VALUE(MID(K83,1,2)), "No", IF(J83&lt;-1*VALUE(MID(K83,1,2)), "No", "Yes"))))</f>
        <v>Yes</v>
      </c>
    </row>
    <row r="84" spans="1:12">
      <c r="A84" s="111" t="s">
        <v>340</v>
      </c>
      <c r="B84" s="57" t="s">
        <v>51</v>
      </c>
      <c r="C84" s="48">
        <v>180148.42</v>
      </c>
      <c r="D84" s="56" t="str">
        <f>IF($B84="N/A","N/A",IF(C84&gt;10,"No",IF(C84&lt;-10,"No","Yes")))</f>
        <v>N/A</v>
      </c>
      <c r="E84" s="48">
        <v>183476.06</v>
      </c>
      <c r="F84" s="56" t="str">
        <f>IF($B84="N/A","N/A",IF(E84&gt;10,"No",IF(E84&lt;-10,"No","Yes")))</f>
        <v>N/A</v>
      </c>
      <c r="G84" s="48">
        <v>185425.88</v>
      </c>
      <c r="H84" s="56" t="str">
        <f>IF($B84="N/A","N/A",IF(G84&gt;10,"No",IF(G84&lt;-10,"No","Yes")))</f>
        <v>N/A</v>
      </c>
      <c r="I84" s="96">
        <v>1.847</v>
      </c>
      <c r="J84" s="96">
        <v>1.0629999999999999</v>
      </c>
      <c r="K84" s="57" t="s">
        <v>117</v>
      </c>
      <c r="L84" s="21" t="str">
        <f t="shared" si="38"/>
        <v>Yes</v>
      </c>
    </row>
    <row r="85" spans="1:12">
      <c r="A85" s="69" t="s">
        <v>341</v>
      </c>
      <c r="B85" s="70" t="s">
        <v>124</v>
      </c>
      <c r="C85" s="41">
        <v>89.835406876999997</v>
      </c>
      <c r="D85" s="10" t="str">
        <f>IF($B85="N/A","N/A",IF(C85&gt;=90,"Yes","No"))</f>
        <v>No</v>
      </c>
      <c r="E85" s="41">
        <v>91.381403742000003</v>
      </c>
      <c r="F85" s="10" t="str">
        <f>IF($B85="N/A","N/A",IF(E85&gt;=90,"Yes","No"))</f>
        <v>Yes</v>
      </c>
      <c r="G85" s="41">
        <v>91.245331512999996</v>
      </c>
      <c r="H85" s="10" t="str">
        <f>IF($B85="N/A","N/A",IF(G85&gt;=90,"Yes","No"))</f>
        <v>Yes</v>
      </c>
      <c r="I85" s="96">
        <v>1.7210000000000001</v>
      </c>
      <c r="J85" s="96">
        <v>-0.14899999999999999</v>
      </c>
      <c r="K85" s="11" t="s">
        <v>116</v>
      </c>
      <c r="L85" s="21" t="str">
        <f t="shared" si="38"/>
        <v>Yes</v>
      </c>
    </row>
    <row r="86" spans="1:12">
      <c r="A86" s="69" t="s">
        <v>784</v>
      </c>
      <c r="B86" s="70" t="s">
        <v>124</v>
      </c>
      <c r="C86" s="41">
        <v>89.423207610999995</v>
      </c>
      <c r="D86" s="10" t="str">
        <f>IF($B86="N/A","N/A",IF(C86&gt;=90,"Yes","No"))</f>
        <v>No</v>
      </c>
      <c r="E86" s="41">
        <v>91.042378619999994</v>
      </c>
      <c r="F86" s="10" t="str">
        <f>IF($B86="N/A","N/A",IF(E86&gt;=90,"Yes","No"))</f>
        <v>Yes</v>
      </c>
      <c r="G86" s="41">
        <v>90.980043158000001</v>
      </c>
      <c r="H86" s="10" t="str">
        <f>IF($B86="N/A","N/A",IF(G86&gt;=90,"Yes","No"))</f>
        <v>Yes</v>
      </c>
      <c r="I86" s="96">
        <v>1.8109999999999999</v>
      </c>
      <c r="J86" s="96">
        <v>-6.8000000000000005E-2</v>
      </c>
      <c r="K86" s="11" t="s">
        <v>116</v>
      </c>
      <c r="L86" s="21" t="str">
        <f t="shared" si="38"/>
        <v>Yes</v>
      </c>
    </row>
    <row r="87" spans="1:12">
      <c r="A87" s="99" t="s">
        <v>884</v>
      </c>
      <c r="B87" s="57" t="s">
        <v>119</v>
      </c>
      <c r="C87" s="51">
        <v>48.179307135000002</v>
      </c>
      <c r="D87" s="10" t="str">
        <f>IF($B87="N/A","N/A",IF(C87&gt;55,"No",IF(C87&lt;30,"No","Yes")))</f>
        <v>Yes</v>
      </c>
      <c r="E87" s="51">
        <v>46.217588739</v>
      </c>
      <c r="F87" s="10" t="str">
        <f>IF($B87="N/A","N/A",IF(E87&gt;55,"No",IF(E87&lt;30,"No","Yes")))</f>
        <v>Yes</v>
      </c>
      <c r="G87" s="51">
        <v>46.110589951999998</v>
      </c>
      <c r="H87" s="10" t="str">
        <f>IF($B87="N/A","N/A",IF(G87&gt;55,"No",IF(G87&lt;30,"No","Yes")))</f>
        <v>Yes</v>
      </c>
      <c r="I87" s="96">
        <v>-4.07</v>
      </c>
      <c r="J87" s="96">
        <v>-0.23200000000000001</v>
      </c>
      <c r="K87" s="57" t="s">
        <v>116</v>
      </c>
      <c r="L87" s="21" t="str">
        <f t="shared" si="38"/>
        <v>Yes</v>
      </c>
    </row>
    <row r="88" spans="1:12">
      <c r="A88" s="113" t="s">
        <v>733</v>
      </c>
      <c r="B88" s="57" t="s">
        <v>0</v>
      </c>
      <c r="C88" s="51">
        <v>3.5150901838999999</v>
      </c>
      <c r="D88" s="10" t="str">
        <f>IF($B88="N/A","N/A",IF(C88&gt;=5,"No",IF(C88&lt;0,"No","Yes")))</f>
        <v>Yes</v>
      </c>
      <c r="E88" s="51">
        <v>1.6966960363000001</v>
      </c>
      <c r="F88" s="10" t="str">
        <f>IF($B88="N/A","N/A",IF(E88&gt;=5,"No",IF(E88&lt;0,"No","Yes")))</f>
        <v>Yes</v>
      </c>
      <c r="G88" s="51">
        <v>1.0359338014999999</v>
      </c>
      <c r="H88" s="10" t="str">
        <f>IF($B88="N/A","N/A",IF(G88&gt;=5,"No",IF(G88&lt;0,"No","Yes")))</f>
        <v>Yes</v>
      </c>
      <c r="I88" s="96">
        <v>-51.7</v>
      </c>
      <c r="J88" s="96">
        <v>-38.9</v>
      </c>
      <c r="K88" s="57" t="s">
        <v>51</v>
      </c>
      <c r="L88" s="21" t="str">
        <f t="shared" si="38"/>
        <v>N/A</v>
      </c>
    </row>
    <row r="89" spans="1:12">
      <c r="A89" s="113" t="s">
        <v>734</v>
      </c>
      <c r="B89" s="57" t="s">
        <v>51</v>
      </c>
      <c r="C89" s="51">
        <v>0</v>
      </c>
      <c r="D89" s="57" t="s">
        <v>51</v>
      </c>
      <c r="E89" s="51">
        <v>0</v>
      </c>
      <c r="F89" s="57" t="s">
        <v>51</v>
      </c>
      <c r="G89" s="51">
        <v>0</v>
      </c>
      <c r="H89" s="57" t="s">
        <v>51</v>
      </c>
      <c r="I89" s="96" t="s">
        <v>999</v>
      </c>
      <c r="J89" s="96" t="s">
        <v>999</v>
      </c>
      <c r="K89" s="46" t="s">
        <v>51</v>
      </c>
      <c r="L89" s="21" t="str">
        <f t="shared" si="38"/>
        <v>N/A</v>
      </c>
    </row>
    <row r="90" spans="1:12">
      <c r="A90" s="113" t="s">
        <v>735</v>
      </c>
      <c r="B90" s="57" t="s">
        <v>51</v>
      </c>
      <c r="C90" s="51">
        <v>68.211897534000002</v>
      </c>
      <c r="D90" s="57" t="s">
        <v>51</v>
      </c>
      <c r="E90" s="51">
        <v>69.415490169999998</v>
      </c>
      <c r="F90" s="57" t="s">
        <v>51</v>
      </c>
      <c r="G90" s="51">
        <v>70.038768374</v>
      </c>
      <c r="H90" s="57" t="s">
        <v>51</v>
      </c>
      <c r="I90" s="96">
        <v>1.764</v>
      </c>
      <c r="J90" s="96">
        <v>0.89790000000000003</v>
      </c>
      <c r="K90" s="46" t="s">
        <v>51</v>
      </c>
      <c r="L90" s="21" t="str">
        <f t="shared" si="38"/>
        <v>N/A</v>
      </c>
    </row>
    <row r="91" spans="1:12">
      <c r="A91" s="113" t="s">
        <v>736</v>
      </c>
      <c r="B91" s="57" t="s">
        <v>51</v>
      </c>
      <c r="C91" s="51">
        <v>10.888048892</v>
      </c>
      <c r="D91" s="57" t="s">
        <v>51</v>
      </c>
      <c r="E91" s="51">
        <v>10.308210308</v>
      </c>
      <c r="F91" s="57" t="s">
        <v>51</v>
      </c>
      <c r="G91" s="51">
        <v>9.8596351096999992</v>
      </c>
      <c r="H91" s="57" t="s">
        <v>51</v>
      </c>
      <c r="I91" s="96">
        <v>-5.33</v>
      </c>
      <c r="J91" s="96">
        <v>-4.3499999999999996</v>
      </c>
      <c r="K91" s="46" t="s">
        <v>51</v>
      </c>
      <c r="L91" s="21" t="str">
        <f t="shared" si="38"/>
        <v>N/A</v>
      </c>
    </row>
    <row r="92" spans="1:12">
      <c r="A92" s="113" t="s">
        <v>737</v>
      </c>
      <c r="B92" s="57" t="s">
        <v>51</v>
      </c>
      <c r="C92" s="51">
        <v>0</v>
      </c>
      <c r="D92" s="57" t="s">
        <v>51</v>
      </c>
      <c r="E92" s="51">
        <v>0</v>
      </c>
      <c r="F92" s="57" t="s">
        <v>51</v>
      </c>
      <c r="G92" s="51">
        <v>0</v>
      </c>
      <c r="H92" s="57" t="s">
        <v>51</v>
      </c>
      <c r="I92" s="96" t="s">
        <v>999</v>
      </c>
      <c r="J92" s="96" t="s">
        <v>999</v>
      </c>
      <c r="K92" s="46" t="s">
        <v>51</v>
      </c>
      <c r="L92" s="21" t="str">
        <f t="shared" si="38"/>
        <v>N/A</v>
      </c>
    </row>
    <row r="93" spans="1:12">
      <c r="A93" s="113" t="s">
        <v>738</v>
      </c>
      <c r="B93" s="57" t="s">
        <v>51</v>
      </c>
      <c r="C93" s="51">
        <v>0</v>
      </c>
      <c r="D93" s="57" t="s">
        <v>51</v>
      </c>
      <c r="E93" s="51">
        <v>0</v>
      </c>
      <c r="F93" s="57" t="s">
        <v>51</v>
      </c>
      <c r="G93" s="51">
        <v>0</v>
      </c>
      <c r="H93" s="57" t="s">
        <v>51</v>
      </c>
      <c r="I93" s="96" t="s">
        <v>999</v>
      </c>
      <c r="J93" s="96" t="s">
        <v>999</v>
      </c>
      <c r="K93" s="46" t="s">
        <v>51</v>
      </c>
      <c r="L93" s="21" t="str">
        <f t="shared" si="38"/>
        <v>N/A</v>
      </c>
    </row>
    <row r="94" spans="1:12">
      <c r="A94" s="113" t="s">
        <v>739</v>
      </c>
      <c r="B94" s="57" t="s">
        <v>51</v>
      </c>
      <c r="C94" s="51">
        <v>4.3777407385</v>
      </c>
      <c r="D94" s="57" t="s">
        <v>51</v>
      </c>
      <c r="E94" s="51">
        <v>4.1723475686000002</v>
      </c>
      <c r="F94" s="57" t="s">
        <v>51</v>
      </c>
      <c r="G94" s="51">
        <v>3.9274895043</v>
      </c>
      <c r="H94" s="57" t="s">
        <v>51</v>
      </c>
      <c r="I94" s="96">
        <v>-4.6900000000000004</v>
      </c>
      <c r="J94" s="96">
        <v>-5.87</v>
      </c>
      <c r="K94" s="46" t="s">
        <v>51</v>
      </c>
      <c r="L94" s="21" t="str">
        <f t="shared" si="38"/>
        <v>N/A</v>
      </c>
    </row>
    <row r="95" spans="1:12">
      <c r="A95" s="113" t="s">
        <v>740</v>
      </c>
      <c r="B95" s="57" t="s">
        <v>51</v>
      </c>
      <c r="C95" s="51">
        <v>0</v>
      </c>
      <c r="D95" s="57" t="s">
        <v>51</v>
      </c>
      <c r="E95" s="51">
        <v>0</v>
      </c>
      <c r="F95" s="57" t="s">
        <v>51</v>
      </c>
      <c r="G95" s="51">
        <v>0</v>
      </c>
      <c r="H95" s="57" t="s">
        <v>51</v>
      </c>
      <c r="I95" s="96" t="s">
        <v>999</v>
      </c>
      <c r="J95" s="96" t="s">
        <v>999</v>
      </c>
      <c r="K95" s="46" t="s">
        <v>51</v>
      </c>
      <c r="L95" s="21" t="str">
        <f t="shared" si="38"/>
        <v>N/A</v>
      </c>
    </row>
    <row r="96" spans="1:12">
      <c r="A96" s="113" t="s">
        <v>741</v>
      </c>
      <c r="B96" s="57" t="s">
        <v>51</v>
      </c>
      <c r="C96" s="51">
        <v>10.747167490000001</v>
      </c>
      <c r="D96" s="57" t="s">
        <v>51</v>
      </c>
      <c r="E96" s="51">
        <v>12.020544096</v>
      </c>
      <c r="F96" s="57" t="s">
        <v>51</v>
      </c>
      <c r="G96" s="51">
        <v>12.662549556</v>
      </c>
      <c r="H96" s="57" t="s">
        <v>51</v>
      </c>
      <c r="I96" s="96">
        <v>11.85</v>
      </c>
      <c r="J96" s="96">
        <v>5.3410000000000002</v>
      </c>
      <c r="K96" s="46" t="s">
        <v>51</v>
      </c>
      <c r="L96" s="21" t="str">
        <f t="shared" si="38"/>
        <v>N/A</v>
      </c>
    </row>
    <row r="97" spans="1:12">
      <c r="A97" s="113" t="s">
        <v>742</v>
      </c>
      <c r="B97" s="57" t="s">
        <v>51</v>
      </c>
      <c r="C97" s="51">
        <v>2.260055162</v>
      </c>
      <c r="D97" s="57" t="s">
        <v>51</v>
      </c>
      <c r="E97" s="51">
        <v>2.3867118207</v>
      </c>
      <c r="F97" s="57" t="s">
        <v>51</v>
      </c>
      <c r="G97" s="51">
        <v>2.4756236546000001</v>
      </c>
      <c r="H97" s="57" t="s">
        <v>51</v>
      </c>
      <c r="I97" s="96">
        <v>5.6040000000000001</v>
      </c>
      <c r="J97" s="96">
        <v>3.7250000000000001</v>
      </c>
      <c r="K97" s="46" t="s">
        <v>51</v>
      </c>
      <c r="L97" s="21" t="str">
        <f t="shared" si="38"/>
        <v>N/A</v>
      </c>
    </row>
    <row r="98" spans="1:12">
      <c r="A98" s="113" t="s">
        <v>743</v>
      </c>
      <c r="B98" s="57" t="s">
        <v>51</v>
      </c>
      <c r="C98" s="51">
        <v>0</v>
      </c>
      <c r="D98" s="57" t="s">
        <v>51</v>
      </c>
      <c r="E98" s="51">
        <v>0</v>
      </c>
      <c r="F98" s="57" t="s">
        <v>51</v>
      </c>
      <c r="G98" s="51">
        <v>0</v>
      </c>
      <c r="H98" s="57" t="s">
        <v>51</v>
      </c>
      <c r="I98" s="96" t="s">
        <v>999</v>
      </c>
      <c r="J98" s="96" t="s">
        <v>999</v>
      </c>
      <c r="K98" s="46" t="s">
        <v>51</v>
      </c>
      <c r="L98" s="21" t="str">
        <f t="shared" si="38"/>
        <v>N/A</v>
      </c>
    </row>
    <row r="99" spans="1:12">
      <c r="A99" s="173" t="s">
        <v>956</v>
      </c>
      <c r="B99" s="57" t="s">
        <v>51</v>
      </c>
      <c r="C99" s="51" t="s">
        <v>51</v>
      </c>
      <c r="D99" s="57" t="s">
        <v>51</v>
      </c>
      <c r="E99" s="51" t="s">
        <v>51</v>
      </c>
      <c r="F99" s="57" t="s">
        <v>51</v>
      </c>
      <c r="G99" s="51">
        <v>83.737251731000001</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13.787124614</v>
      </c>
      <c r="H100" s="57" t="s">
        <v>51</v>
      </c>
      <c r="I100" s="96" t="s">
        <v>51</v>
      </c>
      <c r="J100" s="96" t="s">
        <v>51</v>
      </c>
      <c r="K100" s="46" t="s">
        <v>51</v>
      </c>
      <c r="L100" s="21" t="str">
        <f t="shared" si="39"/>
        <v>N/A</v>
      </c>
    </row>
    <row r="101" spans="1:12">
      <c r="A101" s="99" t="s">
        <v>342</v>
      </c>
      <c r="B101" s="57" t="s">
        <v>51</v>
      </c>
      <c r="C101" s="48">
        <v>6556</v>
      </c>
      <c r="D101" s="56" t="str">
        <f>IF($B101="N/A","N/A",IF(C101&gt;10,"No",IF(C101&lt;-10,"No","Yes")))</f>
        <v>N/A</v>
      </c>
      <c r="E101" s="48">
        <v>22442</v>
      </c>
      <c r="F101" s="56" t="str">
        <f>IF($B101="N/A","N/A",IF(E101&gt;10,"No",IF(E101&lt;-10,"No","Yes")))</f>
        <v>N/A</v>
      </c>
      <c r="G101" s="48">
        <v>21375</v>
      </c>
      <c r="H101" s="56" t="str">
        <f>IF($B101="N/A","N/A",IF(G101&gt;10,"No",IF(G101&lt;-10,"No","Yes")))</f>
        <v>N/A</v>
      </c>
      <c r="I101" s="96">
        <v>242.3</v>
      </c>
      <c r="J101" s="96">
        <v>-4.75</v>
      </c>
      <c r="K101" s="57" t="s">
        <v>116</v>
      </c>
      <c r="L101" s="21" t="str">
        <f t="shared" si="38"/>
        <v>Yes</v>
      </c>
    </row>
    <row r="102" spans="1:12">
      <c r="A102" s="113" t="s">
        <v>661</v>
      </c>
      <c r="B102" s="57" t="s">
        <v>51</v>
      </c>
      <c r="C102" s="51">
        <v>1.8761439901999999</v>
      </c>
      <c r="D102" s="10" t="str">
        <f>IF($B102="N/A","N/A",IF(C102&gt;10,"No",IF(C102&lt;-10,"No","Yes")))</f>
        <v>N/A</v>
      </c>
      <c r="E102" s="51">
        <v>1.113982711</v>
      </c>
      <c r="F102" s="10" t="str">
        <f>IF($B102="N/A","N/A",IF(E102&gt;10,"No",IF(E102&lt;-10,"No","Yes")))</f>
        <v>N/A</v>
      </c>
      <c r="G102" s="51">
        <v>1.4175438596000001</v>
      </c>
      <c r="H102" s="10" t="str">
        <f>IF($B102="N/A","N/A",IF(G102&gt;10,"No",IF(G102&lt;-10,"No","Yes")))</f>
        <v>N/A</v>
      </c>
      <c r="I102" s="96">
        <v>-40.6</v>
      </c>
      <c r="J102" s="96">
        <v>27.25</v>
      </c>
      <c r="K102" s="57" t="s">
        <v>116</v>
      </c>
      <c r="L102" s="21" t="str">
        <f t="shared" si="38"/>
        <v>No</v>
      </c>
    </row>
    <row r="103" spans="1:12">
      <c r="A103" s="113" t="s">
        <v>662</v>
      </c>
      <c r="B103" s="57" t="s">
        <v>51</v>
      </c>
      <c r="C103" s="51">
        <v>5.0793166564999996</v>
      </c>
      <c r="D103" s="10" t="str">
        <f>IF($B103="N/A","N/A",IF(C103&gt;10,"No",IF(C103&lt;-10,"No","Yes")))</f>
        <v>N/A</v>
      </c>
      <c r="E103" s="51">
        <v>35.032528294999999</v>
      </c>
      <c r="F103" s="10" t="str">
        <f>IF($B103="N/A","N/A",IF(E103&gt;10,"No",IF(E103&lt;-10,"No","Yes")))</f>
        <v>N/A</v>
      </c>
      <c r="G103" s="51">
        <v>33.651461988000001</v>
      </c>
      <c r="H103" s="10" t="str">
        <f>IF($B103="N/A","N/A",IF(G103&gt;10,"No",IF(G103&lt;-10,"No","Yes")))</f>
        <v>N/A</v>
      </c>
      <c r="I103" s="96">
        <v>589.70000000000005</v>
      </c>
      <c r="J103" s="96">
        <v>-3.94</v>
      </c>
      <c r="K103" s="57" t="s">
        <v>116</v>
      </c>
      <c r="L103" s="21" t="str">
        <f t="shared" si="38"/>
        <v>Yes</v>
      </c>
    </row>
    <row r="104" spans="1:12">
      <c r="A104" s="111" t="s">
        <v>36</v>
      </c>
      <c r="B104" s="57" t="s">
        <v>51</v>
      </c>
      <c r="C104" s="51">
        <v>7.3312895609000002</v>
      </c>
      <c r="D104" s="56" t="str">
        <f>IF($B104="N/A","N/A",IF(C104&gt;10,"No",IF(C104&lt;-10,"No","Yes")))</f>
        <v>N/A</v>
      </c>
      <c r="E104" s="51">
        <v>7.9498419121000001</v>
      </c>
      <c r="F104" s="56" t="str">
        <f>IF($B104="N/A","N/A",IF(E104&gt;10,"No",IF(E104&lt;-10,"No","Yes")))</f>
        <v>N/A</v>
      </c>
      <c r="G104" s="51">
        <v>8.3887747050999995</v>
      </c>
      <c r="H104" s="56" t="str">
        <f>IF($B104="N/A","N/A",IF(G104&gt;10,"No",IF(G104&lt;-10,"No","Yes")))</f>
        <v>N/A</v>
      </c>
      <c r="I104" s="96">
        <v>8.4369999999999994</v>
      </c>
      <c r="J104" s="96">
        <v>5.5209999999999999</v>
      </c>
      <c r="K104" s="57" t="s">
        <v>117</v>
      </c>
      <c r="L104" s="21" t="str">
        <f t="shared" si="38"/>
        <v>Yes</v>
      </c>
    </row>
    <row r="105" spans="1:12">
      <c r="A105" s="99" t="s">
        <v>37</v>
      </c>
      <c r="B105" s="57" t="s">
        <v>89</v>
      </c>
      <c r="C105" s="51">
        <v>7.9384685596000004</v>
      </c>
      <c r="D105" s="10" t="str">
        <f>IF($B105="N/A","N/A",IF(C105&gt;10,"No",IF(C105&lt;6,"No","Yes")))</f>
        <v>Yes</v>
      </c>
      <c r="E105" s="51">
        <v>7.3575620744999997</v>
      </c>
      <c r="F105" s="10" t="str">
        <f>IF($B105="N/A","N/A",IF(E105&gt;10,"No",IF(E105&lt;6,"No","Yes")))</f>
        <v>Yes</v>
      </c>
      <c r="G105" s="51">
        <v>7.3236185114000003</v>
      </c>
      <c r="H105" s="10" t="str">
        <f>IF($B105="N/A","N/A",IF(G105&gt;10,"No",IF(G105&lt;6,"No","Yes")))</f>
        <v>Yes</v>
      </c>
      <c r="I105" s="96">
        <v>-7.32</v>
      </c>
      <c r="J105" s="96">
        <v>-0.46100000000000002</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6.1513135465</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6.4396411489999998</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7.3562501826000002</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4437</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2345</v>
      </c>
      <c r="H110" s="112" t="str">
        <f>IF($B110="N/A","N/A",IF(G110&gt;10,"No",IF(G110&lt;-10,"No","Yes")))</f>
        <v>N/A</v>
      </c>
      <c r="I110" s="96" t="s">
        <v>51</v>
      </c>
      <c r="J110" s="96" t="s">
        <v>51</v>
      </c>
      <c r="K110" s="11" t="s">
        <v>116</v>
      </c>
      <c r="L110" s="21" t="str">
        <f t="shared" si="43"/>
        <v>No</v>
      </c>
    </row>
    <row r="111" spans="1:12">
      <c r="A111" s="99" t="s">
        <v>25</v>
      </c>
      <c r="B111" s="57" t="s">
        <v>51</v>
      </c>
      <c r="C111" s="51">
        <v>96.937813758999994</v>
      </c>
      <c r="D111" s="56" t="str">
        <f>IF($B111="N/A","N/A",IF(C111&gt;10,"No",IF(C111&lt;-10,"No","Yes")))</f>
        <v>N/A</v>
      </c>
      <c r="E111" s="51">
        <v>98.303303963999994</v>
      </c>
      <c r="F111" s="56" t="str">
        <f>IF($B111="N/A","N/A",IF(E111&gt;10,"No",IF(E111&lt;-10,"No","Yes")))</f>
        <v>N/A</v>
      </c>
      <c r="G111" s="51">
        <v>99.061474172000004</v>
      </c>
      <c r="H111" s="56" t="str">
        <f>IF($B111="N/A","N/A",IF(G111&gt;10,"No",IF(G111&lt;-10,"No","Yes")))</f>
        <v>N/A</v>
      </c>
      <c r="I111" s="96">
        <v>1.409</v>
      </c>
      <c r="J111" s="96">
        <v>0.77129999999999999</v>
      </c>
      <c r="K111" s="57" t="s">
        <v>117</v>
      </c>
      <c r="L111" s="21" t="str">
        <f t="shared" si="38"/>
        <v>Yes</v>
      </c>
    </row>
    <row r="112" spans="1:12">
      <c r="A112" s="99" t="s">
        <v>343</v>
      </c>
      <c r="B112" s="57" t="s">
        <v>51</v>
      </c>
      <c r="C112" s="51">
        <v>97.215669216999999</v>
      </c>
      <c r="D112" s="56" t="str">
        <f>IF($B112="N/A","N/A",IF(C112&gt;10,"No",IF(C112&lt;-10,"No","Yes")))</f>
        <v>N/A</v>
      </c>
      <c r="E112" s="51">
        <v>97.323039754000007</v>
      </c>
      <c r="F112" s="56" t="str">
        <f>IF($B112="N/A","N/A",IF(E112&gt;10,"No",IF(E112&lt;-10,"No","Yes")))</f>
        <v>N/A</v>
      </c>
      <c r="G112" s="51">
        <v>98.386391012999994</v>
      </c>
      <c r="H112" s="56" t="str">
        <f>IF($B112="N/A","N/A",IF(G112&gt;10,"No",IF(G112&lt;-10,"No","Yes")))</f>
        <v>N/A</v>
      </c>
      <c r="I112" s="96">
        <v>0.1104</v>
      </c>
      <c r="J112" s="96">
        <v>1.093</v>
      </c>
      <c r="K112" s="57" t="s">
        <v>117</v>
      </c>
      <c r="L112" s="21" t="str">
        <f t="shared" si="38"/>
        <v>Yes</v>
      </c>
    </row>
    <row r="113" spans="1:12">
      <c r="A113" s="111" t="s">
        <v>344</v>
      </c>
      <c r="B113" s="59" t="s">
        <v>51</v>
      </c>
      <c r="C113" s="58">
        <v>189997</v>
      </c>
      <c r="D113" s="112" t="str">
        <f>IF($B113="N/A","N/A",IF(C113&gt;10,"No",IF(C113&lt;-10,"No","Yes")))</f>
        <v>N/A</v>
      </c>
      <c r="E113" s="58">
        <v>193638</v>
      </c>
      <c r="F113" s="112" t="str">
        <f>IF($B113="N/A","N/A",IF(E113&gt;10,"No",IF(E113&lt;-10,"No","Yes")))</f>
        <v>N/A</v>
      </c>
      <c r="G113" s="58">
        <v>194500</v>
      </c>
      <c r="H113" s="112" t="str">
        <f>IF($B113="N/A","N/A",IF(G113&gt;10,"No",IF(G113&lt;-10,"No","Yes")))</f>
        <v>N/A</v>
      </c>
      <c r="I113" s="102">
        <v>1.9159999999999999</v>
      </c>
      <c r="J113" s="102">
        <v>0.44519999999999998</v>
      </c>
      <c r="K113" s="59" t="s">
        <v>116</v>
      </c>
      <c r="L113" s="43" t="str">
        <f t="shared" si="38"/>
        <v>Yes</v>
      </c>
    </row>
    <row r="114" spans="1:12">
      <c r="A114" s="218" t="s">
        <v>345</v>
      </c>
      <c r="B114" s="212"/>
      <c r="C114" s="212"/>
      <c r="D114" s="212"/>
      <c r="E114" s="212"/>
      <c r="F114" s="212"/>
      <c r="G114" s="212"/>
      <c r="H114" s="212"/>
      <c r="I114" s="212"/>
      <c r="J114" s="212"/>
      <c r="K114" s="212"/>
      <c r="L114" s="213"/>
    </row>
    <row r="115" spans="1:12">
      <c r="A115" s="194" t="s">
        <v>994</v>
      </c>
      <c r="B115" s="55" t="s">
        <v>51</v>
      </c>
      <c r="C115" s="60">
        <v>0.92527776750000001</v>
      </c>
      <c r="D115" s="54" t="str">
        <f>IF($B115="N/A","N/A",IF(C115&gt;10,"No",IF(C115&lt;-10,"No","Yes")))</f>
        <v>N/A</v>
      </c>
      <c r="E115" s="60">
        <v>0.91717534779999998</v>
      </c>
      <c r="F115" s="54" t="str">
        <f>IF($B115="N/A","N/A",IF(E115&gt;10,"No",IF(E115&lt;-10,"No","Yes")))</f>
        <v>N/A</v>
      </c>
      <c r="G115" s="60">
        <v>1.0591259639999999</v>
      </c>
      <c r="H115" s="54" t="str">
        <f>IF($B115="N/A","N/A",IF(G115&gt;10,"No",IF(G115&lt;-10,"No","Yes")))</f>
        <v>N/A</v>
      </c>
      <c r="I115" s="104">
        <v>-0.876</v>
      </c>
      <c r="J115" s="104">
        <v>15.48</v>
      </c>
      <c r="K115" s="55" t="s">
        <v>117</v>
      </c>
      <c r="L115" s="138" t="str">
        <f>IF(J115="Div by 0", "N/A", IF(K115="N/A","N/A", IF(J115&gt;VALUE(MID(K115,1,2)), "No", IF(J115&lt;-1*VALUE(MID(K115,1,2)), "No", "Yes"))))</f>
        <v>No</v>
      </c>
    </row>
    <row r="116" spans="1:12">
      <c r="A116" s="194" t="s">
        <v>995</v>
      </c>
      <c r="B116" s="57" t="s">
        <v>51</v>
      </c>
      <c r="C116" s="51">
        <v>9.1243545950999998</v>
      </c>
      <c r="D116" s="56" t="str">
        <f>IF($B116="N/A","N/A",IF(C116&gt;10,"No",IF(C116&lt;-10,"No","Yes")))</f>
        <v>N/A</v>
      </c>
      <c r="E116" s="51">
        <v>9.9820283208999996</v>
      </c>
      <c r="F116" s="56" t="str">
        <f>IF($B116="N/A","N/A",IF(E116&gt;10,"No",IF(E116&lt;-10,"No","Yes")))</f>
        <v>N/A</v>
      </c>
      <c r="G116" s="51">
        <v>9.2827763496000006</v>
      </c>
      <c r="H116" s="56" t="str">
        <f>IF($B116="N/A","N/A",IF(G116&gt;10,"No",IF(G116&lt;-10,"No","Yes")))</f>
        <v>N/A</v>
      </c>
      <c r="I116" s="96">
        <v>9.4</v>
      </c>
      <c r="J116" s="96">
        <v>-7.01</v>
      </c>
      <c r="K116" s="57" t="s">
        <v>117</v>
      </c>
      <c r="L116" s="21" t="str">
        <f>IF(J116="Div by 0", "N/A", IF(K116="N/A","N/A", IF(J116&gt;VALUE(MID(K116,1,2)), "No", IF(J116&lt;-1*VALUE(MID(K116,1,2)), "No", "Yes"))))</f>
        <v>Yes</v>
      </c>
    </row>
    <row r="117" spans="1:12">
      <c r="A117" s="99" t="s">
        <v>30</v>
      </c>
      <c r="B117" s="59" t="s">
        <v>51</v>
      </c>
      <c r="C117" s="61">
        <v>89.950367636999999</v>
      </c>
      <c r="D117" s="112" t="str">
        <f>IF($B117="N/A","N/A",IF(C117&gt;10,"No",IF(C117&lt;-10,"No","Yes")))</f>
        <v>N/A</v>
      </c>
      <c r="E117" s="61">
        <v>89.100796330999998</v>
      </c>
      <c r="F117" s="112" t="str">
        <f>IF($B117="N/A","N/A",IF(E117&gt;10,"No",IF(E117&lt;-10,"No","Yes")))</f>
        <v>N/A</v>
      </c>
      <c r="G117" s="61">
        <v>89.658097686000005</v>
      </c>
      <c r="H117" s="112" t="str">
        <f>IF($B117="N/A","N/A",IF(G117&gt;10,"No",IF(G117&lt;-10,"No","Yes")))</f>
        <v>N/A</v>
      </c>
      <c r="I117" s="102">
        <v>-0.94399999999999995</v>
      </c>
      <c r="J117" s="102">
        <v>0.62549999999999994</v>
      </c>
      <c r="K117" s="59" t="s">
        <v>117</v>
      </c>
      <c r="L117" s="43" t="str">
        <f>IF(J117="Div by 0", "N/A", IF(K117="N/A","N/A", IF(J117&gt;VALUE(MID(K117,1,2)), "No", IF(J117&lt;-1*VALUE(MID(K117,1,2)), "No", "Yes"))))</f>
        <v>Yes</v>
      </c>
    </row>
    <row r="118" spans="1:12">
      <c r="A118" s="218" t="s">
        <v>346</v>
      </c>
      <c r="B118" s="212"/>
      <c r="C118" s="212"/>
      <c r="D118" s="212"/>
      <c r="E118" s="212"/>
      <c r="F118" s="212"/>
      <c r="G118" s="212"/>
      <c r="H118" s="212"/>
      <c r="I118" s="212"/>
      <c r="J118" s="212"/>
      <c r="K118" s="212"/>
      <c r="L118" s="213"/>
    </row>
    <row r="119" spans="1:12">
      <c r="A119" s="111" t="s">
        <v>347</v>
      </c>
      <c r="B119" s="55" t="s">
        <v>51</v>
      </c>
      <c r="C119" s="60">
        <v>56.389269202999998</v>
      </c>
      <c r="D119" s="54" t="str">
        <f>IF($B119="N/A","N/A",IF(C119&gt;10,"No",IF(C119&lt;-10,"No","Yes")))</f>
        <v>N/A</v>
      </c>
      <c r="E119" s="60">
        <v>56.159563706999997</v>
      </c>
      <c r="F119" s="54" t="str">
        <f>IF($B119="N/A","N/A",IF(E119&gt;10,"No",IF(E119&lt;-10,"No","Yes")))</f>
        <v>N/A</v>
      </c>
      <c r="G119" s="60">
        <v>55.721257342000001</v>
      </c>
      <c r="H119" s="54" t="str">
        <f>IF($B119="N/A","N/A",IF(G119&gt;10,"No",IF(G119&lt;-10,"No","Yes")))</f>
        <v>N/A</v>
      </c>
      <c r="I119" s="104">
        <v>-0.40699999999999997</v>
      </c>
      <c r="J119" s="104">
        <v>-0.78</v>
      </c>
      <c r="K119" s="55" t="s">
        <v>117</v>
      </c>
      <c r="L119" s="138" t="str">
        <f>IF(J119="Div by 0", "N/A", IF(K119="N/A","N/A", IF(J119&gt;VALUE(MID(K119,1,2)), "No", IF(J119&lt;-1*VALUE(MID(K119,1,2)), "No", "Yes"))))</f>
        <v>Yes</v>
      </c>
    </row>
    <row r="120" spans="1:12">
      <c r="A120" s="111" t="s">
        <v>348</v>
      </c>
      <c r="B120" s="57" t="s">
        <v>51</v>
      </c>
      <c r="C120" s="51">
        <v>42.207869516000002</v>
      </c>
      <c r="D120" s="56" t="str">
        <f>IF($B120="N/A","N/A",IF(C120&gt;10,"No",IF(C120&lt;-10,"No","Yes")))</f>
        <v>N/A</v>
      </c>
      <c r="E120" s="51">
        <v>42.458938685</v>
      </c>
      <c r="F120" s="56" t="str">
        <f>IF($B120="N/A","N/A",IF(E120&gt;10,"No",IF(E120&lt;-10,"No","Yes")))</f>
        <v>N/A</v>
      </c>
      <c r="G120" s="51">
        <v>42.916979183999999</v>
      </c>
      <c r="H120" s="56" t="str">
        <f>IF($B120="N/A","N/A",IF(G120&gt;10,"No",IF(G120&lt;-10,"No","Yes")))</f>
        <v>N/A</v>
      </c>
      <c r="I120" s="96">
        <v>0.5948</v>
      </c>
      <c r="J120" s="96">
        <v>1.079</v>
      </c>
      <c r="K120" s="57" t="s">
        <v>117</v>
      </c>
      <c r="L120" s="21" t="str">
        <f>IF(J120="Div by 0", "N/A", IF(K120="N/A","N/A", IF(J120&gt;VALUE(MID(K120,1,2)), "No", IF(J120&lt;-1*VALUE(MID(K120,1,2)), "No", "Yes"))))</f>
        <v>Yes</v>
      </c>
    </row>
    <row r="121" spans="1:12">
      <c r="A121" s="111" t="s">
        <v>349</v>
      </c>
      <c r="B121" s="57" t="s">
        <v>51</v>
      </c>
      <c r="C121" s="51">
        <v>0.51292735680000001</v>
      </c>
      <c r="D121" s="56" t="str">
        <f>IF($B121="N/A","N/A",IF(C121&gt;10,"No",IF(C121&lt;-10,"No","Yes")))</f>
        <v>N/A</v>
      </c>
      <c r="E121" s="51">
        <v>0.49991936780000001</v>
      </c>
      <c r="F121" s="56" t="str">
        <f>IF($B121="N/A","N/A",IF(E121&gt;10,"No",IF(E121&lt;-10,"No","Yes")))</f>
        <v>N/A</v>
      </c>
      <c r="G121" s="51">
        <v>0.51626226119999996</v>
      </c>
      <c r="H121" s="56" t="str">
        <f>IF($B121="N/A","N/A",IF(G121&gt;10,"No",IF(G121&lt;-10,"No","Yes")))</f>
        <v>N/A</v>
      </c>
      <c r="I121" s="96">
        <v>-2.54</v>
      </c>
      <c r="J121" s="96">
        <v>3.2690000000000001</v>
      </c>
      <c r="K121" s="57" t="s">
        <v>117</v>
      </c>
      <c r="L121" s="21" t="str">
        <f>IF(J121="Div by 0", "N/A", IF(K121="N/A","N/A", IF(J121&gt;VALUE(MID(K121,1,2)), "No", IF(J121&lt;-1*VALUE(MID(K121,1,2)), "No", "Yes"))))</f>
        <v>Yes</v>
      </c>
    </row>
    <row r="122" spans="1:12">
      <c r="A122" s="111" t="s">
        <v>350</v>
      </c>
      <c r="B122" s="59" t="s">
        <v>51</v>
      </c>
      <c r="C122" s="61">
        <v>0.88993392459999998</v>
      </c>
      <c r="D122" s="112" t="str">
        <f>IF($B122="N/A","N/A",IF(C122&gt;10,"No",IF(C122&lt;-10,"No","Yes")))</f>
        <v>N/A</v>
      </c>
      <c r="E122" s="61">
        <v>0.88157824009999997</v>
      </c>
      <c r="F122" s="112" t="str">
        <f>IF($B122="N/A","N/A",IF(E122&gt;10,"No",IF(E122&lt;-10,"No","Yes")))</f>
        <v>N/A</v>
      </c>
      <c r="G122" s="61">
        <v>0.8455012127</v>
      </c>
      <c r="H122" s="112" t="str">
        <f>IF($B122="N/A","N/A",IF(G122&gt;10,"No",IF(G122&lt;-10,"No","Yes")))</f>
        <v>N/A</v>
      </c>
      <c r="I122" s="102">
        <v>-0.93899999999999995</v>
      </c>
      <c r="J122" s="102">
        <v>-4.09</v>
      </c>
      <c r="K122" s="59" t="s">
        <v>117</v>
      </c>
      <c r="L122" s="43" t="str">
        <f>IF(J122="Div by 0", "N/A", IF(K122="N/A","N/A", IF(J122&gt;VALUE(MID(K122,1,2)), "No", IF(J122&lt;-1*VALUE(MID(K122,1,2)), "No", "Yes"))))</f>
        <v>Yes</v>
      </c>
    </row>
    <row r="123" spans="1:12">
      <c r="A123" s="219" t="s">
        <v>158</v>
      </c>
      <c r="B123" s="212"/>
      <c r="C123" s="212"/>
      <c r="D123" s="212"/>
      <c r="E123" s="212"/>
      <c r="F123" s="212"/>
      <c r="G123" s="212"/>
      <c r="H123" s="212"/>
      <c r="I123" s="212"/>
      <c r="J123" s="212"/>
      <c r="K123" s="212"/>
      <c r="L123" s="213"/>
    </row>
    <row r="124" spans="1:12">
      <c r="A124" s="99" t="s">
        <v>812</v>
      </c>
      <c r="B124" s="55" t="s">
        <v>125</v>
      </c>
      <c r="C124" s="60">
        <v>99.908256881</v>
      </c>
      <c r="D124" s="103" t="str">
        <f>IF($B124="N/A","N/A",IF(C124&gt;=99,"Yes","No"))</f>
        <v>Yes</v>
      </c>
      <c r="E124" s="60">
        <v>99.893699112999997</v>
      </c>
      <c r="F124" s="103" t="str">
        <f>IF($B124="N/A","N/A",IF(E124&gt;=99,"Yes","No"))</f>
        <v>Yes</v>
      </c>
      <c r="G124" s="60">
        <v>99.902342211999994</v>
      </c>
      <c r="H124" s="103" t="str">
        <f>IF($B124="N/A","N/A",IF(G124&gt;=99,"Yes","No"))</f>
        <v>Yes</v>
      </c>
      <c r="I124" s="104">
        <v>-1.4999999999999999E-2</v>
      </c>
      <c r="J124" s="104">
        <v>8.6999999999999994E-3</v>
      </c>
      <c r="K124" s="55" t="s">
        <v>116</v>
      </c>
      <c r="L124" s="138" t="str">
        <f t="shared" ref="L124:L157" si="44">IF(J124="Div by 0", "N/A", IF(K124="N/A","N/A", IF(J124&gt;VALUE(MID(K124,1,2)), "No", IF(J124&lt;-1*VALUE(MID(K124,1,2)), "No", "Yes"))))</f>
        <v>Yes</v>
      </c>
    </row>
    <row r="125" spans="1:12">
      <c r="A125" s="99" t="s">
        <v>885</v>
      </c>
      <c r="B125" s="57" t="s">
        <v>51</v>
      </c>
      <c r="C125" s="51">
        <v>16.197539358</v>
      </c>
      <c r="D125" s="10" t="str">
        <f>IF($B125="N/A","N/A",IF(C125&gt;10,"No",IF(C125&lt;-10,"No","Yes")))</f>
        <v>N/A</v>
      </c>
      <c r="E125" s="51">
        <v>11.601677326000001</v>
      </c>
      <c r="F125" s="10" t="str">
        <f>IF($B125="N/A","N/A",IF(E125&gt;10,"No",IF(E125&lt;-10,"No","Yes")))</f>
        <v>N/A</v>
      </c>
      <c r="G125" s="51">
        <v>11.665103189</v>
      </c>
      <c r="H125" s="10" t="str">
        <f>IF($B125="N/A","N/A",IF(G125&gt;10,"No",IF(G125&lt;-10,"No","Yes")))</f>
        <v>N/A</v>
      </c>
      <c r="I125" s="96">
        <v>-28.4</v>
      </c>
      <c r="J125" s="96">
        <v>0.54669999999999996</v>
      </c>
      <c r="K125" s="57" t="s">
        <v>116</v>
      </c>
      <c r="L125" s="21" t="str">
        <f t="shared" si="44"/>
        <v>Yes</v>
      </c>
    </row>
    <row r="126" spans="1:12">
      <c r="A126" s="69" t="s">
        <v>813</v>
      </c>
      <c r="B126" s="57" t="s">
        <v>9</v>
      </c>
      <c r="C126" s="41">
        <v>99.773630783000002</v>
      </c>
      <c r="D126" s="10" t="str">
        <f>IF($B126="N/A","N/A",IF(C126&gt;=98,"Yes","No"))</f>
        <v>Yes</v>
      </c>
      <c r="E126" s="41">
        <v>99.734425357999996</v>
      </c>
      <c r="F126" s="10" t="str">
        <f>IF($B126="N/A","N/A",IF(E126&gt;=98,"Yes","No"))</f>
        <v>Yes</v>
      </c>
      <c r="G126" s="41">
        <v>99.713880974999995</v>
      </c>
      <c r="H126" s="10" t="str">
        <f>IF($B126="N/A","N/A",IF(G126&gt;=98,"Yes","No"))</f>
        <v>Yes</v>
      </c>
      <c r="I126" s="96">
        <v>-3.9E-2</v>
      </c>
      <c r="J126" s="96">
        <v>-2.1000000000000001E-2</v>
      </c>
      <c r="K126" s="11" t="s">
        <v>116</v>
      </c>
      <c r="L126" s="21" t="str">
        <f t="shared" si="44"/>
        <v>Yes</v>
      </c>
    </row>
    <row r="127" spans="1:12">
      <c r="A127" s="69" t="s">
        <v>814</v>
      </c>
      <c r="B127" s="57" t="s">
        <v>126</v>
      </c>
      <c r="C127" s="41">
        <v>91.409860492999996</v>
      </c>
      <c r="D127" s="10" t="str">
        <f>IF($B127="N/A","N/A",IF(C127&gt;=80,"Yes","No"))</f>
        <v>Yes</v>
      </c>
      <c r="E127" s="41">
        <v>91.979039524000001</v>
      </c>
      <c r="F127" s="10" t="str">
        <f>IF($B127="N/A","N/A",IF(E127&gt;=80,"Yes","No"))</f>
        <v>Yes</v>
      </c>
      <c r="G127" s="41">
        <v>92.171173656999997</v>
      </c>
      <c r="H127" s="10" t="str">
        <f>IF($B127="N/A","N/A",IF(G127&gt;=80,"Yes","No"))</f>
        <v>Yes</v>
      </c>
      <c r="I127" s="96">
        <v>0.62270000000000003</v>
      </c>
      <c r="J127" s="96">
        <v>0.2089</v>
      </c>
      <c r="K127" s="11" t="s">
        <v>116</v>
      </c>
      <c r="L127" s="21" t="str">
        <f t="shared" si="44"/>
        <v>Yes</v>
      </c>
    </row>
    <row r="128" spans="1:12" ht="25.5">
      <c r="A128" s="99" t="s">
        <v>785</v>
      </c>
      <c r="B128" s="57" t="s">
        <v>159</v>
      </c>
      <c r="C128" s="51">
        <v>99.068186592000004</v>
      </c>
      <c r="D128" s="10" t="str">
        <f>IF($B128="N/A","N/A",IF(C128&gt;=100,"Yes","No"))</f>
        <v>No</v>
      </c>
      <c r="E128" s="51">
        <v>96.928389675999995</v>
      </c>
      <c r="F128" s="10" t="str">
        <f t="shared" ref="F128:F129" si="45">IF($B128="N/A","N/A",IF(E128&gt;=100,"Yes","No"))</f>
        <v>No</v>
      </c>
      <c r="G128" s="51">
        <v>96.303607126000003</v>
      </c>
      <c r="H128" s="10" t="str">
        <f t="shared" ref="H128:H129" si="46">IF($B128="N/A","N/A",IF(G128&gt;=100,"Yes","No"))</f>
        <v>No</v>
      </c>
      <c r="I128" s="96">
        <v>-2.16</v>
      </c>
      <c r="J128" s="96">
        <v>-0.64500000000000002</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95.919710959</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93.584054834</v>
      </c>
      <c r="D130" s="39" t="s">
        <v>160</v>
      </c>
      <c r="E130" s="51">
        <v>91.923181889999995</v>
      </c>
      <c r="F130" s="39" t="s">
        <v>160</v>
      </c>
      <c r="G130" s="51">
        <v>91.570629303999993</v>
      </c>
      <c r="H130" s="10" t="str">
        <f>IF($B130="N/A","N/A",IF(G130&lt;100,"No",IF(G130=100,"No","Yes")))</f>
        <v>N/A</v>
      </c>
      <c r="I130" s="96">
        <v>-1.77</v>
      </c>
      <c r="J130" s="96">
        <v>-0.38400000000000001</v>
      </c>
      <c r="K130" s="11" t="s">
        <v>169</v>
      </c>
      <c r="L130" s="21" t="str">
        <f t="shared" si="44"/>
        <v>Yes</v>
      </c>
    </row>
    <row r="131" spans="1:12">
      <c r="A131" s="69" t="s">
        <v>591</v>
      </c>
      <c r="B131" s="70" t="s">
        <v>51</v>
      </c>
      <c r="C131" s="39">
        <v>117720</v>
      </c>
      <c r="D131" s="10" t="str">
        <f t="shared" ref="D131:D157" si="48">IF($B131="N/A","N/A",IF(C131&gt;10,"No",IF(C131&lt;-10,"No","Yes")))</f>
        <v>N/A</v>
      </c>
      <c r="E131" s="39">
        <v>126998</v>
      </c>
      <c r="F131" s="10" t="str">
        <f t="shared" ref="F131:F157" si="49">IF($B131="N/A","N/A",IF(E131&gt;10,"No",IF(E131&lt;-10,"No","Yes")))</f>
        <v>N/A</v>
      </c>
      <c r="G131" s="39">
        <v>126974</v>
      </c>
      <c r="H131" s="10" t="str">
        <f t="shared" ref="H131:H157" si="50">IF($B131="N/A","N/A",IF(G131&gt;10,"No",IF(G131&lt;-10,"No","Yes")))</f>
        <v>N/A</v>
      </c>
      <c r="I131" s="96">
        <v>7.8810000000000002</v>
      </c>
      <c r="J131" s="96">
        <v>-1.9E-2</v>
      </c>
      <c r="K131" s="11" t="s">
        <v>116</v>
      </c>
      <c r="L131" s="21" t="str">
        <f t="shared" si="44"/>
        <v>Yes</v>
      </c>
    </row>
    <row r="132" spans="1:12">
      <c r="A132" s="153" t="s">
        <v>787</v>
      </c>
      <c r="B132" s="70" t="s">
        <v>51</v>
      </c>
      <c r="C132" s="39">
        <v>34132</v>
      </c>
      <c r="D132" s="10" t="str">
        <f t="shared" si="48"/>
        <v>N/A</v>
      </c>
      <c r="E132" s="39">
        <v>34145</v>
      </c>
      <c r="F132" s="10" t="str">
        <f t="shared" si="49"/>
        <v>N/A</v>
      </c>
      <c r="G132" s="39">
        <v>33851</v>
      </c>
      <c r="H132" s="10" t="str">
        <f t="shared" si="50"/>
        <v>N/A</v>
      </c>
      <c r="I132" s="96">
        <v>3.8100000000000002E-2</v>
      </c>
      <c r="J132" s="96">
        <v>-0.86099999999999999</v>
      </c>
      <c r="K132" s="11" t="s">
        <v>116</v>
      </c>
      <c r="L132" s="21" t="str">
        <f t="shared" si="44"/>
        <v>Yes</v>
      </c>
    </row>
    <row r="133" spans="1:12">
      <c r="A133" s="153" t="s">
        <v>788</v>
      </c>
      <c r="B133" s="70" t="s">
        <v>51</v>
      </c>
      <c r="C133" s="39">
        <v>4587</v>
      </c>
      <c r="D133" s="10" t="str">
        <f t="shared" si="48"/>
        <v>N/A</v>
      </c>
      <c r="E133" s="39">
        <v>4598</v>
      </c>
      <c r="F133" s="10" t="str">
        <f t="shared" si="49"/>
        <v>N/A</v>
      </c>
      <c r="G133" s="39">
        <v>4725</v>
      </c>
      <c r="H133" s="10" t="str">
        <f t="shared" si="50"/>
        <v>N/A</v>
      </c>
      <c r="I133" s="96">
        <v>0.23980000000000001</v>
      </c>
      <c r="J133" s="96">
        <v>2.762</v>
      </c>
      <c r="K133" s="11" t="s">
        <v>116</v>
      </c>
      <c r="L133" s="21" t="str">
        <f t="shared" si="44"/>
        <v>Yes</v>
      </c>
    </row>
    <row r="134" spans="1:12">
      <c r="A134" s="153" t="s">
        <v>789</v>
      </c>
      <c r="B134" s="70" t="s">
        <v>51</v>
      </c>
      <c r="C134" s="39">
        <v>41397</v>
      </c>
      <c r="D134" s="10" t="str">
        <f t="shared" si="48"/>
        <v>N/A</v>
      </c>
      <c r="E134" s="39">
        <v>45370</v>
      </c>
      <c r="F134" s="10" t="str">
        <f t="shared" si="49"/>
        <v>N/A</v>
      </c>
      <c r="G134" s="39">
        <v>44996</v>
      </c>
      <c r="H134" s="10" t="str">
        <f t="shared" si="50"/>
        <v>N/A</v>
      </c>
      <c r="I134" s="96">
        <v>9.5969999999999995</v>
      </c>
      <c r="J134" s="96">
        <v>-0.82399999999999995</v>
      </c>
      <c r="K134" s="11" t="s">
        <v>116</v>
      </c>
      <c r="L134" s="21" t="str">
        <f t="shared" si="44"/>
        <v>Yes</v>
      </c>
    </row>
    <row r="135" spans="1:12">
      <c r="A135" s="153" t="s">
        <v>790</v>
      </c>
      <c r="B135" s="70" t="s">
        <v>51</v>
      </c>
      <c r="C135" s="39">
        <v>37604</v>
      </c>
      <c r="D135" s="10" t="str">
        <f t="shared" si="48"/>
        <v>N/A</v>
      </c>
      <c r="E135" s="39">
        <v>42885</v>
      </c>
      <c r="F135" s="10" t="str">
        <f t="shared" si="49"/>
        <v>N/A</v>
      </c>
      <c r="G135" s="39">
        <v>43402</v>
      </c>
      <c r="H135" s="10" t="str">
        <f t="shared" si="50"/>
        <v>N/A</v>
      </c>
      <c r="I135" s="96">
        <v>14.04</v>
      </c>
      <c r="J135" s="96">
        <v>1.206</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999</v>
      </c>
      <c r="J136" s="96" t="s">
        <v>999</v>
      </c>
      <c r="K136" s="11" t="s">
        <v>116</v>
      </c>
      <c r="L136" s="21" t="str">
        <f t="shared" si="44"/>
        <v>N/A</v>
      </c>
    </row>
    <row r="137" spans="1:12">
      <c r="A137" s="69" t="s">
        <v>594</v>
      </c>
      <c r="B137" s="70" t="s">
        <v>51</v>
      </c>
      <c r="C137" s="39">
        <v>197672</v>
      </c>
      <c r="D137" s="10" t="str">
        <f t="shared" si="48"/>
        <v>N/A</v>
      </c>
      <c r="E137" s="39">
        <v>189826</v>
      </c>
      <c r="F137" s="10" t="str">
        <f t="shared" si="49"/>
        <v>N/A</v>
      </c>
      <c r="G137" s="39">
        <v>191880</v>
      </c>
      <c r="H137" s="10" t="str">
        <f t="shared" si="50"/>
        <v>N/A</v>
      </c>
      <c r="I137" s="96">
        <v>-3.97</v>
      </c>
      <c r="J137" s="96">
        <v>1.0820000000000001</v>
      </c>
      <c r="K137" s="11" t="s">
        <v>116</v>
      </c>
      <c r="L137" s="21" t="str">
        <f t="shared" si="44"/>
        <v>Yes</v>
      </c>
    </row>
    <row r="138" spans="1:12">
      <c r="A138" s="153" t="s">
        <v>792</v>
      </c>
      <c r="B138" s="70" t="s">
        <v>51</v>
      </c>
      <c r="C138" s="39">
        <v>134739</v>
      </c>
      <c r="D138" s="10" t="str">
        <f t="shared" si="48"/>
        <v>N/A</v>
      </c>
      <c r="E138" s="39">
        <v>136217</v>
      </c>
      <c r="F138" s="10" t="str">
        <f t="shared" si="49"/>
        <v>N/A</v>
      </c>
      <c r="G138" s="39">
        <v>136791</v>
      </c>
      <c r="H138" s="10" t="str">
        <f t="shared" si="50"/>
        <v>N/A</v>
      </c>
      <c r="I138" s="96">
        <v>1.097</v>
      </c>
      <c r="J138" s="96">
        <v>0.4214</v>
      </c>
      <c r="K138" s="11" t="s">
        <v>116</v>
      </c>
      <c r="L138" s="21" t="str">
        <f t="shared" si="44"/>
        <v>Yes</v>
      </c>
    </row>
    <row r="139" spans="1:12">
      <c r="A139" s="153" t="s">
        <v>793</v>
      </c>
      <c r="B139" s="70" t="s">
        <v>51</v>
      </c>
      <c r="C139" s="39">
        <v>1370</v>
      </c>
      <c r="D139" s="10" t="str">
        <f t="shared" si="48"/>
        <v>N/A</v>
      </c>
      <c r="E139" s="39">
        <v>1361</v>
      </c>
      <c r="F139" s="10" t="str">
        <f t="shared" si="49"/>
        <v>N/A</v>
      </c>
      <c r="G139" s="39">
        <v>1387</v>
      </c>
      <c r="H139" s="10" t="str">
        <f t="shared" si="50"/>
        <v>N/A</v>
      </c>
      <c r="I139" s="96">
        <v>-0.65700000000000003</v>
      </c>
      <c r="J139" s="96">
        <v>1.91</v>
      </c>
      <c r="K139" s="11" t="s">
        <v>116</v>
      </c>
      <c r="L139" s="21" t="str">
        <f t="shared" si="44"/>
        <v>Yes</v>
      </c>
    </row>
    <row r="140" spans="1:12">
      <c r="A140" s="153" t="s">
        <v>886</v>
      </c>
      <c r="B140" s="70" t="s">
        <v>51</v>
      </c>
      <c r="C140" s="39">
        <v>34332</v>
      </c>
      <c r="D140" s="10" t="str">
        <f t="shared" si="48"/>
        <v>N/A</v>
      </c>
      <c r="E140" s="39">
        <v>29689</v>
      </c>
      <c r="F140" s="10" t="str">
        <f t="shared" si="49"/>
        <v>N/A</v>
      </c>
      <c r="G140" s="39">
        <v>30187</v>
      </c>
      <c r="H140" s="10" t="str">
        <f t="shared" si="50"/>
        <v>N/A</v>
      </c>
      <c r="I140" s="96">
        <v>-13.5</v>
      </c>
      <c r="J140" s="96">
        <v>1.677</v>
      </c>
      <c r="K140" s="11" t="s">
        <v>116</v>
      </c>
      <c r="L140" s="21" t="str">
        <f t="shared" si="44"/>
        <v>Yes</v>
      </c>
    </row>
    <row r="141" spans="1:12">
      <c r="A141" s="153" t="s">
        <v>808</v>
      </c>
      <c r="B141" s="70" t="s">
        <v>51</v>
      </c>
      <c r="C141" s="39">
        <v>27231</v>
      </c>
      <c r="D141" s="10" t="str">
        <f t="shared" si="48"/>
        <v>N/A</v>
      </c>
      <c r="E141" s="39">
        <v>22559</v>
      </c>
      <c r="F141" s="10" t="str">
        <f t="shared" si="49"/>
        <v>N/A</v>
      </c>
      <c r="G141" s="39">
        <v>23515</v>
      </c>
      <c r="H141" s="10" t="str">
        <f t="shared" si="50"/>
        <v>N/A</v>
      </c>
      <c r="I141" s="96">
        <v>-17.2</v>
      </c>
      <c r="J141" s="96">
        <v>4.2380000000000004</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999</v>
      </c>
      <c r="J142" s="96" t="s">
        <v>999</v>
      </c>
      <c r="K142" s="11" t="s">
        <v>116</v>
      </c>
      <c r="L142" s="21" t="str">
        <f t="shared" si="44"/>
        <v>N/A</v>
      </c>
    </row>
    <row r="143" spans="1:12">
      <c r="A143" s="69" t="s">
        <v>597</v>
      </c>
      <c r="B143" s="70" t="s">
        <v>51</v>
      </c>
      <c r="C143" s="39">
        <v>536292</v>
      </c>
      <c r="D143" s="10" t="str">
        <f t="shared" si="48"/>
        <v>N/A</v>
      </c>
      <c r="E143" s="39">
        <v>560671</v>
      </c>
      <c r="F143" s="10" t="str">
        <f t="shared" si="49"/>
        <v>N/A</v>
      </c>
      <c r="G143" s="39">
        <v>571091</v>
      </c>
      <c r="H143" s="10" t="str">
        <f t="shared" si="50"/>
        <v>N/A</v>
      </c>
      <c r="I143" s="96">
        <v>4.5460000000000003</v>
      </c>
      <c r="J143" s="96">
        <v>1.8580000000000001</v>
      </c>
      <c r="K143" s="11" t="s">
        <v>116</v>
      </c>
      <c r="L143" s="21" t="str">
        <f t="shared" si="44"/>
        <v>Yes</v>
      </c>
    </row>
    <row r="144" spans="1:12">
      <c r="A144" s="153" t="s">
        <v>795</v>
      </c>
      <c r="B144" s="70" t="s">
        <v>51</v>
      </c>
      <c r="C144" s="39">
        <v>167753</v>
      </c>
      <c r="D144" s="10" t="str">
        <f t="shared" si="48"/>
        <v>N/A</v>
      </c>
      <c r="E144" s="39">
        <v>166490</v>
      </c>
      <c r="F144" s="10" t="str">
        <f t="shared" si="49"/>
        <v>N/A</v>
      </c>
      <c r="G144" s="39">
        <v>161786</v>
      </c>
      <c r="H144" s="10" t="str">
        <f t="shared" si="50"/>
        <v>N/A</v>
      </c>
      <c r="I144" s="96">
        <v>-0.753</v>
      </c>
      <c r="J144" s="96">
        <v>-2.83</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999</v>
      </c>
      <c r="J145" s="96" t="s">
        <v>999</v>
      </c>
      <c r="K145" s="11" t="s">
        <v>116</v>
      </c>
      <c r="L145" s="21" t="str">
        <f t="shared" si="44"/>
        <v>N/A</v>
      </c>
    </row>
    <row r="146" spans="1:12">
      <c r="A146" s="153" t="s">
        <v>797</v>
      </c>
      <c r="B146" s="70" t="s">
        <v>51</v>
      </c>
      <c r="C146" s="39">
        <v>19</v>
      </c>
      <c r="D146" s="10" t="str">
        <f t="shared" si="48"/>
        <v>N/A</v>
      </c>
      <c r="E146" s="39">
        <v>12</v>
      </c>
      <c r="F146" s="10" t="str">
        <f t="shared" si="49"/>
        <v>N/A</v>
      </c>
      <c r="G146" s="39">
        <v>21</v>
      </c>
      <c r="H146" s="10" t="str">
        <f t="shared" si="50"/>
        <v>N/A</v>
      </c>
      <c r="I146" s="96">
        <v>-36.799999999999997</v>
      </c>
      <c r="J146" s="96">
        <v>75</v>
      </c>
      <c r="K146" s="11" t="s">
        <v>116</v>
      </c>
      <c r="L146" s="21" t="str">
        <f t="shared" si="44"/>
        <v>No</v>
      </c>
    </row>
    <row r="147" spans="1:12">
      <c r="A147" s="153" t="s">
        <v>798</v>
      </c>
      <c r="B147" s="70" t="s">
        <v>51</v>
      </c>
      <c r="C147" s="39">
        <v>321310</v>
      </c>
      <c r="D147" s="10" t="str">
        <f t="shared" si="48"/>
        <v>N/A</v>
      </c>
      <c r="E147" s="39">
        <v>345666</v>
      </c>
      <c r="F147" s="10" t="str">
        <f t="shared" si="49"/>
        <v>N/A</v>
      </c>
      <c r="G147" s="39">
        <v>360659</v>
      </c>
      <c r="H147" s="10" t="str">
        <f t="shared" si="50"/>
        <v>N/A</v>
      </c>
      <c r="I147" s="96">
        <v>7.58</v>
      </c>
      <c r="J147" s="96">
        <v>4.3369999999999997</v>
      </c>
      <c r="K147" s="11" t="s">
        <v>116</v>
      </c>
      <c r="L147" s="21" t="str">
        <f t="shared" si="44"/>
        <v>Yes</v>
      </c>
    </row>
    <row r="148" spans="1:12">
      <c r="A148" s="153" t="s">
        <v>799</v>
      </c>
      <c r="B148" s="70" t="s">
        <v>51</v>
      </c>
      <c r="C148" s="39">
        <v>20576</v>
      </c>
      <c r="D148" s="10" t="str">
        <f t="shared" si="48"/>
        <v>N/A</v>
      </c>
      <c r="E148" s="39">
        <v>21246</v>
      </c>
      <c r="F148" s="10" t="str">
        <f t="shared" si="49"/>
        <v>N/A</v>
      </c>
      <c r="G148" s="39">
        <v>21413</v>
      </c>
      <c r="H148" s="10" t="str">
        <f t="shared" si="50"/>
        <v>N/A</v>
      </c>
      <c r="I148" s="96">
        <v>3.2559999999999998</v>
      </c>
      <c r="J148" s="96">
        <v>0.78600000000000003</v>
      </c>
      <c r="K148" s="11" t="s">
        <v>116</v>
      </c>
      <c r="L148" s="21" t="str">
        <f t="shared" si="44"/>
        <v>Yes</v>
      </c>
    </row>
    <row r="149" spans="1:12">
      <c r="A149" s="153" t="s">
        <v>800</v>
      </c>
      <c r="B149" s="70" t="s">
        <v>51</v>
      </c>
      <c r="C149" s="39">
        <v>26634</v>
      </c>
      <c r="D149" s="10" t="str">
        <f t="shared" si="48"/>
        <v>N/A</v>
      </c>
      <c r="E149" s="39">
        <v>27257</v>
      </c>
      <c r="F149" s="10" t="str">
        <f t="shared" si="49"/>
        <v>N/A</v>
      </c>
      <c r="G149" s="39">
        <v>27212</v>
      </c>
      <c r="H149" s="10" t="str">
        <f t="shared" si="50"/>
        <v>N/A</v>
      </c>
      <c r="I149" s="96">
        <v>2.339</v>
      </c>
      <c r="J149" s="96">
        <v>-0.16500000000000001</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999</v>
      </c>
      <c r="J150" s="96" t="s">
        <v>999</v>
      </c>
      <c r="K150" s="11" t="s">
        <v>116</v>
      </c>
      <c r="L150" s="21" t="str">
        <f t="shared" si="44"/>
        <v>N/A</v>
      </c>
    </row>
    <row r="151" spans="1:12">
      <c r="A151" s="69" t="s">
        <v>599</v>
      </c>
      <c r="B151" s="70" t="s">
        <v>51</v>
      </c>
      <c r="C151" s="39">
        <v>185224</v>
      </c>
      <c r="D151" s="10" t="str">
        <f t="shared" si="48"/>
        <v>N/A</v>
      </c>
      <c r="E151" s="39">
        <v>204003</v>
      </c>
      <c r="F151" s="10" t="str">
        <f t="shared" si="49"/>
        <v>N/A</v>
      </c>
      <c r="G151" s="39">
        <v>217440</v>
      </c>
      <c r="H151" s="10" t="str">
        <f t="shared" si="50"/>
        <v>N/A</v>
      </c>
      <c r="I151" s="96">
        <v>10.14</v>
      </c>
      <c r="J151" s="96">
        <v>6.5869999999999997</v>
      </c>
      <c r="K151" s="11" t="s">
        <v>116</v>
      </c>
      <c r="L151" s="21" t="str">
        <f t="shared" si="44"/>
        <v>Yes</v>
      </c>
    </row>
    <row r="152" spans="1:12">
      <c r="A152" s="153" t="s">
        <v>802</v>
      </c>
      <c r="B152" s="70" t="s">
        <v>51</v>
      </c>
      <c r="C152" s="39">
        <v>71587</v>
      </c>
      <c r="D152" s="10" t="str">
        <f t="shared" si="48"/>
        <v>N/A</v>
      </c>
      <c r="E152" s="39">
        <v>77302</v>
      </c>
      <c r="F152" s="10" t="str">
        <f t="shared" si="49"/>
        <v>N/A</v>
      </c>
      <c r="G152" s="39">
        <v>77234</v>
      </c>
      <c r="H152" s="10" t="str">
        <f t="shared" si="50"/>
        <v>N/A</v>
      </c>
      <c r="I152" s="96">
        <v>7.9829999999999997</v>
      </c>
      <c r="J152" s="96">
        <v>-8.7999999999999995E-2</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999</v>
      </c>
      <c r="J153" s="96" t="s">
        <v>999</v>
      </c>
      <c r="K153" s="11" t="s">
        <v>116</v>
      </c>
      <c r="L153" s="21" t="str">
        <f t="shared" si="44"/>
        <v>N/A</v>
      </c>
    </row>
    <row r="154" spans="1:12">
      <c r="A154" s="153" t="s">
        <v>804</v>
      </c>
      <c r="B154" s="70" t="s">
        <v>51</v>
      </c>
      <c r="C154" s="39">
        <v>1</v>
      </c>
      <c r="D154" s="10" t="str">
        <f t="shared" si="48"/>
        <v>N/A</v>
      </c>
      <c r="E154" s="39">
        <v>0</v>
      </c>
      <c r="F154" s="10" t="str">
        <f t="shared" si="49"/>
        <v>N/A</v>
      </c>
      <c r="G154" s="39">
        <v>0</v>
      </c>
      <c r="H154" s="10" t="str">
        <f t="shared" si="50"/>
        <v>N/A</v>
      </c>
      <c r="I154" s="96">
        <v>-100</v>
      </c>
      <c r="J154" s="96" t="s">
        <v>999</v>
      </c>
      <c r="K154" s="11" t="s">
        <v>116</v>
      </c>
      <c r="L154" s="21" t="str">
        <f t="shared" si="44"/>
        <v>N/A</v>
      </c>
    </row>
    <row r="155" spans="1:12">
      <c r="A155" s="153" t="s">
        <v>805</v>
      </c>
      <c r="B155" s="70" t="s">
        <v>51</v>
      </c>
      <c r="C155" s="39">
        <v>23881</v>
      </c>
      <c r="D155" s="10" t="str">
        <f t="shared" si="48"/>
        <v>N/A</v>
      </c>
      <c r="E155" s="39">
        <v>22949</v>
      </c>
      <c r="F155" s="10" t="str">
        <f t="shared" si="49"/>
        <v>N/A</v>
      </c>
      <c r="G155" s="39">
        <v>22853</v>
      </c>
      <c r="H155" s="10" t="str">
        <f t="shared" si="50"/>
        <v>N/A</v>
      </c>
      <c r="I155" s="96">
        <v>-3.9</v>
      </c>
      <c r="J155" s="96">
        <v>-0.41799999999999998</v>
      </c>
      <c r="K155" s="11" t="s">
        <v>116</v>
      </c>
      <c r="L155" s="21" t="str">
        <f t="shared" si="44"/>
        <v>Yes</v>
      </c>
    </row>
    <row r="156" spans="1:12">
      <c r="A156" s="153" t="s">
        <v>806</v>
      </c>
      <c r="B156" s="70" t="s">
        <v>51</v>
      </c>
      <c r="C156" s="39">
        <v>37384</v>
      </c>
      <c r="D156" s="10" t="str">
        <f t="shared" si="48"/>
        <v>N/A</v>
      </c>
      <c r="E156" s="39">
        <v>37728</v>
      </c>
      <c r="F156" s="10" t="str">
        <f t="shared" si="49"/>
        <v>N/A</v>
      </c>
      <c r="G156" s="39">
        <v>37816</v>
      </c>
      <c r="H156" s="10" t="str">
        <f t="shared" si="50"/>
        <v>N/A</v>
      </c>
      <c r="I156" s="96">
        <v>0.92020000000000002</v>
      </c>
      <c r="J156" s="96">
        <v>0.23319999999999999</v>
      </c>
      <c r="K156" s="11" t="s">
        <v>116</v>
      </c>
      <c r="L156" s="21" t="str">
        <f t="shared" si="44"/>
        <v>Yes</v>
      </c>
    </row>
    <row r="157" spans="1:12">
      <c r="A157" s="153" t="s">
        <v>807</v>
      </c>
      <c r="B157" s="101" t="s">
        <v>51</v>
      </c>
      <c r="C157" s="67">
        <v>52371</v>
      </c>
      <c r="D157" s="52" t="str">
        <f t="shared" si="48"/>
        <v>N/A</v>
      </c>
      <c r="E157" s="67">
        <v>66024</v>
      </c>
      <c r="F157" s="52" t="str">
        <f t="shared" si="49"/>
        <v>N/A</v>
      </c>
      <c r="G157" s="67">
        <v>79537</v>
      </c>
      <c r="H157" s="52" t="str">
        <f t="shared" si="50"/>
        <v>N/A</v>
      </c>
      <c r="I157" s="102">
        <v>26.07</v>
      </c>
      <c r="J157" s="102">
        <v>20.47</v>
      </c>
      <c r="K157" s="53" t="s">
        <v>116</v>
      </c>
      <c r="L157" s="43" t="str">
        <f t="shared" si="44"/>
        <v>No</v>
      </c>
    </row>
    <row r="158" spans="1:12">
      <c r="A158" s="219" t="s">
        <v>161</v>
      </c>
      <c r="B158" s="212"/>
      <c r="C158" s="212"/>
      <c r="D158" s="212"/>
      <c r="E158" s="212"/>
      <c r="F158" s="212"/>
      <c r="G158" s="212"/>
      <c r="H158" s="212"/>
      <c r="I158" s="212"/>
      <c r="J158" s="212"/>
      <c r="K158" s="212"/>
      <c r="L158" s="213"/>
    </row>
    <row r="159" spans="1:12">
      <c r="A159" s="218" t="s">
        <v>24</v>
      </c>
      <c r="B159" s="212"/>
      <c r="C159" s="212"/>
      <c r="D159" s="212"/>
      <c r="E159" s="212"/>
      <c r="F159" s="212"/>
      <c r="G159" s="212"/>
      <c r="H159" s="212"/>
      <c r="I159" s="212"/>
      <c r="J159" s="212"/>
      <c r="K159" s="212"/>
      <c r="L159" s="213"/>
    </row>
    <row r="160" spans="1:12" ht="25.5">
      <c r="A160" s="98" t="s">
        <v>351</v>
      </c>
      <c r="B160" s="50" t="s">
        <v>51</v>
      </c>
      <c r="C160" s="50">
        <v>47657</v>
      </c>
      <c r="D160" s="54" t="str">
        <f t="shared" ref="D160:D165" si="51">IF($B160="N/A","N/A",IF(C160&gt;10,"No",IF(C160&lt;-10,"No","Yes")))</f>
        <v>N/A</v>
      </c>
      <c r="E160" s="50">
        <v>46907</v>
      </c>
      <c r="F160" s="54" t="str">
        <f t="shared" ref="F160:F165" si="52">IF($B160="N/A","N/A",IF(E160&gt;10,"No",IF(E160&lt;-10,"No","Yes")))</f>
        <v>N/A</v>
      </c>
      <c r="G160" s="50">
        <v>46503</v>
      </c>
      <c r="H160" s="54" t="str">
        <f t="shared" ref="H160:H165" si="53">IF($B160="N/A","N/A",IF(G160&gt;10,"No",IF(G160&lt;-10,"No","Yes")))</f>
        <v>N/A</v>
      </c>
      <c r="I160" s="60">
        <v>-1.57</v>
      </c>
      <c r="J160" s="60">
        <v>-0.86099999999999999</v>
      </c>
      <c r="K160" s="66" t="s">
        <v>117</v>
      </c>
      <c r="L160" s="138" t="str">
        <f t="shared" ref="L160:L165" si="54">IF(J160="Div by 0", "N/A", IF(K160="N/A","N/A", IF(J160&gt;VALUE(MID(K160,1,2)), "No", IF(J160&lt;-1*VALUE(MID(K160,1,2)), "No", "Yes"))))</f>
        <v>Yes</v>
      </c>
    </row>
    <row r="161" spans="1:12">
      <c r="A161" s="99" t="s">
        <v>663</v>
      </c>
      <c r="B161" s="57" t="s">
        <v>51</v>
      </c>
      <c r="C161" s="51">
        <v>4.5960683107999998</v>
      </c>
      <c r="D161" s="56" t="str">
        <f t="shared" si="51"/>
        <v>N/A</v>
      </c>
      <c r="E161" s="51">
        <v>4.3372248492000001</v>
      </c>
      <c r="F161" s="56" t="str">
        <f t="shared" si="52"/>
        <v>N/A</v>
      </c>
      <c r="G161" s="51">
        <v>4.1993525287000004</v>
      </c>
      <c r="H161" s="56" t="str">
        <f t="shared" si="53"/>
        <v>N/A</v>
      </c>
      <c r="I161" s="51">
        <v>-5.63</v>
      </c>
      <c r="J161" s="51">
        <v>-3.18</v>
      </c>
      <c r="K161" s="11" t="s">
        <v>117</v>
      </c>
      <c r="L161" s="21" t="str">
        <f t="shared" si="54"/>
        <v>Yes</v>
      </c>
    </row>
    <row r="162" spans="1:12">
      <c r="A162" s="113" t="s">
        <v>664</v>
      </c>
      <c r="B162" s="57" t="s">
        <v>51</v>
      </c>
      <c r="C162" s="51">
        <v>26.972477064</v>
      </c>
      <c r="D162" s="56" t="str">
        <f t="shared" si="51"/>
        <v>N/A</v>
      </c>
      <c r="E162" s="51">
        <v>26.938219499999999</v>
      </c>
      <c r="F162" s="56" t="str">
        <f t="shared" si="52"/>
        <v>N/A</v>
      </c>
      <c r="G162" s="51">
        <v>26.625135855</v>
      </c>
      <c r="H162" s="56" t="str">
        <f t="shared" si="53"/>
        <v>N/A</v>
      </c>
      <c r="I162" s="51">
        <v>-0.127</v>
      </c>
      <c r="J162" s="51">
        <v>-1.1599999999999999</v>
      </c>
      <c r="K162" s="11" t="s">
        <v>117</v>
      </c>
      <c r="L162" s="21" t="str">
        <f t="shared" si="54"/>
        <v>Yes</v>
      </c>
    </row>
    <row r="163" spans="1:12">
      <c r="A163" s="113" t="s">
        <v>665</v>
      </c>
      <c r="B163" s="57" t="s">
        <v>51</v>
      </c>
      <c r="C163" s="51">
        <v>7.3556194099000001</v>
      </c>
      <c r="D163" s="56" t="str">
        <f t="shared" si="51"/>
        <v>N/A</v>
      </c>
      <c r="E163" s="51">
        <v>5.9054081105999998</v>
      </c>
      <c r="F163" s="56" t="str">
        <f t="shared" si="52"/>
        <v>N/A</v>
      </c>
      <c r="G163" s="51">
        <v>5.8833646029000004</v>
      </c>
      <c r="H163" s="56" t="str">
        <f t="shared" si="53"/>
        <v>N/A</v>
      </c>
      <c r="I163" s="51">
        <v>-19.7</v>
      </c>
      <c r="J163" s="51">
        <v>-0.373</v>
      </c>
      <c r="K163" s="11" t="s">
        <v>117</v>
      </c>
      <c r="L163" s="21" t="str">
        <f t="shared" si="54"/>
        <v>Yes</v>
      </c>
    </row>
    <row r="164" spans="1:12">
      <c r="A164" s="113" t="s">
        <v>666</v>
      </c>
      <c r="B164" s="57" t="s">
        <v>51</v>
      </c>
      <c r="C164" s="51">
        <v>0.25042327689999999</v>
      </c>
      <c r="D164" s="56" t="str">
        <f t="shared" si="51"/>
        <v>N/A</v>
      </c>
      <c r="E164" s="51">
        <v>0.25915376400000001</v>
      </c>
      <c r="F164" s="56" t="str">
        <f t="shared" si="52"/>
        <v>N/A</v>
      </c>
      <c r="G164" s="51">
        <v>0.24076723320000001</v>
      </c>
      <c r="H164" s="56" t="str">
        <f t="shared" si="53"/>
        <v>N/A</v>
      </c>
      <c r="I164" s="51">
        <v>3.4860000000000002</v>
      </c>
      <c r="J164" s="51">
        <v>-7.09</v>
      </c>
      <c r="K164" s="11" t="s">
        <v>117</v>
      </c>
      <c r="L164" s="21" t="str">
        <f t="shared" si="54"/>
        <v>Yes</v>
      </c>
    </row>
    <row r="165" spans="1:12">
      <c r="A165" s="113" t="s">
        <v>667</v>
      </c>
      <c r="B165" s="59" t="s">
        <v>51</v>
      </c>
      <c r="C165" s="61">
        <v>1.1877510500000001E-2</v>
      </c>
      <c r="D165" s="112" t="str">
        <f t="shared" si="51"/>
        <v>N/A</v>
      </c>
      <c r="E165" s="61">
        <v>1.6176232700000001E-2</v>
      </c>
      <c r="F165" s="112" t="str">
        <f t="shared" si="52"/>
        <v>N/A</v>
      </c>
      <c r="G165" s="61">
        <v>1.4716703500000001E-2</v>
      </c>
      <c r="H165" s="112" t="str">
        <f t="shared" si="53"/>
        <v>N/A</v>
      </c>
      <c r="I165" s="61">
        <v>36.19</v>
      </c>
      <c r="J165" s="61">
        <v>-9.02</v>
      </c>
      <c r="K165" s="11" t="s">
        <v>117</v>
      </c>
      <c r="L165" s="43" t="str">
        <f t="shared" si="54"/>
        <v>Yes</v>
      </c>
    </row>
    <row r="166" spans="1:12">
      <c r="A166" s="218" t="s">
        <v>162</v>
      </c>
      <c r="B166" s="212"/>
      <c r="C166" s="212"/>
      <c r="D166" s="212"/>
      <c r="E166" s="212"/>
      <c r="F166" s="212"/>
      <c r="G166" s="212"/>
      <c r="H166" s="212"/>
      <c r="I166" s="212"/>
      <c r="J166" s="212"/>
      <c r="K166" s="212"/>
      <c r="L166" s="213"/>
    </row>
    <row r="167" spans="1:12">
      <c r="A167" s="98" t="s">
        <v>353</v>
      </c>
      <c r="B167" s="114" t="s">
        <v>51</v>
      </c>
      <c r="C167" s="45">
        <v>59074</v>
      </c>
      <c r="D167" s="103" t="str">
        <f t="shared" ref="D167:D173" si="55">IF($B167="N/A","N/A",IF(C167&gt;10,"No",IF(C167&lt;-10,"No","Yes")))</f>
        <v>N/A</v>
      </c>
      <c r="E167" s="45">
        <v>59014</v>
      </c>
      <c r="F167" s="103" t="str">
        <f t="shared" ref="F167:F173" si="56">IF($B167="N/A","N/A",IF(E167&gt;10,"No",IF(E167&lt;-10,"No","Yes")))</f>
        <v>N/A</v>
      </c>
      <c r="G167" s="45">
        <v>60286</v>
      </c>
      <c r="H167" s="103" t="str">
        <f t="shared" ref="H167:H173" si="57">IF($B167="N/A","N/A",IF(G167&gt;10,"No",IF(G167&lt;-10,"No","Yes")))</f>
        <v>N/A</v>
      </c>
      <c r="I167" s="104">
        <v>-0.10199999999999999</v>
      </c>
      <c r="J167" s="104">
        <v>2.1549999999999998</v>
      </c>
      <c r="K167" s="66" t="s">
        <v>117</v>
      </c>
      <c r="L167" s="138" t="str">
        <f t="shared" ref="L167:L174" si="58">IF(J167="Div by 0", "N/A", IF(K167="N/A","N/A", IF(J167&gt;VALUE(MID(K167,1,2)), "No", IF(J167&lt;-1*VALUE(MID(K167,1,2)), "No", "Yes"))))</f>
        <v>Yes</v>
      </c>
    </row>
    <row r="168" spans="1:12">
      <c r="A168" s="99" t="s">
        <v>354</v>
      </c>
      <c r="B168" s="70" t="s">
        <v>51</v>
      </c>
      <c r="C168" s="41">
        <v>5.6971303143999998</v>
      </c>
      <c r="D168" s="10" t="str">
        <f t="shared" si="55"/>
        <v>N/A</v>
      </c>
      <c r="E168" s="41">
        <v>5.4566906273000004</v>
      </c>
      <c r="F168" s="10" t="str">
        <f t="shared" si="56"/>
        <v>N/A</v>
      </c>
      <c r="G168" s="41">
        <v>5.4439964421000004</v>
      </c>
      <c r="H168" s="10" t="str">
        <f t="shared" si="57"/>
        <v>N/A</v>
      </c>
      <c r="I168" s="96">
        <v>-4.22</v>
      </c>
      <c r="J168" s="96">
        <v>-0.23300000000000001</v>
      </c>
      <c r="K168" s="11" t="s">
        <v>117</v>
      </c>
      <c r="L168" s="21" t="str">
        <f t="shared" si="58"/>
        <v>Yes</v>
      </c>
    </row>
    <row r="169" spans="1:12">
      <c r="A169" s="113" t="s">
        <v>590</v>
      </c>
      <c r="B169" s="70" t="s">
        <v>51</v>
      </c>
      <c r="C169" s="41">
        <v>18.094631328999998</v>
      </c>
      <c r="D169" s="10" t="str">
        <f t="shared" si="55"/>
        <v>N/A</v>
      </c>
      <c r="E169" s="41">
        <v>19.200302366999999</v>
      </c>
      <c r="F169" s="10" t="str">
        <f t="shared" si="56"/>
        <v>N/A</v>
      </c>
      <c r="G169" s="41">
        <v>19.780427489000001</v>
      </c>
      <c r="H169" s="10" t="str">
        <f t="shared" si="57"/>
        <v>N/A</v>
      </c>
      <c r="I169" s="96">
        <v>6.11</v>
      </c>
      <c r="J169" s="96">
        <v>3.0209999999999999</v>
      </c>
      <c r="K169" s="11" t="s">
        <v>117</v>
      </c>
      <c r="L169" s="21" t="str">
        <f t="shared" si="58"/>
        <v>Yes</v>
      </c>
    </row>
    <row r="170" spans="1:12">
      <c r="A170" s="113" t="s">
        <v>589</v>
      </c>
      <c r="B170" s="70" t="s">
        <v>51</v>
      </c>
      <c r="C170" s="41">
        <v>18.167469343</v>
      </c>
      <c r="D170" s="10" t="str">
        <f t="shared" si="55"/>
        <v>N/A</v>
      </c>
      <c r="E170" s="41">
        <v>17.412261755999999</v>
      </c>
      <c r="F170" s="10" t="str">
        <f t="shared" si="56"/>
        <v>N/A</v>
      </c>
      <c r="G170" s="41">
        <v>17.512507816999999</v>
      </c>
      <c r="H170" s="10" t="str">
        <f t="shared" si="57"/>
        <v>N/A</v>
      </c>
      <c r="I170" s="96">
        <v>-4.16</v>
      </c>
      <c r="J170" s="96">
        <v>0.57569999999999999</v>
      </c>
      <c r="K170" s="11" t="s">
        <v>117</v>
      </c>
      <c r="L170" s="21" t="str">
        <f t="shared" si="58"/>
        <v>Yes</v>
      </c>
    </row>
    <row r="171" spans="1:12">
      <c r="A171" s="113" t="s">
        <v>588</v>
      </c>
      <c r="B171" s="70" t="s">
        <v>51</v>
      </c>
      <c r="C171" s="41">
        <v>0.2412864633</v>
      </c>
      <c r="D171" s="10" t="str">
        <f t="shared" si="55"/>
        <v>N/A</v>
      </c>
      <c r="E171" s="41">
        <v>0.19084275810000001</v>
      </c>
      <c r="F171" s="10" t="str">
        <f t="shared" si="56"/>
        <v>N/A</v>
      </c>
      <c r="G171" s="41">
        <v>0.18333330410000001</v>
      </c>
      <c r="H171" s="10" t="str">
        <f t="shared" si="57"/>
        <v>N/A</v>
      </c>
      <c r="I171" s="96">
        <v>-20.9</v>
      </c>
      <c r="J171" s="96">
        <v>-3.93</v>
      </c>
      <c r="K171" s="11" t="s">
        <v>117</v>
      </c>
      <c r="L171" s="21" t="str">
        <f t="shared" si="58"/>
        <v>Yes</v>
      </c>
    </row>
    <row r="172" spans="1:12">
      <c r="A172" s="113" t="s">
        <v>587</v>
      </c>
      <c r="B172" s="70" t="s">
        <v>51</v>
      </c>
      <c r="C172" s="41">
        <v>0.30611583809999998</v>
      </c>
      <c r="D172" s="10" t="str">
        <f t="shared" si="55"/>
        <v>N/A</v>
      </c>
      <c r="E172" s="41">
        <v>0.24852575700000001</v>
      </c>
      <c r="F172" s="10" t="str">
        <f t="shared" si="56"/>
        <v>N/A</v>
      </c>
      <c r="G172" s="41">
        <v>0.23914643120000001</v>
      </c>
      <c r="H172" s="10" t="str">
        <f t="shared" si="57"/>
        <v>N/A</v>
      </c>
      <c r="I172" s="96">
        <v>-18.8</v>
      </c>
      <c r="J172" s="96">
        <v>-3.77</v>
      </c>
      <c r="K172" s="11" t="s">
        <v>117</v>
      </c>
      <c r="L172" s="21" t="str">
        <f t="shared" si="58"/>
        <v>Yes</v>
      </c>
    </row>
    <row r="173" spans="1:12">
      <c r="A173" s="99" t="s">
        <v>355</v>
      </c>
      <c r="B173" s="70" t="s">
        <v>51</v>
      </c>
      <c r="C173" s="39">
        <v>3343</v>
      </c>
      <c r="D173" s="10" t="str">
        <f t="shared" si="55"/>
        <v>N/A</v>
      </c>
      <c r="E173" s="39">
        <v>3275</v>
      </c>
      <c r="F173" s="10" t="str">
        <f t="shared" si="56"/>
        <v>N/A</v>
      </c>
      <c r="G173" s="39">
        <v>3473</v>
      </c>
      <c r="H173" s="10" t="str">
        <f t="shared" si="57"/>
        <v>N/A</v>
      </c>
      <c r="I173" s="96">
        <v>-2.0299999999999998</v>
      </c>
      <c r="J173" s="96">
        <v>6.0460000000000003</v>
      </c>
      <c r="K173" s="11" t="s">
        <v>117</v>
      </c>
      <c r="L173" s="21" t="str">
        <f t="shared" si="58"/>
        <v>Yes</v>
      </c>
    </row>
    <row r="174" spans="1:12" ht="25.5">
      <c r="A174" s="98" t="s">
        <v>352</v>
      </c>
      <c r="B174" s="114" t="s">
        <v>51</v>
      </c>
      <c r="C174" s="45" t="s">
        <v>51</v>
      </c>
      <c r="D174" s="103" t="str">
        <f>IF($B174="N/A","N/A",IF(C174&gt;10,"No",IF(C174&lt;-10,"No","Yes")))</f>
        <v>N/A</v>
      </c>
      <c r="E174" s="45">
        <v>59598</v>
      </c>
      <c r="F174" s="103" t="str">
        <f>IF($B174="N/A","N/A",IF(E174&gt;10,"No",IF(E174&lt;-10,"No","Yes")))</f>
        <v>N/A</v>
      </c>
      <c r="G174" s="45">
        <v>60841</v>
      </c>
      <c r="H174" s="103" t="str">
        <f>IF($B174="N/A","N/A",IF(G174&gt;10,"No",IF(G174&lt;-10,"No","Yes")))</f>
        <v>N/A</v>
      </c>
      <c r="I174" s="104" t="s">
        <v>51</v>
      </c>
      <c r="J174" s="104">
        <v>2.0859999999999999</v>
      </c>
      <c r="K174" s="66" t="s">
        <v>117</v>
      </c>
      <c r="L174" s="138" t="str">
        <f t="shared" si="58"/>
        <v>Yes</v>
      </c>
    </row>
    <row r="175" spans="1:12">
      <c r="A175" s="218" t="s">
        <v>534</v>
      </c>
      <c r="B175" s="212"/>
      <c r="C175" s="212"/>
      <c r="D175" s="212"/>
      <c r="E175" s="212"/>
      <c r="F175" s="212"/>
      <c r="G175" s="212"/>
      <c r="H175" s="212"/>
      <c r="I175" s="212"/>
      <c r="J175" s="212"/>
      <c r="K175" s="212"/>
      <c r="L175" s="213"/>
    </row>
    <row r="176" spans="1:12">
      <c r="A176" s="111" t="s">
        <v>585</v>
      </c>
      <c r="B176" s="114" t="s">
        <v>51</v>
      </c>
      <c r="C176" s="45">
        <v>21691</v>
      </c>
      <c r="D176" s="103" t="str">
        <f t="shared" ref="D176:D249" si="59">IF($B176="N/A","N/A",IF(C176&gt;10,"No",IF(C176&lt;-10,"No","Yes")))</f>
        <v>N/A</v>
      </c>
      <c r="E176" s="45">
        <v>21922</v>
      </c>
      <c r="F176" s="103" t="str">
        <f t="shared" ref="F176:F249" si="60">IF($B176="N/A","N/A",IF(E176&gt;10,"No",IF(E176&lt;-10,"No","Yes")))</f>
        <v>N/A</v>
      </c>
      <c r="G176" s="45">
        <v>22373</v>
      </c>
      <c r="H176" s="103" t="str">
        <f t="shared" ref="H176:H228" si="61">IF($B176="N/A","N/A",IF(G176&gt;10,"No",IF(G176&lt;-10,"No","Yes")))</f>
        <v>N/A</v>
      </c>
      <c r="I176" s="104">
        <v>1.0649999999999999</v>
      </c>
      <c r="J176" s="104">
        <v>2.0569999999999999</v>
      </c>
      <c r="K176" s="66" t="s">
        <v>117</v>
      </c>
      <c r="L176" s="138" t="str">
        <f t="shared" ref="L176:L212" si="62">IF(J176="Div by 0", "N/A", IF(K176="N/A","N/A", IF(J176&gt;VALUE(MID(K176,1,2)), "No", IF(J176&lt;-1*VALUE(MID(K176,1,2)), "No", "Yes"))))</f>
        <v>Yes</v>
      </c>
    </row>
    <row r="177" spans="1:12">
      <c r="A177" s="111" t="s">
        <v>356</v>
      </c>
      <c r="B177" s="70" t="s">
        <v>51</v>
      </c>
      <c r="C177" s="41">
        <v>2.091892434</v>
      </c>
      <c r="D177" s="10" t="str">
        <f t="shared" si="59"/>
        <v>N/A</v>
      </c>
      <c r="E177" s="41">
        <v>2.0270032861999998</v>
      </c>
      <c r="F177" s="10" t="str">
        <f t="shared" si="60"/>
        <v>N/A</v>
      </c>
      <c r="G177" s="41">
        <v>2.0203452277</v>
      </c>
      <c r="H177" s="10" t="str">
        <f t="shared" si="61"/>
        <v>N/A</v>
      </c>
      <c r="I177" s="96">
        <v>-3.1</v>
      </c>
      <c r="J177" s="96">
        <v>-0.32800000000000001</v>
      </c>
      <c r="K177" s="11" t="s">
        <v>117</v>
      </c>
      <c r="L177" s="21" t="str">
        <f t="shared" si="62"/>
        <v>Yes</v>
      </c>
    </row>
    <row r="178" spans="1:12">
      <c r="A178" s="113" t="s">
        <v>668</v>
      </c>
      <c r="B178" s="70" t="s">
        <v>51</v>
      </c>
      <c r="C178" s="41">
        <v>6.7329255861000004</v>
      </c>
      <c r="D178" s="10" t="str">
        <f t="shared" si="59"/>
        <v>N/A</v>
      </c>
      <c r="E178" s="41">
        <v>7.2520827099999998</v>
      </c>
      <c r="F178" s="10" t="str">
        <f t="shared" si="60"/>
        <v>N/A</v>
      </c>
      <c r="G178" s="41">
        <v>7.4605824815000004</v>
      </c>
      <c r="H178" s="10" t="str">
        <f t="shared" si="61"/>
        <v>N/A</v>
      </c>
      <c r="I178" s="96">
        <v>7.7110000000000003</v>
      </c>
      <c r="J178" s="96">
        <v>2.875</v>
      </c>
      <c r="K178" s="11" t="s">
        <v>117</v>
      </c>
      <c r="L178" s="21" t="str">
        <f t="shared" si="62"/>
        <v>Yes</v>
      </c>
    </row>
    <row r="179" spans="1:12">
      <c r="A179" s="113" t="s">
        <v>669</v>
      </c>
      <c r="B179" s="70" t="s">
        <v>51</v>
      </c>
      <c r="C179" s="41">
        <v>6.8583309725000001</v>
      </c>
      <c r="D179" s="10" t="str">
        <f t="shared" si="59"/>
        <v>N/A</v>
      </c>
      <c r="E179" s="41">
        <v>6.6618903628000004</v>
      </c>
      <c r="F179" s="10" t="str">
        <f t="shared" si="60"/>
        <v>N/A</v>
      </c>
      <c r="G179" s="41">
        <v>6.7015843234999997</v>
      </c>
      <c r="H179" s="10" t="str">
        <f t="shared" si="61"/>
        <v>N/A</v>
      </c>
      <c r="I179" s="96">
        <v>-2.86</v>
      </c>
      <c r="J179" s="96">
        <v>0.5958</v>
      </c>
      <c r="K179" s="11" t="s">
        <v>117</v>
      </c>
      <c r="L179" s="21" t="str">
        <f t="shared" si="62"/>
        <v>Yes</v>
      </c>
    </row>
    <row r="180" spans="1:12">
      <c r="A180" s="113" t="s">
        <v>670</v>
      </c>
      <c r="B180" s="70" t="s">
        <v>51</v>
      </c>
      <c r="C180" s="41">
        <v>3.72931164E-2</v>
      </c>
      <c r="D180" s="10" t="str">
        <f t="shared" si="59"/>
        <v>N/A</v>
      </c>
      <c r="E180" s="41">
        <v>1.08798208E-2</v>
      </c>
      <c r="F180" s="10" t="str">
        <f t="shared" si="60"/>
        <v>N/A</v>
      </c>
      <c r="G180" s="41">
        <v>6.6539308E-3</v>
      </c>
      <c r="H180" s="10" t="str">
        <f t="shared" si="61"/>
        <v>N/A</v>
      </c>
      <c r="I180" s="96">
        <v>-70.8</v>
      </c>
      <c r="J180" s="96">
        <v>-38.799999999999997</v>
      </c>
      <c r="K180" s="11" t="s">
        <v>117</v>
      </c>
      <c r="L180" s="21" t="str">
        <f t="shared" si="62"/>
        <v>No</v>
      </c>
    </row>
    <row r="181" spans="1:12">
      <c r="A181" s="113" t="s">
        <v>671</v>
      </c>
      <c r="B181" s="70" t="s">
        <v>51</v>
      </c>
      <c r="C181" s="41">
        <v>4.3190946999999997E-3</v>
      </c>
      <c r="D181" s="10" t="str">
        <f t="shared" si="59"/>
        <v>N/A</v>
      </c>
      <c r="E181" s="41">
        <v>2.4509443000000001E-3</v>
      </c>
      <c r="F181" s="10" t="str">
        <f t="shared" si="60"/>
        <v>N/A</v>
      </c>
      <c r="G181" s="41">
        <v>1.3796908999999999E-3</v>
      </c>
      <c r="H181" s="10" t="str">
        <f t="shared" si="61"/>
        <v>N/A</v>
      </c>
      <c r="I181" s="96">
        <v>-43.3</v>
      </c>
      <c r="J181" s="96">
        <v>-43.7</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9146</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327</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8458</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4401</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41</v>
      </c>
      <c r="H186" s="10" t="str">
        <f>IF($B186="N/A","N/A",IF(G186&gt;10,"No",IF(G186&lt;-10,"No","Yes")))</f>
        <v>N/A</v>
      </c>
      <c r="I186" s="96" t="s">
        <v>51</v>
      </c>
      <c r="J186" s="96" t="s">
        <v>51</v>
      </c>
      <c r="K186" s="11" t="s">
        <v>117</v>
      </c>
      <c r="L186" s="21" t="str">
        <f t="shared" si="63"/>
        <v>No</v>
      </c>
    </row>
    <row r="187" spans="1:12">
      <c r="A187" s="99" t="s">
        <v>673</v>
      </c>
      <c r="B187" s="70" t="s">
        <v>51</v>
      </c>
      <c r="C187" s="39">
        <v>10228</v>
      </c>
      <c r="D187" s="10" t="str">
        <f t="shared" si="59"/>
        <v>N/A</v>
      </c>
      <c r="E187" s="39">
        <v>10224</v>
      </c>
      <c r="F187" s="10" t="str">
        <f t="shared" si="60"/>
        <v>N/A</v>
      </c>
      <c r="G187" s="39">
        <v>10472</v>
      </c>
      <c r="H187" s="10" t="str">
        <f t="shared" si="61"/>
        <v>N/A</v>
      </c>
      <c r="I187" s="96">
        <v>-3.9E-2</v>
      </c>
      <c r="J187" s="96">
        <v>2.4260000000000002</v>
      </c>
      <c r="K187" s="11" t="s">
        <v>117</v>
      </c>
      <c r="L187" s="21" t="str">
        <f t="shared" si="62"/>
        <v>Yes</v>
      </c>
    </row>
    <row r="188" spans="1:12">
      <c r="A188" s="113" t="s">
        <v>612</v>
      </c>
      <c r="B188" s="70" t="s">
        <v>51</v>
      </c>
      <c r="C188" s="39" t="s">
        <v>51</v>
      </c>
      <c r="D188" s="10" t="str">
        <f>IF($B188="N/A","N/A",IF(C188&gt;10,"No",IF(C188&lt;-10,"No","Yes")))</f>
        <v>N/A</v>
      </c>
      <c r="E188" s="39">
        <v>8195</v>
      </c>
      <c r="F188" s="10" t="str">
        <f>IF($B188="N/A","N/A",IF(E188&gt;10,"No",IF(E188&lt;-10,"No","Yes")))</f>
        <v>N/A</v>
      </c>
      <c r="G188" s="39">
        <v>8448</v>
      </c>
      <c r="H188" s="10" t="str">
        <f>IF($B188="N/A","N/A",IF(G188&gt;10,"No",IF(G188&lt;-10,"No","Yes")))</f>
        <v>N/A</v>
      </c>
      <c r="I188" s="96" t="s">
        <v>51</v>
      </c>
      <c r="J188" s="96">
        <v>3.0870000000000002</v>
      </c>
      <c r="K188" s="11" t="s">
        <v>117</v>
      </c>
      <c r="L188" s="21" t="str">
        <f t="shared" si="62"/>
        <v>Yes</v>
      </c>
    </row>
    <row r="189" spans="1:12">
      <c r="A189" s="113" t="s">
        <v>613</v>
      </c>
      <c r="B189" s="70" t="s">
        <v>51</v>
      </c>
      <c r="C189" s="39" t="s">
        <v>51</v>
      </c>
      <c r="D189" s="10" t="str">
        <f>IF($B189="N/A","N/A",IF(C189&gt;10,"No",IF(C189&lt;-10,"No","Yes")))</f>
        <v>N/A</v>
      </c>
      <c r="E189" s="39">
        <v>328</v>
      </c>
      <c r="F189" s="10" t="str">
        <f>IF($B189="N/A","N/A",IF(E189&gt;10,"No",IF(E189&lt;-10,"No","Yes")))</f>
        <v>N/A</v>
      </c>
      <c r="G189" s="39">
        <v>288</v>
      </c>
      <c r="H189" s="10" t="str">
        <f>IF($B189="N/A","N/A",IF(G189&gt;10,"No",IF(G189&lt;-10,"No","Yes")))</f>
        <v>N/A</v>
      </c>
      <c r="I189" s="96" t="s">
        <v>51</v>
      </c>
      <c r="J189" s="96">
        <v>-12.2</v>
      </c>
      <c r="K189" s="11" t="s">
        <v>117</v>
      </c>
      <c r="L189" s="21" t="str">
        <f t="shared" si="62"/>
        <v>Yes</v>
      </c>
    </row>
    <row r="190" spans="1:12">
      <c r="A190" s="113" t="s">
        <v>614</v>
      </c>
      <c r="B190" s="70" t="s">
        <v>51</v>
      </c>
      <c r="C190" s="39" t="s">
        <v>51</v>
      </c>
      <c r="D190" s="10" t="str">
        <f>IF($B190="N/A","N/A",IF(C190&gt;10,"No",IF(C190&lt;-10,"No","Yes")))</f>
        <v>N/A</v>
      </c>
      <c r="E190" s="39">
        <v>1399</v>
      </c>
      <c r="F190" s="10" t="str">
        <f>IF($B190="N/A","N/A",IF(E190&gt;10,"No",IF(E190&lt;-10,"No","Yes")))</f>
        <v>N/A</v>
      </c>
      <c r="G190" s="39">
        <v>1439</v>
      </c>
      <c r="H190" s="10" t="str">
        <f>IF($B190="N/A","N/A",IF(G190&gt;10,"No",IF(G190&lt;-10,"No","Yes")))</f>
        <v>N/A</v>
      </c>
      <c r="I190" s="96" t="s">
        <v>51</v>
      </c>
      <c r="J190" s="96">
        <v>2.859</v>
      </c>
      <c r="K190" s="11" t="s">
        <v>117</v>
      </c>
      <c r="L190" s="21" t="str">
        <f t="shared" si="62"/>
        <v>Yes</v>
      </c>
    </row>
    <row r="191" spans="1:12">
      <c r="A191" s="113" t="s">
        <v>615</v>
      </c>
      <c r="B191" s="70" t="s">
        <v>51</v>
      </c>
      <c r="C191" s="39" t="s">
        <v>51</v>
      </c>
      <c r="D191" s="10" t="str">
        <f>IF($B191="N/A","N/A",IF(C191&gt;10,"No",IF(C191&lt;-10,"No","Yes")))</f>
        <v>N/A</v>
      </c>
      <c r="E191" s="39">
        <v>302</v>
      </c>
      <c r="F191" s="10" t="str">
        <f>IF($B191="N/A","N/A",IF(E191&gt;10,"No",IF(E191&lt;-10,"No","Yes")))</f>
        <v>N/A</v>
      </c>
      <c r="G191" s="39">
        <v>297</v>
      </c>
      <c r="H191" s="10" t="str">
        <f>IF($B191="N/A","N/A",IF(G191&gt;10,"No",IF(G191&lt;-10,"No","Yes")))</f>
        <v>N/A</v>
      </c>
      <c r="I191" s="96" t="s">
        <v>51</v>
      </c>
      <c r="J191" s="96">
        <v>-1.66</v>
      </c>
      <c r="K191" s="11" t="s">
        <v>117</v>
      </c>
      <c r="L191" s="21" t="str">
        <f t="shared" si="62"/>
        <v>Yes</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999</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999</v>
      </c>
      <c r="J193" s="96" t="s">
        <v>999</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999</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999</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999</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999</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999</v>
      </c>
      <c r="K198" s="11" t="s">
        <v>117</v>
      </c>
      <c r="L198" s="21" t="str">
        <f t="shared" si="62"/>
        <v>N/A</v>
      </c>
    </row>
    <row r="199" spans="1:12" s="142" customFormat="1">
      <c r="A199" s="99" t="s">
        <v>675</v>
      </c>
      <c r="B199" s="57" t="s">
        <v>51</v>
      </c>
      <c r="C199" s="48">
        <v>274</v>
      </c>
      <c r="D199" s="56" t="str">
        <f t="shared" si="59"/>
        <v>N/A</v>
      </c>
      <c r="E199" s="48">
        <v>279</v>
      </c>
      <c r="F199" s="56" t="str">
        <f t="shared" si="60"/>
        <v>N/A</v>
      </c>
      <c r="G199" s="48">
        <v>280</v>
      </c>
      <c r="H199" s="56" t="str">
        <f t="shared" si="61"/>
        <v>N/A</v>
      </c>
      <c r="I199" s="51">
        <v>1.825</v>
      </c>
      <c r="J199" s="51">
        <v>0.3584</v>
      </c>
      <c r="K199" s="57" t="s">
        <v>117</v>
      </c>
      <c r="L199" s="56" t="str">
        <f t="shared" si="62"/>
        <v>Yes</v>
      </c>
    </row>
    <row r="200" spans="1:12">
      <c r="A200" s="113" t="s">
        <v>612</v>
      </c>
      <c r="B200" s="70" t="s">
        <v>51</v>
      </c>
      <c r="C200" s="39" t="s">
        <v>51</v>
      </c>
      <c r="D200" s="10" t="str">
        <f t="shared" si="59"/>
        <v>N/A</v>
      </c>
      <c r="E200" s="39">
        <v>16</v>
      </c>
      <c r="F200" s="10" t="str">
        <f t="shared" si="60"/>
        <v>N/A</v>
      </c>
      <c r="G200" s="39">
        <v>18</v>
      </c>
      <c r="H200" s="10" t="str">
        <f t="shared" si="61"/>
        <v>N/A</v>
      </c>
      <c r="I200" s="96" t="s">
        <v>51</v>
      </c>
      <c r="J200" s="96">
        <v>12.5</v>
      </c>
      <c r="K200" s="11" t="s">
        <v>117</v>
      </c>
      <c r="L200" s="21" t="str">
        <f t="shared" si="62"/>
        <v>Yes</v>
      </c>
    </row>
    <row r="201" spans="1:12">
      <c r="A201" s="113" t="s">
        <v>613</v>
      </c>
      <c r="B201" s="70" t="s">
        <v>51</v>
      </c>
      <c r="C201" s="39" t="s">
        <v>51</v>
      </c>
      <c r="D201" s="10" t="str">
        <f t="shared" si="59"/>
        <v>N/A</v>
      </c>
      <c r="E201" s="39">
        <v>1</v>
      </c>
      <c r="F201" s="10" t="str">
        <f t="shared" si="60"/>
        <v>N/A</v>
      </c>
      <c r="G201" s="39">
        <v>1</v>
      </c>
      <c r="H201" s="10" t="str">
        <f t="shared" si="61"/>
        <v>N/A</v>
      </c>
      <c r="I201" s="96" t="s">
        <v>51</v>
      </c>
      <c r="J201" s="96">
        <v>0</v>
      </c>
      <c r="K201" s="11" t="s">
        <v>117</v>
      </c>
      <c r="L201" s="21" t="str">
        <f t="shared" si="62"/>
        <v>Yes</v>
      </c>
    </row>
    <row r="202" spans="1:12">
      <c r="A202" s="113" t="s">
        <v>614</v>
      </c>
      <c r="B202" s="70" t="s">
        <v>51</v>
      </c>
      <c r="C202" s="39" t="s">
        <v>51</v>
      </c>
      <c r="D202" s="10" t="str">
        <f t="shared" si="59"/>
        <v>N/A</v>
      </c>
      <c r="E202" s="39">
        <v>122</v>
      </c>
      <c r="F202" s="10" t="str">
        <f t="shared" si="60"/>
        <v>N/A</v>
      </c>
      <c r="G202" s="39">
        <v>128</v>
      </c>
      <c r="H202" s="10" t="str">
        <f t="shared" si="61"/>
        <v>N/A</v>
      </c>
      <c r="I202" s="96" t="s">
        <v>51</v>
      </c>
      <c r="J202" s="96">
        <v>4.9180000000000001</v>
      </c>
      <c r="K202" s="11" t="s">
        <v>117</v>
      </c>
      <c r="L202" s="21" t="str">
        <f t="shared" si="62"/>
        <v>Yes</v>
      </c>
    </row>
    <row r="203" spans="1:12">
      <c r="A203" s="113" t="s">
        <v>615</v>
      </c>
      <c r="B203" s="70" t="s">
        <v>51</v>
      </c>
      <c r="C203" s="39" t="s">
        <v>51</v>
      </c>
      <c r="D203" s="10" t="str">
        <f t="shared" si="59"/>
        <v>N/A</v>
      </c>
      <c r="E203" s="39">
        <v>138</v>
      </c>
      <c r="F203" s="10" t="str">
        <f t="shared" si="60"/>
        <v>N/A</v>
      </c>
      <c r="G203" s="39">
        <v>131</v>
      </c>
      <c r="H203" s="10" t="str">
        <f t="shared" si="61"/>
        <v>N/A</v>
      </c>
      <c r="I203" s="96" t="s">
        <v>51</v>
      </c>
      <c r="J203" s="96">
        <v>-5.07</v>
      </c>
      <c r="K203" s="11" t="s">
        <v>117</v>
      </c>
      <c r="L203" s="21" t="str">
        <f t="shared" si="62"/>
        <v>Yes</v>
      </c>
    </row>
    <row r="204" spans="1:12">
      <c r="A204" s="113" t="s">
        <v>616</v>
      </c>
      <c r="B204" s="70" t="s">
        <v>51</v>
      </c>
      <c r="C204" s="39" t="s">
        <v>51</v>
      </c>
      <c r="D204" s="10" t="str">
        <f t="shared" si="59"/>
        <v>N/A</v>
      </c>
      <c r="E204" s="39">
        <v>2</v>
      </c>
      <c r="F204" s="10" t="str">
        <f t="shared" si="60"/>
        <v>N/A</v>
      </c>
      <c r="G204" s="39">
        <v>2</v>
      </c>
      <c r="H204" s="10" t="str">
        <f t="shared" si="61"/>
        <v>N/A</v>
      </c>
      <c r="I204" s="96" t="s">
        <v>51</v>
      </c>
      <c r="J204" s="96">
        <v>0</v>
      </c>
      <c r="K204" s="11" t="s">
        <v>117</v>
      </c>
      <c r="L204" s="21" t="str">
        <f t="shared" si="62"/>
        <v>Yes</v>
      </c>
    </row>
    <row r="205" spans="1:12" s="142" customFormat="1">
      <c r="A205" s="99" t="s">
        <v>676</v>
      </c>
      <c r="B205" s="57" t="s">
        <v>51</v>
      </c>
      <c r="C205" s="48">
        <v>304</v>
      </c>
      <c r="D205" s="56" t="str">
        <f t="shared" si="59"/>
        <v>N/A</v>
      </c>
      <c r="E205" s="48">
        <v>331</v>
      </c>
      <c r="F205" s="56" t="str">
        <f t="shared" si="60"/>
        <v>N/A</v>
      </c>
      <c r="G205" s="48">
        <v>341</v>
      </c>
      <c r="H205" s="56" t="str">
        <f t="shared" si="61"/>
        <v>N/A</v>
      </c>
      <c r="I205" s="51">
        <v>8.8819999999999997</v>
      </c>
      <c r="J205" s="51">
        <v>3.0209999999999999</v>
      </c>
      <c r="K205" s="57" t="s">
        <v>117</v>
      </c>
      <c r="L205" s="56" t="str">
        <f t="shared" si="62"/>
        <v>Yes</v>
      </c>
    </row>
    <row r="206" spans="1:12">
      <c r="A206" s="113" t="s">
        <v>612</v>
      </c>
      <c r="B206" s="70" t="s">
        <v>51</v>
      </c>
      <c r="C206" s="39" t="s">
        <v>51</v>
      </c>
      <c r="D206" s="10" t="str">
        <f t="shared" si="59"/>
        <v>N/A</v>
      </c>
      <c r="E206" s="39">
        <v>2</v>
      </c>
      <c r="F206" s="10" t="str">
        <f t="shared" si="60"/>
        <v>N/A</v>
      </c>
      <c r="G206" s="39">
        <v>2</v>
      </c>
      <c r="H206" s="10" t="str">
        <f t="shared" si="61"/>
        <v>N/A</v>
      </c>
      <c r="I206" s="96" t="s">
        <v>51</v>
      </c>
      <c r="J206" s="96">
        <v>0</v>
      </c>
      <c r="K206" s="11" t="s">
        <v>117</v>
      </c>
      <c r="L206" s="21" t="str">
        <f t="shared" si="62"/>
        <v>Yes</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999</v>
      </c>
      <c r="K207" s="11" t="s">
        <v>117</v>
      </c>
      <c r="L207" s="21" t="str">
        <f t="shared" si="62"/>
        <v>N/A</v>
      </c>
    </row>
    <row r="208" spans="1:12">
      <c r="A208" s="113" t="s">
        <v>614</v>
      </c>
      <c r="B208" s="70" t="s">
        <v>51</v>
      </c>
      <c r="C208" s="39" t="s">
        <v>51</v>
      </c>
      <c r="D208" s="10" t="str">
        <f t="shared" si="59"/>
        <v>N/A</v>
      </c>
      <c r="E208" s="39">
        <v>232</v>
      </c>
      <c r="F208" s="10" t="str">
        <f t="shared" si="60"/>
        <v>N/A</v>
      </c>
      <c r="G208" s="39">
        <v>240</v>
      </c>
      <c r="H208" s="10" t="str">
        <f t="shared" si="61"/>
        <v>N/A</v>
      </c>
      <c r="I208" s="96" t="s">
        <v>51</v>
      </c>
      <c r="J208" s="96">
        <v>3.448</v>
      </c>
      <c r="K208" s="11" t="s">
        <v>117</v>
      </c>
      <c r="L208" s="21" t="str">
        <f t="shared" si="62"/>
        <v>Yes</v>
      </c>
    </row>
    <row r="209" spans="1:12">
      <c r="A209" s="113" t="s">
        <v>615</v>
      </c>
      <c r="B209" s="70" t="s">
        <v>51</v>
      </c>
      <c r="C209" s="39" t="s">
        <v>51</v>
      </c>
      <c r="D209" s="10" t="str">
        <f t="shared" si="59"/>
        <v>N/A</v>
      </c>
      <c r="E209" s="39">
        <v>97</v>
      </c>
      <c r="F209" s="10" t="str">
        <f t="shared" si="60"/>
        <v>N/A</v>
      </c>
      <c r="G209" s="39">
        <v>99</v>
      </c>
      <c r="H209" s="10" t="str">
        <f t="shared" si="61"/>
        <v>N/A</v>
      </c>
      <c r="I209" s="96" t="s">
        <v>51</v>
      </c>
      <c r="J209" s="96">
        <v>2.0619999999999998</v>
      </c>
      <c r="K209" s="11" t="s">
        <v>117</v>
      </c>
      <c r="L209" s="21" t="str">
        <f t="shared" si="62"/>
        <v>Yes</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999</v>
      </c>
      <c r="K210" s="11" t="s">
        <v>117</v>
      </c>
      <c r="L210" s="21" t="str">
        <f t="shared" si="62"/>
        <v>N/A</v>
      </c>
    </row>
    <row r="211" spans="1:12" s="142" customFormat="1">
      <c r="A211" s="99" t="s">
        <v>677</v>
      </c>
      <c r="B211" s="57" t="s">
        <v>51</v>
      </c>
      <c r="C211" s="48">
        <v>569</v>
      </c>
      <c r="D211" s="56" t="str">
        <f t="shared" si="59"/>
        <v>N/A</v>
      </c>
      <c r="E211" s="48">
        <v>519</v>
      </c>
      <c r="F211" s="56" t="str">
        <f t="shared" si="60"/>
        <v>N/A</v>
      </c>
      <c r="G211" s="48">
        <v>443</v>
      </c>
      <c r="H211" s="56" t="str">
        <f t="shared" si="61"/>
        <v>N/A</v>
      </c>
      <c r="I211" s="51">
        <v>-8.7899999999999991</v>
      </c>
      <c r="J211" s="51">
        <v>-14.6</v>
      </c>
      <c r="K211" s="57" t="s">
        <v>117</v>
      </c>
      <c r="L211" s="56" t="str">
        <f t="shared" si="62"/>
        <v>Yes</v>
      </c>
    </row>
    <row r="212" spans="1:12">
      <c r="A212" s="113" t="s">
        <v>612</v>
      </c>
      <c r="B212" s="70" t="s">
        <v>51</v>
      </c>
      <c r="C212" s="39" t="s">
        <v>51</v>
      </c>
      <c r="D212" s="10" t="str">
        <f t="shared" si="59"/>
        <v>N/A</v>
      </c>
      <c r="E212" s="39">
        <v>30</v>
      </c>
      <c r="F212" s="10" t="str">
        <f t="shared" si="60"/>
        <v>N/A</v>
      </c>
      <c r="G212" s="39">
        <v>26</v>
      </c>
      <c r="H212" s="10" t="str">
        <f t="shared" si="61"/>
        <v>N/A</v>
      </c>
      <c r="I212" s="96" t="s">
        <v>51</v>
      </c>
      <c r="J212" s="96">
        <v>-13.3</v>
      </c>
      <c r="K212" s="11" t="s">
        <v>117</v>
      </c>
      <c r="L212" s="21" t="str">
        <f t="shared" si="62"/>
        <v>Yes</v>
      </c>
    </row>
    <row r="213" spans="1:12">
      <c r="A213" s="113" t="s">
        <v>613</v>
      </c>
      <c r="B213" s="70" t="s">
        <v>51</v>
      </c>
      <c r="C213" s="39" t="s">
        <v>51</v>
      </c>
      <c r="D213" s="10" t="str">
        <f t="shared" si="59"/>
        <v>N/A</v>
      </c>
      <c r="E213" s="39">
        <v>1</v>
      </c>
      <c r="F213" s="10" t="str">
        <f t="shared" si="60"/>
        <v>N/A</v>
      </c>
      <c r="G213" s="39">
        <v>1</v>
      </c>
      <c r="H213" s="10" t="str">
        <f t="shared" si="61"/>
        <v>N/A</v>
      </c>
      <c r="I213" s="96" t="s">
        <v>51</v>
      </c>
      <c r="J213" s="96">
        <v>0</v>
      </c>
      <c r="K213" s="11" t="s">
        <v>117</v>
      </c>
      <c r="L213" s="21" t="str">
        <f t="shared" ref="L213:L244" si="64">IF(J213="Div by 0", "N/A", IF(K213="N/A","N/A", IF(J213&gt;VALUE(MID(K213,1,2)), "No", IF(J213&lt;-1*VALUE(MID(K213,1,2)), "No", "Yes"))))</f>
        <v>Yes</v>
      </c>
    </row>
    <row r="214" spans="1:12">
      <c r="A214" s="113" t="s">
        <v>614</v>
      </c>
      <c r="B214" s="70" t="s">
        <v>51</v>
      </c>
      <c r="C214" s="39" t="s">
        <v>51</v>
      </c>
      <c r="D214" s="10" t="str">
        <f t="shared" si="59"/>
        <v>N/A</v>
      </c>
      <c r="E214" s="39">
        <v>333</v>
      </c>
      <c r="F214" s="10" t="str">
        <f t="shared" si="60"/>
        <v>N/A</v>
      </c>
      <c r="G214" s="39">
        <v>296</v>
      </c>
      <c r="H214" s="10" t="str">
        <f t="shared" si="61"/>
        <v>N/A</v>
      </c>
      <c r="I214" s="96" t="s">
        <v>51</v>
      </c>
      <c r="J214" s="96">
        <v>-11.1</v>
      </c>
      <c r="K214" s="11" t="s">
        <v>117</v>
      </c>
      <c r="L214" s="21" t="str">
        <f t="shared" si="64"/>
        <v>Yes</v>
      </c>
    </row>
    <row r="215" spans="1:12">
      <c r="A215" s="113" t="s">
        <v>615</v>
      </c>
      <c r="B215" s="70" t="s">
        <v>51</v>
      </c>
      <c r="C215" s="39" t="s">
        <v>51</v>
      </c>
      <c r="D215" s="10" t="str">
        <f t="shared" si="59"/>
        <v>N/A</v>
      </c>
      <c r="E215" s="39">
        <v>115</v>
      </c>
      <c r="F215" s="10" t="str">
        <f t="shared" si="60"/>
        <v>N/A</v>
      </c>
      <c r="G215" s="39">
        <v>90</v>
      </c>
      <c r="H215" s="10" t="str">
        <f t="shared" si="61"/>
        <v>N/A</v>
      </c>
      <c r="I215" s="96" t="s">
        <v>51</v>
      </c>
      <c r="J215" s="96">
        <v>-21.7</v>
      </c>
      <c r="K215" s="11" t="s">
        <v>117</v>
      </c>
      <c r="L215" s="21" t="str">
        <f t="shared" si="64"/>
        <v>No</v>
      </c>
    </row>
    <row r="216" spans="1:12">
      <c r="A216" s="113" t="s">
        <v>616</v>
      </c>
      <c r="B216" s="70" t="s">
        <v>51</v>
      </c>
      <c r="C216" s="39" t="s">
        <v>51</v>
      </c>
      <c r="D216" s="10" t="str">
        <f t="shared" si="59"/>
        <v>N/A</v>
      </c>
      <c r="E216" s="39">
        <v>40</v>
      </c>
      <c r="F216" s="10" t="str">
        <f t="shared" si="60"/>
        <v>N/A</v>
      </c>
      <c r="G216" s="39">
        <v>30</v>
      </c>
      <c r="H216" s="10" t="str">
        <f t="shared" si="61"/>
        <v>N/A</v>
      </c>
      <c r="I216" s="96" t="s">
        <v>51</v>
      </c>
      <c r="J216" s="96">
        <v>-25</v>
      </c>
      <c r="K216" s="11" t="s">
        <v>117</v>
      </c>
      <c r="L216" s="21" t="str">
        <f t="shared" si="64"/>
        <v>No</v>
      </c>
    </row>
    <row r="217" spans="1:12" s="142" customFormat="1">
      <c r="A217" s="99" t="s">
        <v>678</v>
      </c>
      <c r="B217" s="57" t="s">
        <v>51</v>
      </c>
      <c r="C217" s="48">
        <v>10161</v>
      </c>
      <c r="D217" s="56" t="str">
        <f t="shared" si="59"/>
        <v>N/A</v>
      </c>
      <c r="E217" s="48">
        <v>10555</v>
      </c>
      <c r="F217" s="56" t="str">
        <f t="shared" si="60"/>
        <v>N/A</v>
      </c>
      <c r="G217" s="48">
        <v>10837</v>
      </c>
      <c r="H217" s="56" t="str">
        <f t="shared" si="61"/>
        <v>N/A</v>
      </c>
      <c r="I217" s="51">
        <v>3.8780000000000001</v>
      </c>
      <c r="J217" s="51">
        <v>2.6720000000000002</v>
      </c>
      <c r="K217" s="57" t="s">
        <v>117</v>
      </c>
      <c r="L217" s="56" t="str">
        <f t="shared" si="64"/>
        <v>Yes</v>
      </c>
    </row>
    <row r="218" spans="1:12">
      <c r="A218" s="113" t="s">
        <v>612</v>
      </c>
      <c r="B218" s="70" t="s">
        <v>51</v>
      </c>
      <c r="C218" s="39" t="s">
        <v>51</v>
      </c>
      <c r="D218" s="10" t="str">
        <f t="shared" si="59"/>
        <v>N/A</v>
      </c>
      <c r="E218" s="39">
        <v>614</v>
      </c>
      <c r="F218" s="10" t="str">
        <f t="shared" si="60"/>
        <v>N/A</v>
      </c>
      <c r="G218" s="39">
        <v>652</v>
      </c>
      <c r="H218" s="10" t="str">
        <f t="shared" si="61"/>
        <v>N/A</v>
      </c>
      <c r="I218" s="96" t="s">
        <v>51</v>
      </c>
      <c r="J218" s="96">
        <v>6.1890000000000001</v>
      </c>
      <c r="K218" s="11" t="s">
        <v>117</v>
      </c>
      <c r="L218" s="21" t="str">
        <f t="shared" si="64"/>
        <v>Yes</v>
      </c>
    </row>
    <row r="219" spans="1:12">
      <c r="A219" s="113" t="s">
        <v>613</v>
      </c>
      <c r="B219" s="70" t="s">
        <v>51</v>
      </c>
      <c r="C219" s="39" t="s">
        <v>51</v>
      </c>
      <c r="D219" s="10" t="str">
        <f t="shared" si="59"/>
        <v>N/A</v>
      </c>
      <c r="E219" s="39">
        <v>23</v>
      </c>
      <c r="F219" s="10" t="str">
        <f t="shared" si="60"/>
        <v>N/A</v>
      </c>
      <c r="G219" s="39">
        <v>37</v>
      </c>
      <c r="H219" s="10" t="str">
        <f t="shared" si="61"/>
        <v>N/A</v>
      </c>
      <c r="I219" s="96" t="s">
        <v>51</v>
      </c>
      <c r="J219" s="96">
        <v>60.87</v>
      </c>
      <c r="K219" s="11" t="s">
        <v>117</v>
      </c>
      <c r="L219" s="21" t="str">
        <f t="shared" si="64"/>
        <v>No</v>
      </c>
    </row>
    <row r="220" spans="1:12">
      <c r="A220" s="113" t="s">
        <v>614</v>
      </c>
      <c r="B220" s="70" t="s">
        <v>51</v>
      </c>
      <c r="C220" s="39" t="s">
        <v>51</v>
      </c>
      <c r="D220" s="10" t="str">
        <f t="shared" si="59"/>
        <v>N/A</v>
      </c>
      <c r="E220" s="39">
        <v>6166</v>
      </c>
      <c r="F220" s="10" t="str">
        <f t="shared" si="60"/>
        <v>N/A</v>
      </c>
      <c r="G220" s="39">
        <v>6355</v>
      </c>
      <c r="H220" s="10" t="str">
        <f t="shared" si="61"/>
        <v>N/A</v>
      </c>
      <c r="I220" s="96" t="s">
        <v>51</v>
      </c>
      <c r="J220" s="96">
        <v>3.0649999999999999</v>
      </c>
      <c r="K220" s="11" t="s">
        <v>117</v>
      </c>
      <c r="L220" s="21" t="str">
        <f t="shared" si="64"/>
        <v>Yes</v>
      </c>
    </row>
    <row r="221" spans="1:12">
      <c r="A221" s="113" t="s">
        <v>615</v>
      </c>
      <c r="B221" s="70" t="s">
        <v>51</v>
      </c>
      <c r="C221" s="39" t="s">
        <v>51</v>
      </c>
      <c r="D221" s="10" t="str">
        <f t="shared" si="59"/>
        <v>N/A</v>
      </c>
      <c r="E221" s="39">
        <v>3742</v>
      </c>
      <c r="F221" s="10" t="str">
        <f t="shared" si="60"/>
        <v>N/A</v>
      </c>
      <c r="G221" s="39">
        <v>3784</v>
      </c>
      <c r="H221" s="10" t="str">
        <f t="shared" si="61"/>
        <v>N/A</v>
      </c>
      <c r="I221" s="96" t="s">
        <v>51</v>
      </c>
      <c r="J221" s="96">
        <v>1.1220000000000001</v>
      </c>
      <c r="K221" s="11" t="s">
        <v>117</v>
      </c>
      <c r="L221" s="21" t="str">
        <f t="shared" si="64"/>
        <v>Yes</v>
      </c>
    </row>
    <row r="222" spans="1:12">
      <c r="A222" s="113" t="s">
        <v>616</v>
      </c>
      <c r="B222" s="70" t="s">
        <v>51</v>
      </c>
      <c r="C222" s="39" t="s">
        <v>51</v>
      </c>
      <c r="D222" s="10" t="str">
        <f t="shared" si="59"/>
        <v>N/A</v>
      </c>
      <c r="E222" s="39">
        <v>10</v>
      </c>
      <c r="F222" s="10" t="str">
        <f t="shared" si="60"/>
        <v>N/A</v>
      </c>
      <c r="G222" s="39">
        <v>9</v>
      </c>
      <c r="H222" s="10" t="str">
        <f t="shared" si="61"/>
        <v>N/A</v>
      </c>
      <c r="I222" s="96" t="s">
        <v>51</v>
      </c>
      <c r="J222" s="96">
        <v>-10</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999</v>
      </c>
      <c r="J223" s="96" t="s">
        <v>999</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999</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999</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999</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999</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999</v>
      </c>
      <c r="K228" s="11" t="s">
        <v>117</v>
      </c>
      <c r="L228" s="21" t="str">
        <f t="shared" si="64"/>
        <v>N/A</v>
      </c>
    </row>
    <row r="229" spans="1:12">
      <c r="A229" s="173" t="s">
        <v>973</v>
      </c>
      <c r="B229" s="70" t="s">
        <v>51</v>
      </c>
      <c r="C229" s="39">
        <v>155</v>
      </c>
      <c r="D229" s="10" t="str">
        <f t="shared" si="59"/>
        <v>N/A</v>
      </c>
      <c r="E229" s="39">
        <v>14</v>
      </c>
      <c r="F229" s="10" t="str">
        <f t="shared" si="60"/>
        <v>N/A</v>
      </c>
      <c r="G229" s="39">
        <v>0</v>
      </c>
      <c r="H229" s="10" t="str">
        <f t="shared" ref="H229:H246" si="65">IF($B229="N/A","N/A",IF(G229&gt;10,"No",IF(G229&lt;-10,"No","Yes")))</f>
        <v>N/A</v>
      </c>
      <c r="I229" s="96">
        <v>-91</v>
      </c>
      <c r="J229" s="96">
        <v>-100</v>
      </c>
      <c r="K229" s="11" t="s">
        <v>117</v>
      </c>
      <c r="L229" s="21" t="str">
        <f t="shared" si="64"/>
        <v>No</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999</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999</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999</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999</v>
      </c>
      <c r="K233" s="11" t="s">
        <v>117</v>
      </c>
      <c r="L233" s="21" t="str">
        <f t="shared" si="64"/>
        <v>N/A</v>
      </c>
    </row>
    <row r="234" spans="1:12">
      <c r="A234" s="113" t="s">
        <v>616</v>
      </c>
      <c r="B234" s="70" t="s">
        <v>51</v>
      </c>
      <c r="C234" s="39" t="s">
        <v>51</v>
      </c>
      <c r="D234" s="10" t="str">
        <f t="shared" si="59"/>
        <v>N/A</v>
      </c>
      <c r="E234" s="39">
        <v>14</v>
      </c>
      <c r="F234" s="10" t="str">
        <f t="shared" si="60"/>
        <v>N/A</v>
      </c>
      <c r="G234" s="39">
        <v>0</v>
      </c>
      <c r="H234" s="10" t="str">
        <f t="shared" si="65"/>
        <v>N/A</v>
      </c>
      <c r="I234" s="96" t="s">
        <v>51</v>
      </c>
      <c r="J234" s="96">
        <v>-100</v>
      </c>
      <c r="K234" s="11" t="s">
        <v>117</v>
      </c>
      <c r="L234" s="21" t="str">
        <f t="shared" si="64"/>
        <v>No</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999</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999</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999</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999</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999</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999</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999</v>
      </c>
      <c r="J241" s="96" t="s">
        <v>999</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999</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999</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999</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999</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999</v>
      </c>
      <c r="K246" s="11" t="s">
        <v>117</v>
      </c>
      <c r="L246" s="21" t="str">
        <f>IF(J246="Div by 0", "N/A", IF(K246="N/A","N/A", IF(J246&gt;VALUE(MID(K246,1,2)), "No", IF(J246&lt;-1*VALUE(MID(K246,1,2)), "No", "Yes"))))</f>
        <v>N/A</v>
      </c>
    </row>
    <row r="247" spans="1:12">
      <c r="A247" s="98" t="s">
        <v>357</v>
      </c>
      <c r="B247" s="70" t="s">
        <v>168</v>
      </c>
      <c r="C247" s="41">
        <v>3.4807062837</v>
      </c>
      <c r="D247" s="10" t="str">
        <f>IF($B247="N/A","N/A",IF(C247&lt;15,"Yes","No"))</f>
        <v>Yes</v>
      </c>
      <c r="E247" s="41">
        <v>2.9285649120000001</v>
      </c>
      <c r="F247" s="10" t="str">
        <f>IF($B247="N/A","N/A",IF(E247&lt;15,"Yes","No"))</f>
        <v>Yes</v>
      </c>
      <c r="G247" s="41">
        <v>2.8024851382999998</v>
      </c>
      <c r="H247" s="10" t="str">
        <f>IF($B247="N/A","N/A",IF(G247&lt;15,"Yes","No"))</f>
        <v>Yes</v>
      </c>
      <c r="I247" s="96">
        <v>-15.9</v>
      </c>
      <c r="J247" s="96">
        <v>-4.3099999999999996</v>
      </c>
      <c r="K247" s="11" t="s">
        <v>117</v>
      </c>
      <c r="L247" s="21" t="str">
        <f>IF(J247="Div by 0", "N/A", IF(K247="N/A","N/A", IF(J247&gt;VALUE(MID(K247,1,2)), "No", IF(J247&lt;-1*VALUE(MID(K247,1,2)), "No", "Yes"))))</f>
        <v>Yes</v>
      </c>
    </row>
    <row r="248" spans="1:12">
      <c r="A248" s="98" t="s">
        <v>864</v>
      </c>
      <c r="B248" s="70" t="s">
        <v>149</v>
      </c>
      <c r="C248" s="41">
        <v>0.53684260530000005</v>
      </c>
      <c r="D248" s="10" t="str">
        <f>IF($B248="N/A","N/A",IF(C248&lt;10,"Yes","No"))</f>
        <v>Yes</v>
      </c>
      <c r="E248" s="41">
        <v>0.5514534069</v>
      </c>
      <c r="F248" s="10" t="str">
        <f>IF($B248="N/A","N/A",IF(E248&lt;10,"Yes","No"))</f>
        <v>Yes</v>
      </c>
      <c r="G248" s="41">
        <v>0.5988023952</v>
      </c>
      <c r="H248" s="10" t="str">
        <f>IF($B248="N/A","N/A",IF(G248&lt;10,"Yes","No"))</f>
        <v>Yes</v>
      </c>
      <c r="I248" s="96">
        <v>2.722</v>
      </c>
      <c r="J248" s="96">
        <v>8.5860000000000003</v>
      </c>
      <c r="K248" s="11" t="s">
        <v>117</v>
      </c>
      <c r="L248" s="21" t="str">
        <f>IF(J248="Div by 0", "N/A", IF(K248="N/A","N/A", IF(J248&gt;VALUE(MID(K248,1,2)), "No", IF(J248&lt;-1*VALUE(MID(K248,1,2)), "No", "Yes"))))</f>
        <v>Yes</v>
      </c>
    </row>
    <row r="249" spans="1:12">
      <c r="A249" s="99" t="s">
        <v>358</v>
      </c>
      <c r="B249" s="101" t="s">
        <v>51</v>
      </c>
      <c r="C249" s="42">
        <v>12.834816283</v>
      </c>
      <c r="D249" s="52" t="str">
        <f t="shared" si="59"/>
        <v>N/A</v>
      </c>
      <c r="E249" s="42">
        <v>13.356445580000001</v>
      </c>
      <c r="F249" s="52" t="str">
        <f t="shared" si="60"/>
        <v>N/A</v>
      </c>
      <c r="G249" s="42">
        <v>16.649532918999999</v>
      </c>
      <c r="H249" s="52" t="str">
        <f>IF($B249="N/A","N/A",IF(G249&gt;10,"No",IF(G249&lt;-10,"No","Yes")))</f>
        <v>N/A</v>
      </c>
      <c r="I249" s="102">
        <v>4.0640000000000001</v>
      </c>
      <c r="J249" s="102">
        <v>24.66</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2.5790014750000001</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331</v>
      </c>
      <c r="H251" s="52" t="str">
        <f>IF($B251="N/A","N/A",IF(G251&gt;10,"No",IF(G251&lt;-10,"No","Yes")))</f>
        <v>N/A</v>
      </c>
      <c r="I251" s="96" t="s">
        <v>51</v>
      </c>
      <c r="J251" s="96" t="s">
        <v>51</v>
      </c>
      <c r="K251" s="11" t="s">
        <v>117</v>
      </c>
      <c r="L251" s="21" t="str">
        <f t="shared" si="68"/>
        <v>No</v>
      </c>
    </row>
    <row r="252" spans="1:12">
      <c r="A252" s="219" t="s">
        <v>163</v>
      </c>
      <c r="B252" s="221"/>
      <c r="C252" s="221"/>
      <c r="D252" s="221"/>
      <c r="E252" s="221"/>
      <c r="F252" s="221"/>
      <c r="G252" s="221"/>
      <c r="H252" s="221"/>
      <c r="I252" s="221"/>
      <c r="J252" s="221"/>
      <c r="K252" s="221"/>
      <c r="L252" s="222"/>
    </row>
    <row r="253" spans="1:12">
      <c r="A253" s="99" t="s">
        <v>359</v>
      </c>
      <c r="B253" s="114" t="s">
        <v>51</v>
      </c>
      <c r="C253" s="45">
        <v>55440</v>
      </c>
      <c r="D253" s="103" t="str">
        <f t="shared" ref="D253:D281" si="71">IF($B253="N/A","N/A",IF(C253&gt;10,"No",IF(C253&lt;-10,"No","Yes")))</f>
        <v>N/A</v>
      </c>
      <c r="E253" s="45">
        <v>69619</v>
      </c>
      <c r="F253" s="103" t="str">
        <f t="shared" ref="F253:F281" si="72">IF($B253="N/A","N/A",IF(E253&gt;10,"No",IF(E253&lt;-10,"No","Yes")))</f>
        <v>N/A</v>
      </c>
      <c r="G253" s="45">
        <v>83648</v>
      </c>
      <c r="H253" s="103" t="str">
        <f t="shared" ref="H253:H281" si="73">IF($B253="N/A","N/A",IF(G253&gt;10,"No",IF(G253&lt;-10,"No","Yes")))</f>
        <v>N/A</v>
      </c>
      <c r="I253" s="104">
        <v>25.58</v>
      </c>
      <c r="J253" s="104">
        <v>20.149999999999999</v>
      </c>
      <c r="K253" s="66" t="s">
        <v>169</v>
      </c>
      <c r="L253" s="138" t="str">
        <f t="shared" ref="L253:L281" si="74">IF(J253="Div by 0", "N/A", IF(K253="N/A","N/A", IF(J253&gt;VALUE(MID(K253,1,2)), "No", IF(J253&lt;-1*VALUE(MID(K253,1,2)), "No", "Yes"))))</f>
        <v>Yes</v>
      </c>
    </row>
    <row r="254" spans="1:12">
      <c r="A254" s="113" t="s">
        <v>617</v>
      </c>
      <c r="B254" s="70" t="s">
        <v>51</v>
      </c>
      <c r="C254" s="41">
        <v>9.1743119299999995E-2</v>
      </c>
      <c r="D254" s="10" t="str">
        <f t="shared" si="71"/>
        <v>N/A</v>
      </c>
      <c r="E254" s="41">
        <v>0.13071071989999999</v>
      </c>
      <c r="F254" s="10" t="str">
        <f t="shared" si="72"/>
        <v>N/A</v>
      </c>
      <c r="G254" s="41">
        <v>0.17641406900000001</v>
      </c>
      <c r="H254" s="10" t="str">
        <f t="shared" si="73"/>
        <v>N/A</v>
      </c>
      <c r="I254" s="96">
        <v>42.47</v>
      </c>
      <c r="J254" s="96">
        <v>34.97</v>
      </c>
      <c r="K254" s="11" t="s">
        <v>117</v>
      </c>
      <c r="L254" s="21" t="str">
        <f t="shared" si="74"/>
        <v>No</v>
      </c>
    </row>
    <row r="255" spans="1:12">
      <c r="A255" s="113" t="s">
        <v>618</v>
      </c>
      <c r="B255" s="70" t="s">
        <v>51</v>
      </c>
      <c r="C255" s="41">
        <v>0.28329758389999998</v>
      </c>
      <c r="D255" s="10" t="str">
        <f t="shared" si="71"/>
        <v>N/A</v>
      </c>
      <c r="E255" s="41">
        <v>0.38614309949999998</v>
      </c>
      <c r="F255" s="10" t="str">
        <f t="shared" si="72"/>
        <v>N/A</v>
      </c>
      <c r="G255" s="41">
        <v>0.48572024180000001</v>
      </c>
      <c r="H255" s="10" t="str">
        <f t="shared" si="73"/>
        <v>N/A</v>
      </c>
      <c r="I255" s="96">
        <v>36.299999999999997</v>
      </c>
      <c r="J255" s="96">
        <v>25.79</v>
      </c>
      <c r="K255" s="11" t="s">
        <v>117</v>
      </c>
      <c r="L255" s="21" t="str">
        <f t="shared" si="74"/>
        <v>No</v>
      </c>
    </row>
    <row r="256" spans="1:12">
      <c r="A256" s="113" t="s">
        <v>619</v>
      </c>
      <c r="B256" s="70" t="s">
        <v>51</v>
      </c>
      <c r="C256" s="41">
        <v>1.4917247000000001E-3</v>
      </c>
      <c r="D256" s="10" t="str">
        <f t="shared" si="71"/>
        <v>N/A</v>
      </c>
      <c r="E256" s="41">
        <v>1.6052194999999999E-3</v>
      </c>
      <c r="F256" s="10" t="str">
        <f t="shared" si="72"/>
        <v>N/A</v>
      </c>
      <c r="G256" s="41">
        <v>4.0273792000000003E-3</v>
      </c>
      <c r="H256" s="10" t="str">
        <f t="shared" si="73"/>
        <v>N/A</v>
      </c>
      <c r="I256" s="96">
        <v>7.6079999999999997</v>
      </c>
      <c r="J256" s="96">
        <v>150.9</v>
      </c>
      <c r="K256" s="11" t="s">
        <v>117</v>
      </c>
      <c r="L256" s="21" t="str">
        <f t="shared" si="74"/>
        <v>No</v>
      </c>
    </row>
    <row r="257" spans="1:12">
      <c r="A257" s="113" t="s">
        <v>620</v>
      </c>
      <c r="B257" s="70" t="s">
        <v>51</v>
      </c>
      <c r="C257" s="41">
        <v>29.566362890000001</v>
      </c>
      <c r="D257" s="10" t="str">
        <f t="shared" si="71"/>
        <v>N/A</v>
      </c>
      <c r="E257" s="41">
        <v>33.681367430999998</v>
      </c>
      <c r="F257" s="10" t="str">
        <f t="shared" si="72"/>
        <v>N/A</v>
      </c>
      <c r="G257" s="41">
        <v>37.927244297000001</v>
      </c>
      <c r="H257" s="10" t="str">
        <f t="shared" si="73"/>
        <v>N/A</v>
      </c>
      <c r="I257" s="96">
        <v>13.92</v>
      </c>
      <c r="J257" s="96">
        <v>12.61</v>
      </c>
      <c r="K257" s="11" t="s">
        <v>117</v>
      </c>
      <c r="L257" s="21" t="str">
        <f t="shared" si="74"/>
        <v>Yes</v>
      </c>
    </row>
    <row r="258" spans="1:12">
      <c r="A258" s="113" t="s">
        <v>621</v>
      </c>
      <c r="B258" s="70" t="s">
        <v>51</v>
      </c>
      <c r="C258" s="41">
        <v>89.440836941000001</v>
      </c>
      <c r="D258" s="10" t="str">
        <f t="shared" si="71"/>
        <v>N/A</v>
      </c>
      <c r="E258" s="41">
        <v>93.438572803</v>
      </c>
      <c r="F258" s="10" t="str">
        <f t="shared" si="72"/>
        <v>N/A</v>
      </c>
      <c r="G258" s="41">
        <v>92.601138102999997</v>
      </c>
      <c r="H258" s="10" t="str">
        <f t="shared" si="73"/>
        <v>N/A</v>
      </c>
      <c r="I258" s="96">
        <v>4.47</v>
      </c>
      <c r="J258" s="96">
        <v>-0.89600000000000002</v>
      </c>
      <c r="K258" s="11" t="s">
        <v>117</v>
      </c>
      <c r="L258" s="21" t="str">
        <f t="shared" si="74"/>
        <v>Yes</v>
      </c>
    </row>
    <row r="259" spans="1:12">
      <c r="A259" s="99" t="s">
        <v>360</v>
      </c>
      <c r="B259" s="70" t="s">
        <v>51</v>
      </c>
      <c r="C259" s="39">
        <v>17592</v>
      </c>
      <c r="D259" s="10" t="str">
        <f t="shared" si="71"/>
        <v>N/A</v>
      </c>
      <c r="E259" s="39">
        <v>18627</v>
      </c>
      <c r="F259" s="10" t="str">
        <f t="shared" si="72"/>
        <v>N/A</v>
      </c>
      <c r="G259" s="39">
        <v>22186</v>
      </c>
      <c r="H259" s="10" t="str">
        <f t="shared" si="73"/>
        <v>N/A</v>
      </c>
      <c r="I259" s="96">
        <v>5.883</v>
      </c>
      <c r="J259" s="96">
        <v>19.11</v>
      </c>
      <c r="K259" s="66" t="s">
        <v>169</v>
      </c>
      <c r="L259" s="21" t="str">
        <f t="shared" si="74"/>
        <v>Yes</v>
      </c>
    </row>
    <row r="260" spans="1:12">
      <c r="A260" s="113" t="s">
        <v>622</v>
      </c>
      <c r="B260" s="70" t="s">
        <v>51</v>
      </c>
      <c r="C260" s="41">
        <v>0</v>
      </c>
      <c r="D260" s="10" t="str">
        <f t="shared" si="71"/>
        <v>N/A</v>
      </c>
      <c r="E260" s="41">
        <v>0</v>
      </c>
      <c r="F260" s="10" t="str">
        <f t="shared" si="72"/>
        <v>N/A</v>
      </c>
      <c r="G260" s="41">
        <v>0</v>
      </c>
      <c r="H260" s="10" t="str">
        <f t="shared" si="73"/>
        <v>N/A</v>
      </c>
      <c r="I260" s="96" t="s">
        <v>999</v>
      </c>
      <c r="J260" s="96" t="s">
        <v>999</v>
      </c>
      <c r="K260" s="11" t="s">
        <v>117</v>
      </c>
      <c r="L260" s="21" t="str">
        <f t="shared" si="74"/>
        <v>N/A</v>
      </c>
    </row>
    <row r="261" spans="1:12">
      <c r="A261" s="113" t="s">
        <v>623</v>
      </c>
      <c r="B261" s="70" t="s">
        <v>51</v>
      </c>
      <c r="C261" s="41">
        <v>8.0830871341999995</v>
      </c>
      <c r="D261" s="10" t="str">
        <f t="shared" si="71"/>
        <v>N/A</v>
      </c>
      <c r="E261" s="41">
        <v>8.9898117223000007</v>
      </c>
      <c r="F261" s="10" t="str">
        <f t="shared" si="72"/>
        <v>N/A</v>
      </c>
      <c r="G261" s="41">
        <v>10.678549093000001</v>
      </c>
      <c r="H261" s="10" t="str">
        <f t="shared" si="73"/>
        <v>N/A</v>
      </c>
      <c r="I261" s="96">
        <v>11.22</v>
      </c>
      <c r="J261" s="96">
        <v>18.79</v>
      </c>
      <c r="K261" s="11" t="s">
        <v>117</v>
      </c>
      <c r="L261" s="21" t="str">
        <f t="shared" si="74"/>
        <v>No</v>
      </c>
    </row>
    <row r="262" spans="1:12">
      <c r="A262" s="113" t="s">
        <v>624</v>
      </c>
      <c r="B262" s="70" t="s">
        <v>51</v>
      </c>
      <c r="C262" s="41">
        <v>0.29610734449999998</v>
      </c>
      <c r="D262" s="10" t="str">
        <f t="shared" si="71"/>
        <v>N/A</v>
      </c>
      <c r="E262" s="41">
        <v>0.27520595860000002</v>
      </c>
      <c r="F262" s="10" t="str">
        <f t="shared" si="72"/>
        <v>N/A</v>
      </c>
      <c r="G262" s="41">
        <v>0.29259785220000001</v>
      </c>
      <c r="H262" s="10" t="str">
        <f t="shared" si="73"/>
        <v>N/A</v>
      </c>
      <c r="I262" s="96">
        <v>-7.06</v>
      </c>
      <c r="J262" s="96">
        <v>6.32</v>
      </c>
      <c r="K262" s="11" t="s">
        <v>117</v>
      </c>
      <c r="L262" s="21" t="str">
        <f t="shared" si="74"/>
        <v>Yes</v>
      </c>
    </row>
    <row r="263" spans="1:12">
      <c r="A263" s="113" t="s">
        <v>625</v>
      </c>
      <c r="B263" s="70" t="s">
        <v>51</v>
      </c>
      <c r="C263" s="41">
        <v>1.4037057800000001E-2</v>
      </c>
      <c r="D263" s="10" t="str">
        <f t="shared" si="71"/>
        <v>N/A</v>
      </c>
      <c r="E263" s="41">
        <v>9.3135885000000009E-3</v>
      </c>
      <c r="F263" s="10" t="str">
        <f t="shared" si="72"/>
        <v>N/A</v>
      </c>
      <c r="G263" s="41">
        <v>1.14974246E-2</v>
      </c>
      <c r="H263" s="10" t="str">
        <f t="shared" si="73"/>
        <v>N/A</v>
      </c>
      <c r="I263" s="96">
        <v>-33.6</v>
      </c>
      <c r="J263" s="96">
        <v>23.45</v>
      </c>
      <c r="K263" s="11" t="s">
        <v>117</v>
      </c>
      <c r="L263" s="21" t="str">
        <f t="shared" si="74"/>
        <v>No</v>
      </c>
    </row>
    <row r="264" spans="1:12">
      <c r="A264" s="113" t="s">
        <v>621</v>
      </c>
      <c r="B264" s="70" t="s">
        <v>51</v>
      </c>
      <c r="C264" s="41">
        <v>99.647567076000001</v>
      </c>
      <c r="D264" s="10" t="str">
        <f t="shared" si="71"/>
        <v>N/A</v>
      </c>
      <c r="E264" s="41">
        <v>99.833574917999997</v>
      </c>
      <c r="F264" s="10" t="str">
        <f t="shared" si="72"/>
        <v>N/A</v>
      </c>
      <c r="G264" s="41">
        <v>99.873794285000002</v>
      </c>
      <c r="H264" s="10" t="str">
        <f t="shared" si="73"/>
        <v>N/A</v>
      </c>
      <c r="I264" s="96">
        <v>0.1867</v>
      </c>
      <c r="J264" s="96">
        <v>4.0300000000000002E-2</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999</v>
      </c>
      <c r="J265" s="96" t="s">
        <v>999</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999</v>
      </c>
      <c r="J266" s="96" t="s">
        <v>999</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999</v>
      </c>
      <c r="J267" s="96" t="s">
        <v>999</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999</v>
      </c>
      <c r="J268" s="96" t="s">
        <v>999</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999</v>
      </c>
      <c r="J269" s="96" t="s">
        <v>999</v>
      </c>
      <c r="K269" s="11" t="s">
        <v>117</v>
      </c>
      <c r="L269" s="21" t="str">
        <f t="shared" si="74"/>
        <v>N/A</v>
      </c>
    </row>
    <row r="270" spans="1:12">
      <c r="A270" s="113" t="s">
        <v>621</v>
      </c>
      <c r="B270" s="70" t="s">
        <v>51</v>
      </c>
      <c r="C270" s="41" t="s">
        <v>999</v>
      </c>
      <c r="D270" s="10" t="str">
        <f t="shared" si="71"/>
        <v>N/A</v>
      </c>
      <c r="E270" s="41" t="s">
        <v>999</v>
      </c>
      <c r="F270" s="10" t="str">
        <f t="shared" si="72"/>
        <v>N/A</v>
      </c>
      <c r="G270" s="41" t="s">
        <v>999</v>
      </c>
      <c r="H270" s="10" t="str">
        <f t="shared" si="73"/>
        <v>N/A</v>
      </c>
      <c r="I270" s="96" t="s">
        <v>999</v>
      </c>
      <c r="J270" s="96" t="s">
        <v>999</v>
      </c>
      <c r="K270" s="11" t="s">
        <v>117</v>
      </c>
      <c r="L270" s="21" t="str">
        <f t="shared" si="74"/>
        <v>N/A</v>
      </c>
    </row>
    <row r="271" spans="1:12">
      <c r="A271" s="99" t="s">
        <v>362</v>
      </c>
      <c r="B271" s="70" t="s">
        <v>51</v>
      </c>
      <c r="C271" s="39">
        <v>1235</v>
      </c>
      <c r="D271" s="10" t="str">
        <f t="shared" si="71"/>
        <v>N/A</v>
      </c>
      <c r="E271" s="39">
        <v>1218</v>
      </c>
      <c r="F271" s="10" t="str">
        <f t="shared" si="72"/>
        <v>N/A</v>
      </c>
      <c r="G271" s="39">
        <v>82970</v>
      </c>
      <c r="H271" s="10" t="str">
        <f t="shared" si="73"/>
        <v>N/A</v>
      </c>
      <c r="I271" s="96">
        <v>-1.38</v>
      </c>
      <c r="J271" s="96">
        <v>6712</v>
      </c>
      <c r="K271" s="66" t="s">
        <v>169</v>
      </c>
      <c r="L271" s="21" t="str">
        <f t="shared" si="74"/>
        <v>No</v>
      </c>
    </row>
    <row r="272" spans="1:12">
      <c r="A272" s="99" t="s">
        <v>680</v>
      </c>
      <c r="B272" s="70" t="s">
        <v>51</v>
      </c>
      <c r="C272" s="39">
        <v>0</v>
      </c>
      <c r="D272" s="10" t="str">
        <f t="shared" si="71"/>
        <v>N/A</v>
      </c>
      <c r="E272" s="39">
        <v>0</v>
      </c>
      <c r="F272" s="10" t="str">
        <f t="shared" si="72"/>
        <v>N/A</v>
      </c>
      <c r="G272" s="39">
        <v>0</v>
      </c>
      <c r="H272" s="10" t="str">
        <f t="shared" si="73"/>
        <v>N/A</v>
      </c>
      <c r="I272" s="96" t="s">
        <v>999</v>
      </c>
      <c r="J272" s="96" t="s">
        <v>999</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999</v>
      </c>
      <c r="J273" s="96" t="s">
        <v>999</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999</v>
      </c>
      <c r="J274" s="96" t="s">
        <v>999</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999</v>
      </c>
      <c r="J275" s="96" t="s">
        <v>999</v>
      </c>
      <c r="K275" s="11" t="s">
        <v>117</v>
      </c>
      <c r="L275" s="21" t="str">
        <f t="shared" si="74"/>
        <v>N/A</v>
      </c>
    </row>
    <row r="276" spans="1:12">
      <c r="A276" s="113" t="s">
        <v>1029</v>
      </c>
      <c r="B276" s="70" t="s">
        <v>51</v>
      </c>
      <c r="C276" s="41">
        <v>0</v>
      </c>
      <c r="D276" s="10" t="str">
        <f t="shared" si="71"/>
        <v>N/A</v>
      </c>
      <c r="E276" s="41">
        <v>0</v>
      </c>
      <c r="F276" s="10" t="str">
        <f t="shared" si="72"/>
        <v>N/A</v>
      </c>
      <c r="G276" s="41">
        <v>0</v>
      </c>
      <c r="H276" s="10" t="str">
        <f t="shared" si="73"/>
        <v>N/A</v>
      </c>
      <c r="I276" s="96" t="s">
        <v>999</v>
      </c>
      <c r="J276" s="96" t="s">
        <v>999</v>
      </c>
      <c r="K276" s="11" t="s">
        <v>117</v>
      </c>
      <c r="L276" s="21" t="str">
        <f t="shared" si="74"/>
        <v>N/A</v>
      </c>
    </row>
    <row r="277" spans="1:12">
      <c r="A277" s="113" t="s">
        <v>621</v>
      </c>
      <c r="B277" s="70" t="s">
        <v>51</v>
      </c>
      <c r="C277" s="41" t="s">
        <v>999</v>
      </c>
      <c r="D277" s="10" t="str">
        <f t="shared" si="71"/>
        <v>N/A</v>
      </c>
      <c r="E277" s="41" t="s">
        <v>999</v>
      </c>
      <c r="F277" s="10" t="str">
        <f t="shared" si="72"/>
        <v>N/A</v>
      </c>
      <c r="G277" s="41" t="s">
        <v>999</v>
      </c>
      <c r="H277" s="10" t="str">
        <f t="shared" si="73"/>
        <v>N/A</v>
      </c>
      <c r="I277" s="96" t="s">
        <v>999</v>
      </c>
      <c r="J277" s="96" t="s">
        <v>999</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999</v>
      </c>
      <c r="J278" s="96" t="s">
        <v>999</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999</v>
      </c>
      <c r="J279" s="96" t="s">
        <v>999</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999</v>
      </c>
      <c r="J280" s="96" t="s">
        <v>999</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999</v>
      </c>
      <c r="J281" s="102" t="s">
        <v>999</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1</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19" t="s">
        <v>164</v>
      </c>
      <c r="B285" s="212"/>
      <c r="C285" s="212"/>
      <c r="D285" s="212"/>
      <c r="E285" s="212"/>
      <c r="F285" s="212"/>
      <c r="G285" s="212"/>
      <c r="H285" s="212"/>
      <c r="I285" s="212"/>
      <c r="J285" s="212"/>
      <c r="K285" s="212"/>
      <c r="L285" s="213"/>
    </row>
    <row r="286" spans="1:12">
      <c r="A286" s="223" t="s">
        <v>373</v>
      </c>
      <c r="B286" s="212"/>
      <c r="C286" s="212"/>
      <c r="D286" s="212"/>
      <c r="E286" s="212"/>
      <c r="F286" s="212"/>
      <c r="G286" s="212"/>
      <c r="H286" s="212"/>
      <c r="I286" s="212"/>
      <c r="J286" s="212"/>
      <c r="K286" s="212"/>
      <c r="L286" s="213"/>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999</v>
      </c>
      <c r="J287" s="104" t="s">
        <v>999</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999</v>
      </c>
      <c r="J288" s="96" t="s">
        <v>999</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999</v>
      </c>
      <c r="J289" s="102" t="s">
        <v>999</v>
      </c>
      <c r="K289" s="58" t="s">
        <v>51</v>
      </c>
      <c r="L289" s="43" t="str">
        <f>IF(J289="Div by 0", "N/A", IF(K289="N/A","N/A", IF(J289&gt;VALUE(MID(K289,1,2)), "No", IF(J289&lt;-1*VALUE(MID(K289,1,2)), "No", "Yes"))))</f>
        <v>N/A</v>
      </c>
    </row>
    <row r="290" spans="1:12">
      <c r="A290" s="223" t="s">
        <v>374</v>
      </c>
      <c r="B290" s="212"/>
      <c r="C290" s="212"/>
      <c r="D290" s="212"/>
      <c r="E290" s="212"/>
      <c r="F290" s="212"/>
      <c r="G290" s="212"/>
      <c r="H290" s="212"/>
      <c r="I290" s="212"/>
      <c r="J290" s="212"/>
      <c r="K290" s="212"/>
      <c r="L290" s="213"/>
    </row>
    <row r="291" spans="1:12">
      <c r="A291" s="98" t="s">
        <v>370</v>
      </c>
      <c r="B291" s="50" t="s">
        <v>51</v>
      </c>
      <c r="C291" s="50">
        <v>13547</v>
      </c>
      <c r="D291" s="54" t="str">
        <f>IF($B291="N/A","N/A",IF(C291&gt;10,"No",IF(C291&lt;-10,"No","Yes")))</f>
        <v>N/A</v>
      </c>
      <c r="E291" s="50">
        <v>13662</v>
      </c>
      <c r="F291" s="54" t="str">
        <f>IF($B291="N/A","N/A",IF(E291&gt;10,"No",IF(E291&lt;-10,"No","Yes")))</f>
        <v>N/A</v>
      </c>
      <c r="G291" s="50">
        <v>13574</v>
      </c>
      <c r="H291" s="54" t="str">
        <f>IF($B291="N/A","N/A",IF(G291&gt;10,"No",IF(G291&lt;-10,"No","Yes")))</f>
        <v>N/A</v>
      </c>
      <c r="I291" s="104">
        <v>0.84889999999999999</v>
      </c>
      <c r="J291" s="104">
        <v>-0.64400000000000002</v>
      </c>
      <c r="K291" s="50" t="s">
        <v>51</v>
      </c>
      <c r="L291" s="138" t="str">
        <f>IF(J291="Div by 0", "N/A", IF(K291="N/A","N/A", IF(J291&gt;VALUE(MID(K291,1,2)), "No", IF(J291&lt;-1*VALUE(MID(K291,1,2)), "No", "Yes"))))</f>
        <v>N/A</v>
      </c>
    </row>
    <row r="292" spans="1:12">
      <c r="A292" s="98" t="s">
        <v>371</v>
      </c>
      <c r="B292" s="48" t="s">
        <v>51</v>
      </c>
      <c r="C292" s="48">
        <v>14011</v>
      </c>
      <c r="D292" s="56" t="str">
        <f>IF($B292="N/A","N/A",IF(C292&gt;10,"No",IF(C292&lt;-10,"No","Yes")))</f>
        <v>N/A</v>
      </c>
      <c r="E292" s="48">
        <v>14171</v>
      </c>
      <c r="F292" s="56" t="str">
        <f>IF($B292="N/A","N/A",IF(E292&gt;10,"No",IF(E292&lt;-10,"No","Yes")))</f>
        <v>N/A</v>
      </c>
      <c r="G292" s="48">
        <v>14066</v>
      </c>
      <c r="H292" s="56" t="str">
        <f>IF($B292="N/A","N/A",IF(G292&gt;10,"No",IF(G292&lt;-10,"No","Yes")))</f>
        <v>N/A</v>
      </c>
      <c r="I292" s="96">
        <v>1.1419999999999999</v>
      </c>
      <c r="J292" s="96">
        <v>-0.74099999999999999</v>
      </c>
      <c r="K292" s="48" t="s">
        <v>51</v>
      </c>
      <c r="L292" s="21" t="str">
        <f>IF(J292="Div by 0", "N/A", IF(K292="N/A","N/A", IF(J292&gt;VALUE(MID(K292,1,2)), "No", IF(J292&lt;-1*VALUE(MID(K292,1,2)), "No", "Yes"))))</f>
        <v>N/A</v>
      </c>
    </row>
    <row r="293" spans="1:12">
      <c r="A293" s="98" t="s">
        <v>372</v>
      </c>
      <c r="B293" s="58" t="s">
        <v>51</v>
      </c>
      <c r="C293" s="58">
        <v>2125.1666667</v>
      </c>
      <c r="D293" s="112" t="str">
        <f>IF($B293="N/A","N/A",IF(C293&gt;10,"No",IF(C293&lt;-10,"No","Yes")))</f>
        <v>N/A</v>
      </c>
      <c r="E293" s="58">
        <v>2119.5833333</v>
      </c>
      <c r="F293" s="112" t="str">
        <f>IF($B293="N/A","N/A",IF(E293&gt;10,"No",IF(E293&lt;-10,"No","Yes")))</f>
        <v>N/A</v>
      </c>
      <c r="G293" s="58">
        <v>2021.6666667</v>
      </c>
      <c r="H293" s="112" t="str">
        <f>IF($B293="N/A","N/A",IF(G293&gt;10,"No",IF(G293&lt;-10,"No","Yes")))</f>
        <v>N/A</v>
      </c>
      <c r="I293" s="102">
        <v>-0.26300000000000001</v>
      </c>
      <c r="J293" s="102">
        <v>-4.62</v>
      </c>
      <c r="K293" s="58" t="s">
        <v>51</v>
      </c>
      <c r="L293" s="43" t="str">
        <f>IF(J293="Div by 0", "N/A", IF(K293="N/A","N/A", IF(J293&gt;VALUE(MID(K293,1,2)), "No", IF(J293&lt;-1*VALUE(MID(K293,1,2)), "No", "Yes"))))</f>
        <v>N/A</v>
      </c>
    </row>
    <row r="294" spans="1:12">
      <c r="A294" s="223" t="s">
        <v>375</v>
      </c>
      <c r="B294" s="212"/>
      <c r="C294" s="212"/>
      <c r="D294" s="212"/>
      <c r="E294" s="212"/>
      <c r="F294" s="212"/>
      <c r="G294" s="212"/>
      <c r="H294" s="212"/>
      <c r="I294" s="212"/>
      <c r="J294" s="212"/>
      <c r="K294" s="212"/>
      <c r="L294" s="213"/>
    </row>
    <row r="295" spans="1:12">
      <c r="A295" s="98" t="s">
        <v>377</v>
      </c>
      <c r="B295" s="50" t="s">
        <v>51</v>
      </c>
      <c r="C295" s="50">
        <v>30006</v>
      </c>
      <c r="D295" s="54" t="str">
        <f>IF($B295="N/A","N/A",IF(C295&gt;10,"No",IF(C295&lt;-10,"No","Yes")))</f>
        <v>N/A</v>
      </c>
      <c r="E295" s="50">
        <v>29165</v>
      </c>
      <c r="F295" s="54" t="str">
        <f>IF($B295="N/A","N/A",IF(E295&gt;10,"No",IF(E295&lt;-10,"No","Yes")))</f>
        <v>N/A</v>
      </c>
      <c r="G295" s="50">
        <v>27816</v>
      </c>
      <c r="H295" s="54" t="str">
        <f>IF($B295="N/A","N/A",IF(G295&gt;10,"No",IF(G295&lt;-10,"No","Yes")))</f>
        <v>N/A</v>
      </c>
      <c r="I295" s="104">
        <v>-2.8</v>
      </c>
      <c r="J295" s="104">
        <v>-4.63</v>
      </c>
      <c r="K295" s="50" t="s">
        <v>51</v>
      </c>
      <c r="L295" s="138" t="str">
        <f>IF(J295="Div by 0", "N/A", IF(K295="N/A","N/A", IF(J295&gt;VALUE(MID(K295,1,2)), "No", IF(J295&lt;-1*VALUE(MID(K295,1,2)), "No", "Yes"))))</f>
        <v>N/A</v>
      </c>
    </row>
    <row r="296" spans="1:12">
      <c r="A296" s="98" t="s">
        <v>378</v>
      </c>
      <c r="B296" s="48" t="s">
        <v>51</v>
      </c>
      <c r="C296" s="48">
        <v>31770</v>
      </c>
      <c r="D296" s="56" t="str">
        <f>IF($B296="N/A","N/A",IF(C296&gt;10,"No",IF(C296&lt;-10,"No","Yes")))</f>
        <v>N/A</v>
      </c>
      <c r="E296" s="48">
        <v>30606</v>
      </c>
      <c r="F296" s="56" t="str">
        <f>IF($B296="N/A","N/A",IF(E296&gt;10,"No",IF(E296&lt;-10,"No","Yes")))</f>
        <v>N/A</v>
      </c>
      <c r="G296" s="48">
        <v>29266</v>
      </c>
      <c r="H296" s="56" t="str">
        <f>IF($B296="N/A","N/A",IF(G296&gt;10,"No",IF(G296&lt;-10,"No","Yes")))</f>
        <v>N/A</v>
      </c>
      <c r="I296" s="96">
        <v>-3.66</v>
      </c>
      <c r="J296" s="96">
        <v>-4.38</v>
      </c>
      <c r="K296" s="48" t="s">
        <v>51</v>
      </c>
      <c r="L296" s="21" t="str">
        <f>IF(J296="Div by 0", "N/A", IF(K296="N/A","N/A", IF(J296&gt;VALUE(MID(K296,1,2)), "No", IF(J296&lt;-1*VALUE(MID(K296,1,2)), "No", "Yes"))))</f>
        <v>N/A</v>
      </c>
    </row>
    <row r="297" spans="1:12">
      <c r="A297" s="98" t="s">
        <v>379</v>
      </c>
      <c r="B297" s="48" t="s">
        <v>51</v>
      </c>
      <c r="C297" s="48">
        <v>28247.25</v>
      </c>
      <c r="D297" s="56" t="str">
        <f>IF($B297="N/A","N/A",IF(C297&gt;10,"No",IF(C297&lt;-10,"No","Yes")))</f>
        <v>N/A</v>
      </c>
      <c r="E297" s="48">
        <v>27372.916667000001</v>
      </c>
      <c r="F297" s="56" t="str">
        <f>IF($B297="N/A","N/A",IF(E297&gt;10,"No",IF(E297&lt;-10,"No","Yes")))</f>
        <v>N/A</v>
      </c>
      <c r="G297" s="48">
        <v>27229.916667000001</v>
      </c>
      <c r="H297" s="56" t="str">
        <f>IF($B297="N/A","N/A",IF(G297&gt;10,"No",IF(G297&lt;-10,"No","Yes")))</f>
        <v>N/A</v>
      </c>
      <c r="I297" s="96">
        <v>-3.1</v>
      </c>
      <c r="J297" s="96">
        <v>-0.52200000000000002</v>
      </c>
      <c r="K297" s="48" t="s">
        <v>51</v>
      </c>
      <c r="L297" s="21" t="str">
        <f>IF(J297="Div by 0", "N/A", IF(K297="N/A","N/A", IF(J297&gt;VALUE(MID(K297,1,2)), "No", IF(J297&lt;-1*VALUE(MID(K297,1,2)), "No", "Yes"))))</f>
        <v>N/A</v>
      </c>
    </row>
    <row r="298" spans="1:12">
      <c r="A298" s="98" t="s">
        <v>380</v>
      </c>
      <c r="B298" s="101" t="s">
        <v>172</v>
      </c>
      <c r="C298" s="42">
        <v>14.884814572</v>
      </c>
      <c r="D298" s="52" t="str">
        <f>IF($B298="N/A","N/A",IF(C298&gt;10,"No",IF(C298&lt;-10,"No","Yes")))</f>
        <v>No</v>
      </c>
      <c r="E298" s="42">
        <v>14.252344441</v>
      </c>
      <c r="F298" s="52" t="str">
        <f>IF($B298="N/A","N/A",IF(E298&gt;10,"No",IF(E298&lt;-10,"No","Yes")))</f>
        <v>No</v>
      </c>
      <c r="G298" s="42">
        <v>13.547500998</v>
      </c>
      <c r="H298" s="52" t="str">
        <f>IF($B298="N/A","N/A",IF(G298&gt;10,"No",IF(G298&lt;-10,"No","Yes")))</f>
        <v>No</v>
      </c>
      <c r="I298" s="102">
        <v>-4.25</v>
      </c>
      <c r="J298" s="102">
        <v>-4.95</v>
      </c>
      <c r="K298" s="53" t="s">
        <v>117</v>
      </c>
      <c r="L298" s="43" t="str">
        <f>IF(J298="Div by 0", "N/A", IF(K298="N/A","N/A", IF(J298&gt;VALUE(MID(K298,1,2)), "No", IF(J298&lt;-1*VALUE(MID(K298,1,2)), "No", "Yes"))))</f>
        <v>Yes</v>
      </c>
    </row>
    <row r="299" spans="1:12">
      <c r="A299" s="224" t="s">
        <v>376</v>
      </c>
      <c r="B299" s="212"/>
      <c r="C299" s="212"/>
      <c r="D299" s="212"/>
      <c r="E299" s="212"/>
      <c r="F299" s="212"/>
      <c r="G299" s="212"/>
      <c r="H299" s="212"/>
      <c r="I299" s="212"/>
      <c r="J299" s="212"/>
      <c r="K299" s="212"/>
      <c r="L299" s="213"/>
    </row>
    <row r="300" spans="1:12">
      <c r="A300" s="115" t="s">
        <v>381</v>
      </c>
      <c r="B300" s="50" t="s">
        <v>51</v>
      </c>
      <c r="C300" s="50">
        <v>0</v>
      </c>
      <c r="D300" s="50" t="s">
        <v>51</v>
      </c>
      <c r="E300" s="50">
        <v>0</v>
      </c>
      <c r="F300" s="50" t="s">
        <v>51</v>
      </c>
      <c r="G300" s="50">
        <v>0</v>
      </c>
      <c r="H300" s="50" t="s">
        <v>51</v>
      </c>
      <c r="I300" s="104" t="s">
        <v>999</v>
      </c>
      <c r="J300" s="104" t="s">
        <v>999</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999</v>
      </c>
      <c r="J301" s="96" t="s">
        <v>999</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999</v>
      </c>
      <c r="J302" s="102" t="s">
        <v>999</v>
      </c>
      <c r="K302" s="58" t="s">
        <v>51</v>
      </c>
      <c r="L302" s="43" t="str">
        <f>IF(J302="Div by 0", "N/A", IF(K302="N/A","N/A", IF(J302&gt;VALUE(MID(K302,1,2)), "No", IF(J302&lt;-1*VALUE(MID(K302,1,2)), "No", "Yes"))))</f>
        <v>N/A</v>
      </c>
    </row>
    <row r="303" spans="1:12">
      <c r="A303" s="224" t="s">
        <v>6</v>
      </c>
      <c r="B303" s="212"/>
      <c r="C303" s="212"/>
      <c r="D303" s="212"/>
      <c r="E303" s="212"/>
      <c r="F303" s="212"/>
      <c r="G303" s="212"/>
      <c r="H303" s="212"/>
      <c r="I303" s="212"/>
      <c r="J303" s="212"/>
      <c r="K303" s="212"/>
      <c r="L303" s="213"/>
    </row>
    <row r="304" spans="1:12">
      <c r="A304" s="115" t="s">
        <v>383</v>
      </c>
      <c r="B304" s="116" t="s">
        <v>51</v>
      </c>
      <c r="C304" s="116">
        <v>0</v>
      </c>
      <c r="D304" s="116" t="s">
        <v>51</v>
      </c>
      <c r="E304" s="116">
        <v>0</v>
      </c>
      <c r="F304" s="116" t="s">
        <v>51</v>
      </c>
      <c r="G304" s="116">
        <v>0</v>
      </c>
      <c r="H304" s="116" t="s">
        <v>51</v>
      </c>
      <c r="I304" s="117" t="s">
        <v>999</v>
      </c>
      <c r="J304" s="117" t="s">
        <v>999</v>
      </c>
      <c r="K304" s="116" t="s">
        <v>51</v>
      </c>
      <c r="L304" s="139" t="str">
        <f>IF(J304="Div by 0", "N/A", IF(K304="N/A","N/A", IF(J304&gt;VALUE(MID(K304,1,2)), "No", IF(J304&lt;-1*VALUE(MID(K304,1,2)), "No", "Yes"))))</f>
        <v>N/A</v>
      </c>
    </row>
    <row r="305" spans="1:12">
      <c r="A305" s="219" t="s">
        <v>151</v>
      </c>
      <c r="B305" s="212"/>
      <c r="C305" s="212"/>
      <c r="D305" s="212"/>
      <c r="E305" s="212"/>
      <c r="F305" s="212"/>
      <c r="G305" s="212"/>
      <c r="H305" s="212"/>
      <c r="I305" s="212"/>
      <c r="J305" s="212"/>
      <c r="K305" s="212"/>
      <c r="L305" s="213"/>
    </row>
    <row r="306" spans="1:12">
      <c r="A306" s="118" t="s">
        <v>384</v>
      </c>
      <c r="B306" s="114" t="s">
        <v>51</v>
      </c>
      <c r="C306" s="45">
        <v>841762</v>
      </c>
      <c r="D306" s="103" t="str">
        <f>IF($B306="N/A","N/A",IF(C306&gt;10,"No",IF(C306&lt;-10,"No","Yes")))</f>
        <v>N/A</v>
      </c>
      <c r="E306" s="45">
        <v>892558</v>
      </c>
      <c r="F306" s="103" t="str">
        <f>IF($B306="N/A","N/A",IF(E306&gt;10,"No",IF(E306&lt;-10,"No","Yes")))</f>
        <v>N/A</v>
      </c>
      <c r="G306" s="45">
        <v>914342</v>
      </c>
      <c r="H306" s="103" t="str">
        <f>IF($B306="N/A","N/A",IF(G306&gt;10,"No",IF(G306&lt;-10,"No","Yes")))</f>
        <v>N/A</v>
      </c>
      <c r="I306" s="104">
        <v>6.0339999999999998</v>
      </c>
      <c r="J306" s="104">
        <v>2.4409999999999998</v>
      </c>
      <c r="K306" s="66" t="s">
        <v>117</v>
      </c>
      <c r="L306" s="138" t="str">
        <f t="shared" ref="L306:L326" si="83">IF(J306="Div by 0", "N/A", IF(K306="N/A","N/A", IF(J306&gt;VALUE(MID(K306,1,2)), "No", IF(J306&lt;-1*VALUE(MID(K306,1,2)), "No", "Yes"))))</f>
        <v>Yes</v>
      </c>
    </row>
    <row r="307" spans="1:12">
      <c r="A307" s="153" t="s">
        <v>521</v>
      </c>
      <c r="B307" s="70" t="s">
        <v>26</v>
      </c>
      <c r="C307" s="41">
        <v>93.029858795999999</v>
      </c>
      <c r="D307" s="10" t="str">
        <f>IF($B307="N/A","N/A",IF(C307&gt;80,"Yes","No"))</f>
        <v>Yes</v>
      </c>
      <c r="E307" s="41">
        <v>93.859670743999999</v>
      </c>
      <c r="F307" s="10" t="str">
        <f>IF($B307="N/A","N/A",IF(E307&gt;80,"Yes","No"))</f>
        <v>Yes</v>
      </c>
      <c r="G307" s="41">
        <v>87.339091937000006</v>
      </c>
      <c r="H307" s="10" t="str">
        <f>IF($B307="N/A","N/A",IF(G307&gt;80,"Yes","No"))</f>
        <v>Yes</v>
      </c>
      <c r="I307" s="96">
        <v>0.89200000000000002</v>
      </c>
      <c r="J307" s="96">
        <v>-6.95</v>
      </c>
      <c r="K307" s="11" t="s">
        <v>117</v>
      </c>
      <c r="L307" s="21" t="str">
        <f t="shared" si="83"/>
        <v>Yes</v>
      </c>
    </row>
    <row r="308" spans="1:12">
      <c r="A308" s="153" t="s">
        <v>522</v>
      </c>
      <c r="B308" s="70" t="s">
        <v>0</v>
      </c>
      <c r="C308" s="41">
        <v>0.2535158394</v>
      </c>
      <c r="D308" s="10" t="str">
        <f>IF($B308="N/A","N/A",IF(C308&gt;=5,"No",IF(C308&lt;0,"No","Yes")))</f>
        <v>Yes</v>
      </c>
      <c r="E308" s="41">
        <v>0.23102140139999999</v>
      </c>
      <c r="F308" s="10" t="str">
        <f>IF($B308="N/A","N/A",IF(E308&gt;=5,"No",IF(E308&lt;0,"No","Yes")))</f>
        <v>Yes</v>
      </c>
      <c r="G308" s="41">
        <v>0.22431431560000001</v>
      </c>
      <c r="H308" s="10" t="str">
        <f>IF($B308="N/A","N/A",IF(G308&gt;=5,"No",IF(G308&lt;0,"No","Yes")))</f>
        <v>Yes</v>
      </c>
      <c r="I308" s="96">
        <v>-8.8699999999999992</v>
      </c>
      <c r="J308" s="96">
        <v>-2.9</v>
      </c>
      <c r="K308" s="11" t="s">
        <v>117</v>
      </c>
      <c r="L308" s="21" t="str">
        <f t="shared" si="83"/>
        <v>Yes</v>
      </c>
    </row>
    <row r="309" spans="1:12">
      <c r="A309" s="153" t="s">
        <v>523</v>
      </c>
      <c r="B309" s="57" t="s">
        <v>0</v>
      </c>
      <c r="C309" s="41">
        <v>3.83600115</v>
      </c>
      <c r="D309" s="10" t="str">
        <f>IF($B309="N/A","N/A",IF(C309&gt;=5,"No",IF(C309&lt;0,"No","Yes")))</f>
        <v>Yes</v>
      </c>
      <c r="E309" s="41">
        <v>3.1438853273</v>
      </c>
      <c r="F309" s="10" t="str">
        <f>IF($B309="N/A","N/A",IF(E309&gt;=5,"No",IF(E309&lt;0,"No","Yes")))</f>
        <v>Yes</v>
      </c>
      <c r="G309" s="41">
        <v>3.0854975490999998</v>
      </c>
      <c r="H309" s="10" t="str">
        <f>IF($B309="N/A","N/A",IF(G309&gt;=5,"No",IF(G309&lt;0,"No","Yes")))</f>
        <v>Yes</v>
      </c>
      <c r="I309" s="96">
        <v>-18</v>
      </c>
      <c r="J309" s="96">
        <v>-1.86</v>
      </c>
      <c r="K309" s="11" t="s">
        <v>117</v>
      </c>
      <c r="L309" s="21" t="str">
        <f t="shared" si="83"/>
        <v>Yes</v>
      </c>
    </row>
    <row r="310" spans="1:12">
      <c r="A310" s="153" t="s">
        <v>524</v>
      </c>
      <c r="B310" s="57" t="s">
        <v>0</v>
      </c>
      <c r="C310" s="41">
        <v>0.23854723780000001</v>
      </c>
      <c r="D310" s="10" t="str">
        <f>IF($B310="N/A","N/A",IF(C310&gt;=5,"No",IF(C310&lt;0,"No","Yes")))</f>
        <v>Yes</v>
      </c>
      <c r="E310" s="41">
        <v>0.2201537603</v>
      </c>
      <c r="F310" s="10" t="str">
        <f>IF($B310="N/A","N/A",IF(E310&gt;=5,"No",IF(E310&lt;0,"No","Yes")))</f>
        <v>Yes</v>
      </c>
      <c r="G310" s="41">
        <v>0.20790907559999999</v>
      </c>
      <c r="H310" s="10" t="str">
        <f>IF($B310="N/A","N/A",IF(G310&gt;=5,"No",IF(G310&lt;0,"No","Yes")))</f>
        <v>Yes</v>
      </c>
      <c r="I310" s="96">
        <v>-7.71</v>
      </c>
      <c r="J310" s="96">
        <v>-5.56</v>
      </c>
      <c r="K310" s="11" t="s">
        <v>117</v>
      </c>
      <c r="L310" s="21" t="str">
        <f t="shared" si="83"/>
        <v>Yes</v>
      </c>
    </row>
    <row r="311" spans="1:12">
      <c r="A311" s="153" t="s">
        <v>525</v>
      </c>
      <c r="B311" s="57" t="s">
        <v>8</v>
      </c>
      <c r="C311" s="41">
        <v>2.6420769765999998</v>
      </c>
      <c r="D311" s="10" t="str">
        <f>IF($B311="N/A","N/A",IF(C311&gt;0,"No",IF(C311&lt;0,"No","Yes")))</f>
        <v>No</v>
      </c>
      <c r="E311" s="41">
        <v>2.5452687668</v>
      </c>
      <c r="F311" s="10" t="str">
        <f>IF($B311="N/A","N/A",IF(E311&gt;0,"No",IF(E311&lt;0,"No","Yes")))</f>
        <v>No</v>
      </c>
      <c r="G311" s="41">
        <v>9.1431871225000005</v>
      </c>
      <c r="H311" s="10" t="str">
        <f>IF($B311="N/A","N/A",IF(G311&gt;0,"No",IF(G311&lt;0,"No","Yes")))</f>
        <v>No</v>
      </c>
      <c r="I311" s="96">
        <v>-3.66</v>
      </c>
      <c r="J311" s="96">
        <v>259.2</v>
      </c>
      <c r="K311" s="11" t="s">
        <v>117</v>
      </c>
      <c r="L311" s="21" t="str">
        <f t="shared" si="83"/>
        <v>No</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999</v>
      </c>
      <c r="J312" s="96" t="s">
        <v>999</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999</v>
      </c>
      <c r="J315" s="96" t="s">
        <v>999</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999</v>
      </c>
      <c r="J318" s="96" t="s">
        <v>999</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999</v>
      </c>
      <c r="J319" s="96" t="s">
        <v>999</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999</v>
      </c>
      <c r="J320" s="96" t="s">
        <v>999</v>
      </c>
      <c r="K320" s="11" t="s">
        <v>117</v>
      </c>
      <c r="L320" s="21" t="str">
        <f t="shared" si="83"/>
        <v>N/A</v>
      </c>
    </row>
    <row r="321" spans="1:12">
      <c r="A321" s="153" t="s">
        <v>531</v>
      </c>
      <c r="B321" s="70" t="s">
        <v>816</v>
      </c>
      <c r="C321" s="41">
        <v>6.1607675328999996</v>
      </c>
      <c r="D321" s="10" t="str">
        <f>IF($B321="N/A","N/A",IF(C321&gt;15,"No",IF(C321&lt;2,"No","Yes")))</f>
        <v>Yes</v>
      </c>
      <c r="E321" s="41">
        <v>7.2741491308999997</v>
      </c>
      <c r="F321" s="10" t="str">
        <f>IF($B321="N/A","N/A",IF(E321&gt;15,"No",IF(E321&lt;2,"No","Yes")))</f>
        <v>Yes</v>
      </c>
      <c r="G321" s="41">
        <v>7.6926357971000003</v>
      </c>
      <c r="H321" s="10" t="str">
        <f>IF($B321="N/A","N/A",IF(G321&gt;15,"No",IF(G321&lt;2,"No","Yes")))</f>
        <v>Yes</v>
      </c>
      <c r="I321" s="96">
        <v>18.07</v>
      </c>
      <c r="J321" s="96">
        <v>5.7530000000000001</v>
      </c>
      <c r="K321" s="11" t="s">
        <v>117</v>
      </c>
      <c r="L321" s="21" t="str">
        <f t="shared" si="83"/>
        <v>Yes</v>
      </c>
    </row>
    <row r="322" spans="1:12">
      <c r="A322" s="153" t="s">
        <v>532</v>
      </c>
      <c r="B322" s="70" t="s">
        <v>51</v>
      </c>
      <c r="C322" s="39">
        <v>96717</v>
      </c>
      <c r="D322" s="10" t="str">
        <f>IF($B322="N/A","N/A",IF(C322&gt;10,"No",IF(C322&lt;-10,"No","Yes")))</f>
        <v>N/A</v>
      </c>
      <c r="E322" s="39">
        <v>90357</v>
      </c>
      <c r="F322" s="10" t="str">
        <f>IF($B322="N/A","N/A",IF(E322&gt;10,"No",IF(E322&lt;-10,"No","Yes")))</f>
        <v>N/A</v>
      </c>
      <c r="G322" s="39">
        <v>82208</v>
      </c>
      <c r="H322" s="10" t="str">
        <f>IF($B322="N/A","N/A",IF(G322&gt;10,"No",IF(G322&lt;-10,"No","Yes")))</f>
        <v>N/A</v>
      </c>
      <c r="I322" s="96">
        <v>-6.58</v>
      </c>
      <c r="J322" s="96">
        <v>-9.02</v>
      </c>
      <c r="K322" s="11" t="s">
        <v>117</v>
      </c>
      <c r="L322" s="21" t="str">
        <f t="shared" si="83"/>
        <v>Yes</v>
      </c>
    </row>
    <row r="323" spans="1:12">
      <c r="A323" s="153" t="s">
        <v>887</v>
      </c>
      <c r="B323" s="70" t="s">
        <v>51</v>
      </c>
      <c r="C323" s="39">
        <v>42608</v>
      </c>
      <c r="D323" s="10" t="str">
        <f>IF($B323="N/A","N/A",IF(C323&gt;10,"No",IF(C323&lt;-10,"No","Yes")))</f>
        <v>N/A</v>
      </c>
      <c r="E323" s="39">
        <v>44408</v>
      </c>
      <c r="F323" s="10" t="str">
        <f>IF($B323="N/A","N/A",IF(E323&gt;10,"No",IF(E323&lt;-10,"No","Yes")))</f>
        <v>N/A</v>
      </c>
      <c r="G323" s="39">
        <v>44045</v>
      </c>
      <c r="H323" s="10" t="str">
        <f>IF($B323="N/A","N/A",IF(G323&gt;10,"No",IF(G323&lt;-10,"No","Yes")))</f>
        <v>N/A</v>
      </c>
      <c r="I323" s="96">
        <v>4.2249999999999996</v>
      </c>
      <c r="J323" s="96">
        <v>-0.81699999999999995</v>
      </c>
      <c r="K323" s="11" t="s">
        <v>117</v>
      </c>
      <c r="L323" s="21" t="str">
        <f t="shared" si="83"/>
        <v>Yes</v>
      </c>
    </row>
    <row r="324" spans="1:12">
      <c r="A324" s="153" t="s">
        <v>888</v>
      </c>
      <c r="B324" s="70" t="s">
        <v>51</v>
      </c>
      <c r="C324" s="39">
        <v>42149</v>
      </c>
      <c r="D324" s="10" t="str">
        <f>IF($B324="N/A","N/A",IF(C324&gt;10,"No",IF(C324&lt;-10,"No","Yes")))</f>
        <v>N/A</v>
      </c>
      <c r="E324" s="39">
        <v>52781</v>
      </c>
      <c r="F324" s="10" t="str">
        <f>IF($B324="N/A","N/A",IF(E324&gt;10,"No",IF(E324&lt;-10,"No","Yes")))</f>
        <v>N/A</v>
      </c>
      <c r="G324" s="39">
        <v>64090</v>
      </c>
      <c r="H324" s="10" t="str">
        <f>IF($B324="N/A","N/A",IF(G324&gt;10,"No",IF(G324&lt;-10,"No","Yes")))</f>
        <v>N/A</v>
      </c>
      <c r="I324" s="96">
        <v>25.22</v>
      </c>
      <c r="J324" s="96">
        <v>21.43</v>
      </c>
      <c r="K324" s="11" t="s">
        <v>117</v>
      </c>
      <c r="L324" s="21" t="str">
        <f t="shared" si="83"/>
        <v>No</v>
      </c>
    </row>
    <row r="325" spans="1:12">
      <c r="A325" s="153" t="s">
        <v>889</v>
      </c>
      <c r="B325" s="70" t="s">
        <v>51</v>
      </c>
      <c r="C325" s="39">
        <v>8696</v>
      </c>
      <c r="D325" s="10" t="str">
        <f>IF($B325="N/A","N/A",IF(C325&gt;10,"No",IF(C325&lt;-10,"No","Yes")))</f>
        <v>N/A</v>
      </c>
      <c r="E325" s="39">
        <v>10895</v>
      </c>
      <c r="F325" s="10" t="str">
        <f>IF($B325="N/A","N/A",IF(E325&gt;10,"No",IF(E325&lt;-10,"No","Yes")))</f>
        <v>N/A</v>
      </c>
      <c r="G325" s="39">
        <v>10902</v>
      </c>
      <c r="H325" s="10" t="str">
        <f>IF($B325="N/A","N/A",IF(G325&gt;10,"No",IF(G325&lt;-10,"No","Yes")))</f>
        <v>N/A</v>
      </c>
      <c r="I325" s="96">
        <v>25.29</v>
      </c>
      <c r="J325" s="96">
        <v>6.4199999999999993E-2</v>
      </c>
      <c r="K325" s="11" t="s">
        <v>117</v>
      </c>
      <c r="L325" s="21" t="str">
        <f t="shared" si="83"/>
        <v>Yes</v>
      </c>
    </row>
    <row r="326" spans="1:12">
      <c r="A326" s="154" t="s">
        <v>890</v>
      </c>
      <c r="B326" s="101" t="s">
        <v>51</v>
      </c>
      <c r="C326" s="67">
        <v>454</v>
      </c>
      <c r="D326" s="52" t="str">
        <f>IF($B326="N/A","N/A",IF(C326&gt;10,"No",IF(C326&lt;-10,"No","Yes")))</f>
        <v>N/A</v>
      </c>
      <c r="E326" s="67">
        <v>2258</v>
      </c>
      <c r="F326" s="52" t="str">
        <f>IF($B326="N/A","N/A",IF(E326&gt;10,"No",IF(E326&lt;-10,"No","Yes")))</f>
        <v>N/A</v>
      </c>
      <c r="G326" s="67">
        <v>3215</v>
      </c>
      <c r="H326" s="52" t="str">
        <f>IF($B326="N/A","N/A",IF(G326&gt;10,"No",IF(G326&lt;-10,"No","Yes")))</f>
        <v>N/A</v>
      </c>
      <c r="I326" s="102">
        <v>397.4</v>
      </c>
      <c r="J326" s="102">
        <v>42.38</v>
      </c>
      <c r="K326" s="53" t="s">
        <v>117</v>
      </c>
      <c r="L326" s="43" t="str">
        <f t="shared" si="83"/>
        <v>No</v>
      </c>
    </row>
    <row r="327" spans="1:12">
      <c r="A327" s="219" t="s">
        <v>165</v>
      </c>
      <c r="B327" s="212"/>
      <c r="C327" s="212"/>
      <c r="D327" s="212"/>
      <c r="E327" s="212"/>
      <c r="F327" s="212"/>
      <c r="G327" s="212"/>
      <c r="H327" s="212"/>
      <c r="I327" s="212"/>
      <c r="J327" s="212"/>
      <c r="K327" s="212"/>
      <c r="L327" s="213"/>
    </row>
    <row r="328" spans="1:12">
      <c r="A328" s="111" t="s">
        <v>315</v>
      </c>
      <c r="B328" s="55" t="s">
        <v>51</v>
      </c>
      <c r="C328" s="63">
        <v>7085847045</v>
      </c>
      <c r="D328" s="54" t="str">
        <f t="shared" ref="D328:D334" si="90">IF($B328="N/A","N/A",IF(C328&gt;10,"No",IF(C328&lt;-10,"No","Yes")))</f>
        <v>N/A</v>
      </c>
      <c r="E328" s="63">
        <v>7025993375</v>
      </c>
      <c r="F328" s="54" t="str">
        <f t="shared" ref="F328:F334" si="91">IF($B328="N/A","N/A",IF(E328&gt;10,"No",IF(E328&lt;-10,"No","Yes")))</f>
        <v>N/A</v>
      </c>
      <c r="G328" s="63">
        <v>7262443686</v>
      </c>
      <c r="H328" s="54" t="str">
        <f t="shared" ref="H328:H334" si="92">IF($B328="N/A","N/A",IF(G328&gt;10,"No",IF(G328&lt;-10,"No","Yes")))</f>
        <v>N/A</v>
      </c>
      <c r="I328" s="104">
        <v>-0.84499999999999997</v>
      </c>
      <c r="J328" s="104">
        <v>3.3650000000000002</v>
      </c>
      <c r="K328" s="55" t="s">
        <v>117</v>
      </c>
      <c r="L328" s="138" t="str">
        <f t="shared" ref="L328:L335" si="93">IF(J328="Div by 0", "N/A", IF(K328="N/A","N/A", IF(J328&gt;VALUE(MID(K328,1,2)), "No", IF(J328&lt;-1*VALUE(MID(K328,1,2)), "No", "Yes"))))</f>
        <v>Yes</v>
      </c>
    </row>
    <row r="329" spans="1:12">
      <c r="A329" s="111" t="s">
        <v>385</v>
      </c>
      <c r="B329" s="57" t="s">
        <v>51</v>
      </c>
      <c r="C329" s="62">
        <v>6833.6313780999999</v>
      </c>
      <c r="D329" s="56" t="str">
        <f t="shared" si="90"/>
        <v>N/A</v>
      </c>
      <c r="E329" s="62">
        <v>6496.5384818000002</v>
      </c>
      <c r="F329" s="56" t="str">
        <f t="shared" si="91"/>
        <v>N/A</v>
      </c>
      <c r="G329" s="62">
        <v>6558.192215</v>
      </c>
      <c r="H329" s="56" t="str">
        <f t="shared" si="92"/>
        <v>N/A</v>
      </c>
      <c r="I329" s="96">
        <v>-4.93</v>
      </c>
      <c r="J329" s="96">
        <v>0.94899999999999995</v>
      </c>
      <c r="K329" s="57" t="s">
        <v>117</v>
      </c>
      <c r="L329" s="21" t="str">
        <f t="shared" si="93"/>
        <v>Yes</v>
      </c>
    </row>
    <row r="330" spans="1:12">
      <c r="A330" s="111" t="s">
        <v>41</v>
      </c>
      <c r="B330" s="57" t="s">
        <v>51</v>
      </c>
      <c r="C330" s="62">
        <v>864</v>
      </c>
      <c r="D330" s="56" t="str">
        <f t="shared" si="90"/>
        <v>N/A</v>
      </c>
      <c r="E330" s="62">
        <v>848</v>
      </c>
      <c r="F330" s="56" t="str">
        <f t="shared" si="91"/>
        <v>N/A</v>
      </c>
      <c r="G330" s="62">
        <v>791</v>
      </c>
      <c r="H330" s="56" t="str">
        <f t="shared" si="92"/>
        <v>N/A</v>
      </c>
      <c r="I330" s="96">
        <v>-1.85</v>
      </c>
      <c r="J330" s="96">
        <v>-6.72</v>
      </c>
      <c r="K330" s="57" t="s">
        <v>117</v>
      </c>
      <c r="L330" s="21" t="str">
        <f t="shared" si="93"/>
        <v>Yes</v>
      </c>
    </row>
    <row r="331" spans="1:12">
      <c r="A331" s="111" t="s">
        <v>42</v>
      </c>
      <c r="B331" s="57" t="s">
        <v>51</v>
      </c>
      <c r="C331" s="62">
        <v>1362</v>
      </c>
      <c r="D331" s="56" t="str">
        <f t="shared" si="90"/>
        <v>N/A</v>
      </c>
      <c r="E331" s="62">
        <v>1402</v>
      </c>
      <c r="F331" s="56" t="str">
        <f t="shared" si="91"/>
        <v>N/A</v>
      </c>
      <c r="G331" s="62">
        <v>1265</v>
      </c>
      <c r="H331" s="56" t="str">
        <f t="shared" si="92"/>
        <v>N/A</v>
      </c>
      <c r="I331" s="96">
        <v>2.9369999999999998</v>
      </c>
      <c r="J331" s="96">
        <v>-9.77</v>
      </c>
      <c r="K331" s="57" t="s">
        <v>117</v>
      </c>
      <c r="L331" s="21" t="str">
        <f t="shared" si="93"/>
        <v>Yes</v>
      </c>
    </row>
    <row r="332" spans="1:12">
      <c r="A332" s="111" t="s">
        <v>43</v>
      </c>
      <c r="B332" s="57" t="s">
        <v>51</v>
      </c>
      <c r="C332" s="62">
        <v>3076</v>
      </c>
      <c r="D332" s="56" t="str">
        <f t="shared" si="90"/>
        <v>N/A</v>
      </c>
      <c r="E332" s="62">
        <v>2976</v>
      </c>
      <c r="F332" s="56" t="str">
        <f t="shared" si="91"/>
        <v>N/A</v>
      </c>
      <c r="G332" s="62">
        <v>3199</v>
      </c>
      <c r="H332" s="56" t="str">
        <f t="shared" si="92"/>
        <v>N/A</v>
      </c>
      <c r="I332" s="96">
        <v>-3.25</v>
      </c>
      <c r="J332" s="96">
        <v>7.4930000000000003</v>
      </c>
      <c r="K332" s="57" t="s">
        <v>117</v>
      </c>
      <c r="L332" s="21" t="str">
        <f t="shared" si="93"/>
        <v>Yes</v>
      </c>
    </row>
    <row r="333" spans="1:12">
      <c r="A333" s="111" t="s">
        <v>31</v>
      </c>
      <c r="B333" s="57" t="s">
        <v>51</v>
      </c>
      <c r="C333" s="62">
        <v>36963</v>
      </c>
      <c r="D333" s="56" t="str">
        <f t="shared" si="90"/>
        <v>N/A</v>
      </c>
      <c r="E333" s="62">
        <v>33027</v>
      </c>
      <c r="F333" s="56" t="str">
        <f t="shared" si="91"/>
        <v>N/A</v>
      </c>
      <c r="G333" s="62">
        <v>32419</v>
      </c>
      <c r="H333" s="56" t="str">
        <f t="shared" si="92"/>
        <v>N/A</v>
      </c>
      <c r="I333" s="96">
        <v>-10.6</v>
      </c>
      <c r="J333" s="96">
        <v>-1.84</v>
      </c>
      <c r="K333" s="57" t="s">
        <v>117</v>
      </c>
      <c r="L333" s="21" t="str">
        <f t="shared" si="93"/>
        <v>Yes</v>
      </c>
    </row>
    <row r="334" spans="1:12">
      <c r="A334" s="111" t="s">
        <v>44</v>
      </c>
      <c r="B334" s="59" t="s">
        <v>51</v>
      </c>
      <c r="C334" s="64">
        <v>85422</v>
      </c>
      <c r="D334" s="112" t="str">
        <f t="shared" si="90"/>
        <v>N/A</v>
      </c>
      <c r="E334" s="64">
        <v>88251</v>
      </c>
      <c r="F334" s="112" t="str">
        <f t="shared" si="91"/>
        <v>N/A</v>
      </c>
      <c r="G334" s="64">
        <v>88708</v>
      </c>
      <c r="H334" s="112" t="str">
        <f t="shared" si="92"/>
        <v>N/A</v>
      </c>
      <c r="I334" s="102">
        <v>3.3119999999999998</v>
      </c>
      <c r="J334" s="102">
        <v>0.51780000000000004</v>
      </c>
      <c r="K334" s="59" t="s">
        <v>117</v>
      </c>
      <c r="L334" s="43" t="str">
        <f t="shared" si="93"/>
        <v>Yes</v>
      </c>
    </row>
    <row r="335" spans="1:12">
      <c r="A335" s="111" t="s">
        <v>386</v>
      </c>
      <c r="B335" s="59" t="s">
        <v>51</v>
      </c>
      <c r="C335" s="64" t="s">
        <v>51</v>
      </c>
      <c r="D335" s="112" t="str">
        <f>IF($B335="N/A","N/A",IF(C335&gt;10,"No",IF(C335&lt;-10,"No","Yes")))</f>
        <v>N/A</v>
      </c>
      <c r="E335" s="64">
        <v>1543150</v>
      </c>
      <c r="F335" s="112" t="str">
        <f>IF($B335="N/A","N/A",IF(E335&gt;10,"No",IF(E335&lt;-10,"No","Yes")))</f>
        <v>N/A</v>
      </c>
      <c r="G335" s="64">
        <v>1334114</v>
      </c>
      <c r="H335" s="112" t="str">
        <f>IF($B335="N/A","N/A",IF(G335&gt;10,"No",IF(G335&lt;-10,"No","Yes")))</f>
        <v>N/A</v>
      </c>
      <c r="I335" s="102" t="s">
        <v>51</v>
      </c>
      <c r="J335" s="102">
        <v>-13.5</v>
      </c>
      <c r="K335" s="59" t="s">
        <v>169</v>
      </c>
      <c r="L335" s="43" t="str">
        <f t="shared" si="93"/>
        <v>Yes</v>
      </c>
    </row>
    <row r="336" spans="1:12">
      <c r="A336" s="225" t="s">
        <v>958</v>
      </c>
      <c r="B336" s="226"/>
      <c r="C336" s="226"/>
      <c r="D336" s="226"/>
      <c r="E336" s="226"/>
      <c r="F336" s="226"/>
      <c r="G336" s="226"/>
      <c r="H336" s="226"/>
      <c r="I336" s="226"/>
      <c r="J336" s="226"/>
      <c r="K336" s="226"/>
      <c r="L336" s="227"/>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9.6010872461000005</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23.184273946000001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11.672399415999999</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6.1913075149000001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8.7969094922999993</v>
      </c>
      <c r="H341" s="184" t="str">
        <f t="shared" si="96"/>
        <v>N/A</v>
      </c>
      <c r="I341" s="185" t="s">
        <v>51</v>
      </c>
      <c r="J341" s="185" t="s">
        <v>51</v>
      </c>
      <c r="K341" s="186" t="s">
        <v>117</v>
      </c>
      <c r="L341" s="187" t="str">
        <f t="shared" si="97"/>
        <v>No</v>
      </c>
    </row>
    <row r="342" spans="1:12">
      <c r="A342" s="218" t="s">
        <v>174</v>
      </c>
      <c r="B342" s="212"/>
      <c r="C342" s="212"/>
      <c r="D342" s="212"/>
      <c r="E342" s="212"/>
      <c r="F342" s="212"/>
      <c r="G342" s="212"/>
      <c r="H342" s="212"/>
      <c r="I342" s="212"/>
      <c r="J342" s="212"/>
      <c r="K342" s="212"/>
      <c r="L342" s="213"/>
    </row>
    <row r="343" spans="1:12">
      <c r="A343" s="111" t="s">
        <v>387</v>
      </c>
      <c r="B343" s="57" t="s">
        <v>51</v>
      </c>
      <c r="C343" s="39" t="s">
        <v>51</v>
      </c>
      <c r="D343" s="10" t="str">
        <f>IF($B343="N/A","N/A",IF(C343&gt;10,"No",IF(C343&lt;-10,"No","Yes")))</f>
        <v>N/A</v>
      </c>
      <c r="E343" s="39">
        <v>4</v>
      </c>
      <c r="F343" s="10" t="str">
        <f>IF($B343="N/A","N/A",IF(E343&gt;10,"No",IF(E343&lt;-10,"No","Yes")))</f>
        <v>N/A</v>
      </c>
      <c r="G343" s="39">
        <v>4</v>
      </c>
      <c r="H343" s="10" t="str">
        <f>IF($B343="N/A","N/A",IF(G343&gt;10,"No",IF(G343&lt;-10,"No","Yes")))</f>
        <v>N/A</v>
      </c>
      <c r="I343" s="96" t="s">
        <v>51</v>
      </c>
      <c r="J343" s="96">
        <v>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19</v>
      </c>
      <c r="F344" s="10" t="str">
        <f>IF($B344="N/A","N/A",IF(E344&gt;10,"No",IF(E344&lt;-10,"No","Yes")))</f>
        <v>N/A</v>
      </c>
      <c r="G344" s="39">
        <v>25</v>
      </c>
      <c r="H344" s="10" t="str">
        <f>IF($B344="N/A","N/A",IF(G344&gt;10,"No",IF(G344&lt;-10,"No","Yes")))</f>
        <v>N/A</v>
      </c>
      <c r="I344" s="96" t="s">
        <v>51</v>
      </c>
      <c r="J344" s="96">
        <v>31.58</v>
      </c>
      <c r="K344" s="46" t="s">
        <v>51</v>
      </c>
      <c r="L344" s="21" t="str">
        <f>IF(J344="Div by 0", "N/A", IF(K344="N/A","N/A", IF(J344&gt;VALUE(MID(K344,1,2)), "No", IF(J344&lt;-1*VALUE(MID(K344,1,2)), "No", "Yes"))))</f>
        <v>N/A</v>
      </c>
    </row>
    <row r="345" spans="1:12">
      <c r="A345" s="218" t="s">
        <v>389</v>
      </c>
      <c r="B345" s="212"/>
      <c r="C345" s="212"/>
      <c r="D345" s="212"/>
      <c r="E345" s="212"/>
      <c r="F345" s="212"/>
      <c r="G345" s="212"/>
      <c r="H345" s="212"/>
      <c r="I345" s="212"/>
      <c r="J345" s="212"/>
      <c r="K345" s="212"/>
      <c r="L345" s="213"/>
    </row>
    <row r="346" spans="1:12">
      <c r="A346" s="111" t="s">
        <v>385</v>
      </c>
      <c r="B346" s="57" t="s">
        <v>51</v>
      </c>
      <c r="C346" s="62">
        <v>6833.6313780999999</v>
      </c>
      <c r="D346" s="56" t="str">
        <f>IF($B346="N/A","N/A",IF(C346&gt;10,"No",IF(C346&lt;-10,"No","Yes")))</f>
        <v>N/A</v>
      </c>
      <c r="E346" s="62">
        <v>6496.5384818000002</v>
      </c>
      <c r="F346" s="56" t="str">
        <f>IF($B346="N/A","N/A",IF(E346&gt;10,"No",IF(E346&lt;-10,"No","Yes")))</f>
        <v>N/A</v>
      </c>
      <c r="G346" s="62">
        <v>6558.192215</v>
      </c>
      <c r="H346" s="56" t="str">
        <f>IF($B346="N/A","N/A",IF(G346&gt;10,"No",IF(G346&lt;-10,"No","Yes")))</f>
        <v>N/A</v>
      </c>
      <c r="I346" s="96">
        <v>-4.93</v>
      </c>
      <c r="J346" s="96">
        <v>0.94899999999999995</v>
      </c>
      <c r="K346" s="57" t="s">
        <v>117</v>
      </c>
      <c r="L346" s="21" t="str">
        <f>IF(J346="Div by 0", "N/A", IF(K346="N/A","N/A", IF(J346&gt;VALUE(MID(K346,1,2)), "No", IF(J346&lt;-1*VALUE(MID(K346,1,2)), "No", "Yes"))))</f>
        <v>Yes</v>
      </c>
    </row>
    <row r="347" spans="1:12">
      <c r="A347" s="113" t="s">
        <v>592</v>
      </c>
      <c r="B347" s="55" t="s">
        <v>51</v>
      </c>
      <c r="C347" s="63">
        <v>16709.393059999999</v>
      </c>
      <c r="D347" s="54" t="str">
        <f>IF($B347="N/A","N/A",IF(C347&gt;10,"No",IF(C347&lt;-10,"No","Yes")))</f>
        <v>N/A</v>
      </c>
      <c r="E347" s="63">
        <v>15891.312690000001</v>
      </c>
      <c r="F347" s="54" t="str">
        <f>IF($B347="N/A","N/A",IF(E347&gt;10,"No",IF(E347&lt;-10,"No","Yes")))</f>
        <v>N/A</v>
      </c>
      <c r="G347" s="63">
        <v>16156.090813999999</v>
      </c>
      <c r="H347" s="54" t="str">
        <f>IF($B347="N/A","N/A",IF(G347&gt;10,"No",IF(G347&lt;-10,"No","Yes")))</f>
        <v>N/A</v>
      </c>
      <c r="I347" s="104">
        <v>-4.9000000000000004</v>
      </c>
      <c r="J347" s="104">
        <v>1.6659999999999999</v>
      </c>
      <c r="K347" s="55" t="s">
        <v>117</v>
      </c>
      <c r="L347" s="138" t="str">
        <f>IF(J347="Div by 0", "N/A", IF(K347="N/A","N/A", IF(J347&gt;VALUE(MID(K347,1,2)), "No", IF(J347&lt;-1*VALUE(MID(K347,1,2)), "No", "Yes"))))</f>
        <v>Yes</v>
      </c>
    </row>
    <row r="348" spans="1:12">
      <c r="A348" s="113" t="s">
        <v>595</v>
      </c>
      <c r="B348" s="57" t="s">
        <v>51</v>
      </c>
      <c r="C348" s="62">
        <v>18898.424638</v>
      </c>
      <c r="D348" s="56" t="str">
        <f>IF($B348="N/A","N/A",IF(C348&gt;10,"No",IF(C348&lt;-10,"No","Yes")))</f>
        <v>N/A</v>
      </c>
      <c r="E348" s="62">
        <v>17570.861583999998</v>
      </c>
      <c r="F348" s="56" t="str">
        <f>IF($B348="N/A","N/A",IF(E348&gt;10,"No",IF(E348&lt;-10,"No","Yes")))</f>
        <v>N/A</v>
      </c>
      <c r="G348" s="62">
        <v>17823.203612000001</v>
      </c>
      <c r="H348" s="56" t="str">
        <f>IF($B348="N/A","N/A",IF(G348&gt;10,"No",IF(G348&lt;-10,"No","Yes")))</f>
        <v>N/A</v>
      </c>
      <c r="I348" s="96">
        <v>-7.02</v>
      </c>
      <c r="J348" s="96">
        <v>1.4359999999999999</v>
      </c>
      <c r="K348" s="57" t="s">
        <v>116</v>
      </c>
      <c r="L348" s="21" t="str">
        <f>IF(J348="Div by 0", "N/A", IF(K348="N/A","N/A", IF(J348&gt;VALUE(MID(K348,1,2)), "No", IF(J348&lt;-1*VALUE(MID(K348,1,2)), "No", "Yes"))))</f>
        <v>Yes</v>
      </c>
    </row>
    <row r="349" spans="1:12">
      <c r="A349" s="113" t="s">
        <v>598</v>
      </c>
      <c r="B349" s="57" t="s">
        <v>51</v>
      </c>
      <c r="C349" s="62">
        <v>1822.9355221000001</v>
      </c>
      <c r="D349" s="56" t="str">
        <f>IF($B349="N/A","N/A",IF(C349&gt;10,"No",IF(C349&lt;-10,"No","Yes")))</f>
        <v>N/A</v>
      </c>
      <c r="E349" s="62">
        <v>1937.9544724</v>
      </c>
      <c r="F349" s="56" t="str">
        <f>IF($B349="N/A","N/A",IF(E349&gt;10,"No",IF(E349&lt;-10,"No","Yes")))</f>
        <v>N/A</v>
      </c>
      <c r="G349" s="62">
        <v>1898.2398986999999</v>
      </c>
      <c r="H349" s="56" t="str">
        <f>IF($B349="N/A","N/A",IF(G349&gt;10,"No",IF(G349&lt;-10,"No","Yes")))</f>
        <v>N/A</v>
      </c>
      <c r="I349" s="96">
        <v>6.31</v>
      </c>
      <c r="J349" s="96">
        <v>-2.0499999999999998</v>
      </c>
      <c r="K349" s="57" t="s">
        <v>116</v>
      </c>
      <c r="L349" s="21" t="str">
        <f>IF(J349="Div by 0", "N/A", IF(K349="N/A","N/A", IF(J349&gt;VALUE(MID(K349,1,2)), "No", IF(J349&lt;-1*VALUE(MID(K349,1,2)), "No", "Yes"))))</f>
        <v>Yes</v>
      </c>
    </row>
    <row r="350" spans="1:12">
      <c r="A350" s="113" t="s">
        <v>600</v>
      </c>
      <c r="B350" s="59" t="s">
        <v>51</v>
      </c>
      <c r="C350" s="64">
        <v>2189.2528074000002</v>
      </c>
      <c r="D350" s="112" t="str">
        <f>IF($B350="N/A","N/A",IF(C350&gt;10,"No",IF(C350&lt;-10,"No","Yes")))</f>
        <v>N/A</v>
      </c>
      <c r="E350" s="64">
        <v>2871.8558207000001</v>
      </c>
      <c r="F350" s="112" t="str">
        <f>IF($B350="N/A","N/A",IF(E350&gt;10,"No",IF(E350&lt;-10,"No","Yes")))</f>
        <v>N/A</v>
      </c>
      <c r="G350" s="64">
        <v>3251.7300405000001</v>
      </c>
      <c r="H350" s="112" t="str">
        <f>IF($B350="N/A","N/A",IF(G350&gt;10,"No",IF(G350&lt;-10,"No","Yes")))</f>
        <v>N/A</v>
      </c>
      <c r="I350" s="102">
        <v>31.18</v>
      </c>
      <c r="J350" s="102">
        <v>13.23</v>
      </c>
      <c r="K350" s="59" t="s">
        <v>116</v>
      </c>
      <c r="L350" s="43" t="str">
        <f>IF(J350="Div by 0", "N/A", IF(K350="N/A","N/A", IF(J350&gt;VALUE(MID(K350,1,2)), "No", IF(J350&lt;-1*VALUE(MID(K350,1,2)), "No", "Yes"))))</f>
        <v>No</v>
      </c>
    </row>
    <row r="351" spans="1:12">
      <c r="A351" s="218" t="s">
        <v>390</v>
      </c>
      <c r="B351" s="212"/>
      <c r="C351" s="212"/>
      <c r="D351" s="212"/>
      <c r="E351" s="212"/>
      <c r="F351" s="212"/>
      <c r="G351" s="212"/>
      <c r="H351" s="212"/>
      <c r="I351" s="212"/>
      <c r="J351" s="212"/>
      <c r="K351" s="212"/>
      <c r="L351" s="213"/>
    </row>
    <row r="352" spans="1:12">
      <c r="A352" s="111" t="s">
        <v>817</v>
      </c>
      <c r="B352" s="55" t="s">
        <v>51</v>
      </c>
      <c r="C352" s="63">
        <v>19092.890093000002</v>
      </c>
      <c r="D352" s="54" t="str">
        <f>IF($B352="N/A","N/A",IF(C352&gt;10,"No",IF(C352&lt;-10,"No","Yes")))</f>
        <v>N/A</v>
      </c>
      <c r="E352" s="63">
        <v>16522.175665999999</v>
      </c>
      <c r="F352" s="54" t="str">
        <f>IF($B352="N/A","N/A",IF(E352&gt;10,"No",IF(E352&lt;-10,"No","Yes")))</f>
        <v>N/A</v>
      </c>
      <c r="G352" s="63">
        <v>16525.408388</v>
      </c>
      <c r="H352" s="54" t="str">
        <f>IF($B352="N/A","N/A",IF(G352&gt;10,"No",IF(G352&lt;-10,"No","Yes")))</f>
        <v>N/A</v>
      </c>
      <c r="I352" s="104">
        <v>-13.5</v>
      </c>
      <c r="J352" s="104">
        <v>1.9599999999999999E-2</v>
      </c>
      <c r="K352" s="55" t="s">
        <v>117</v>
      </c>
      <c r="L352" s="138" t="str">
        <f>IF(J352="Div by 0", "N/A", IF(K352="N/A","N/A", IF(J352&gt;VALUE(MID(K352,1,2)), "No", IF(J352&lt;-1*VALUE(MID(K352,1,2)), "No", "Yes"))))</f>
        <v>Yes</v>
      </c>
    </row>
    <row r="353" spans="1:12">
      <c r="A353" s="113" t="s">
        <v>592</v>
      </c>
      <c r="B353" s="57" t="s">
        <v>51</v>
      </c>
      <c r="C353" s="62">
        <v>17483.399310000001</v>
      </c>
      <c r="D353" s="56" t="str">
        <f>IF($B353="N/A","N/A",IF(C353&gt;10,"No",IF(C353&lt;-10,"No","Yes")))</f>
        <v>N/A</v>
      </c>
      <c r="E353" s="62">
        <v>16319.380256</v>
      </c>
      <c r="F353" s="56" t="str">
        <f>IF($B353="N/A","N/A",IF(E353&gt;10,"No",IF(E353&lt;-10,"No","Yes")))</f>
        <v>N/A</v>
      </c>
      <c r="G353" s="62">
        <v>16561.493772000002</v>
      </c>
      <c r="H353" s="56" t="str">
        <f>IF($B353="N/A","N/A",IF(G353&gt;10,"No",IF(G353&lt;-10,"No","Yes")))</f>
        <v>N/A</v>
      </c>
      <c r="I353" s="96">
        <v>-6.66</v>
      </c>
      <c r="J353" s="96">
        <v>1.484</v>
      </c>
      <c r="K353" s="57" t="s">
        <v>116</v>
      </c>
      <c r="L353" s="21" t="str">
        <f>IF(J353="Div by 0", "N/A", IF(K353="N/A","N/A", IF(J353&gt;VALUE(MID(K353,1,2)), "No", IF(J353&lt;-1*VALUE(MID(K353,1,2)), "No", "Yes"))))</f>
        <v>Yes</v>
      </c>
    </row>
    <row r="354" spans="1:12">
      <c r="A354" s="113" t="s">
        <v>595</v>
      </c>
      <c r="B354" s="59" t="s">
        <v>51</v>
      </c>
      <c r="C354" s="64">
        <v>21043.263353999999</v>
      </c>
      <c r="D354" s="112" t="str">
        <f>IF($B354="N/A","N/A",IF(C354&gt;10,"No",IF(C354&lt;-10,"No","Yes")))</f>
        <v>N/A</v>
      </c>
      <c r="E354" s="64">
        <v>16971.727137999998</v>
      </c>
      <c r="F354" s="112" t="str">
        <f>IF($B354="N/A","N/A",IF(E354&gt;10,"No",IF(E354&lt;-10,"No","Yes")))</f>
        <v>N/A</v>
      </c>
      <c r="G354" s="64">
        <v>16668.825604000001</v>
      </c>
      <c r="H354" s="112" t="str">
        <f>IF($B354="N/A","N/A",IF(G354&gt;10,"No",IF(G354&lt;-10,"No","Yes")))</f>
        <v>N/A</v>
      </c>
      <c r="I354" s="102">
        <v>-19.3</v>
      </c>
      <c r="J354" s="102">
        <v>-1.78</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11101.959567</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t="s">
        <v>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20273.064782000001</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62.370974115999999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999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999</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76.785962302000002</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999</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11950.560791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v>27830.706668999999</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999</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18901.097410999999</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66.477320899000006</v>
      </c>
      <c r="H367" s="112" t="str">
        <f t="shared" si="100"/>
        <v>N/A</v>
      </c>
      <c r="I367" s="102" t="s">
        <v>51</v>
      </c>
      <c r="J367" s="102" t="s">
        <v>51</v>
      </c>
      <c r="K367" s="59" t="s">
        <v>116</v>
      </c>
      <c r="L367" s="43" t="str">
        <f t="shared" si="101"/>
        <v>No</v>
      </c>
    </row>
    <row r="368" spans="1:12">
      <c r="A368" s="218" t="s">
        <v>391</v>
      </c>
      <c r="B368" s="212"/>
      <c r="C368" s="212"/>
      <c r="D368" s="212"/>
      <c r="E368" s="212"/>
      <c r="F368" s="212"/>
      <c r="G368" s="212"/>
      <c r="H368" s="212"/>
      <c r="I368" s="212"/>
      <c r="J368" s="212"/>
      <c r="K368" s="212"/>
      <c r="L368" s="213"/>
    </row>
    <row r="369" spans="1:12">
      <c r="A369" s="99" t="s">
        <v>818</v>
      </c>
      <c r="B369" s="114" t="s">
        <v>51</v>
      </c>
      <c r="C369" s="65">
        <v>59997.433661000003</v>
      </c>
      <c r="D369" s="103" t="str">
        <f>IF($B369="N/A","N/A",IF(C369&gt;10,"No",IF(C369&lt;-10,"No","Yes")))</f>
        <v>N/A</v>
      </c>
      <c r="E369" s="65">
        <v>59680.898394999997</v>
      </c>
      <c r="F369" s="103" t="str">
        <f>IF($B369="N/A","N/A",IF(E369&gt;10,"No",IF(E369&lt;-10,"No","Yes")))</f>
        <v>N/A</v>
      </c>
      <c r="G369" s="65">
        <v>61840.956647999999</v>
      </c>
      <c r="H369" s="103" t="str">
        <f>IF($B369="N/A","N/A",IF(G369&gt;10,"No",IF(G369&lt;-10,"No","Yes")))</f>
        <v>N/A</v>
      </c>
      <c r="I369" s="104">
        <v>-0.52800000000000002</v>
      </c>
      <c r="J369" s="104">
        <v>3.6190000000000002</v>
      </c>
      <c r="K369" s="66" t="s">
        <v>117</v>
      </c>
      <c r="L369" s="138" t="str">
        <f>IF(J369="Div by 0", "N/A", IF(K369="N/A","N/A", IF(J369&gt;VALUE(MID(K369,1,2)), "No", IF(J369&lt;-1*VALUE(MID(K369,1,2)), "No", "Yes"))))</f>
        <v>Yes</v>
      </c>
    </row>
    <row r="370" spans="1:12">
      <c r="A370" s="119" t="s">
        <v>819</v>
      </c>
      <c r="B370" s="70" t="s">
        <v>51</v>
      </c>
      <c r="C370" s="40">
        <v>29462.647712999998</v>
      </c>
      <c r="D370" s="10" t="str">
        <f>IF($B370="N/A","N/A",IF(C370&gt;10,"No",IF(C370&lt;-10,"No","Yes")))</f>
        <v>N/A</v>
      </c>
      <c r="E370" s="40">
        <v>27727.796557000001</v>
      </c>
      <c r="F370" s="10" t="str">
        <f>IF($B370="N/A","N/A",IF(E370&gt;10,"No",IF(E370&lt;-10,"No","Yes")))</f>
        <v>N/A</v>
      </c>
      <c r="G370" s="40">
        <v>27716.368990999999</v>
      </c>
      <c r="H370" s="10" t="str">
        <f>IF($B370="N/A","N/A",IF(G370&gt;10,"No",IF(G370&lt;-10,"No","Yes")))</f>
        <v>N/A</v>
      </c>
      <c r="I370" s="96">
        <v>-5.89</v>
      </c>
      <c r="J370" s="96">
        <v>-4.1000000000000002E-2</v>
      </c>
      <c r="K370" s="11" t="s">
        <v>117</v>
      </c>
      <c r="L370" s="21" t="str">
        <f>IF(J370="Div by 0", "N/A", IF(K370="N/A","N/A", IF(J370&gt;VALUE(MID(K370,1,2)), "No", IF(J370&lt;-1*VALUE(MID(K370,1,2)), "No", "Yes"))))</f>
        <v>Yes</v>
      </c>
    </row>
    <row r="371" spans="1:12" ht="25.5">
      <c r="A371" s="99" t="s">
        <v>820</v>
      </c>
      <c r="B371" s="101" t="s">
        <v>51</v>
      </c>
      <c r="C371" s="44">
        <v>47520.763983999997</v>
      </c>
      <c r="D371" s="52" t="str">
        <f>IF($B371="N/A","N/A",IF(C371&gt;10,"No",IF(C371&lt;-10,"No","Yes")))</f>
        <v>N/A</v>
      </c>
      <c r="E371" s="44">
        <v>45466.121221000001</v>
      </c>
      <c r="F371" s="52" t="str">
        <f>IF($B371="N/A","N/A",IF(E371&gt;10,"No",IF(E371&lt;-10,"No","Yes")))</f>
        <v>N/A</v>
      </c>
      <c r="G371" s="44">
        <v>47438.971782000001</v>
      </c>
      <c r="H371" s="52" t="str">
        <f>IF($B371="N/A","N/A",IF(G371&gt;10,"No",IF(G371&lt;-10,"No","Yes")))</f>
        <v>N/A</v>
      </c>
      <c r="I371" s="102">
        <v>-4.32</v>
      </c>
      <c r="J371" s="102">
        <v>4.3390000000000004</v>
      </c>
      <c r="K371" s="53" t="s">
        <v>117</v>
      </c>
      <c r="L371" s="43" t="str">
        <f>IF(J371="Div by 0", "N/A", IF(K371="N/A","N/A", IF(J371&gt;VALUE(MID(K371,1,2)), "No", IF(J371&lt;-1*VALUE(MID(K371,1,2)), "No", "Yes"))))</f>
        <v>Yes</v>
      </c>
    </row>
    <row r="372" spans="1:12">
      <c r="A372" s="218" t="s">
        <v>535</v>
      </c>
      <c r="B372" s="212"/>
      <c r="C372" s="212"/>
      <c r="D372" s="212"/>
      <c r="E372" s="212"/>
      <c r="F372" s="212"/>
      <c r="G372" s="212"/>
      <c r="H372" s="212"/>
      <c r="I372" s="212"/>
      <c r="J372" s="212"/>
      <c r="K372" s="212"/>
      <c r="L372" s="213"/>
    </row>
    <row r="373" spans="1:12">
      <c r="A373" s="99" t="s">
        <v>821</v>
      </c>
      <c r="B373" s="114" t="s">
        <v>51</v>
      </c>
      <c r="C373" s="65">
        <v>36790.086810000001</v>
      </c>
      <c r="D373" s="103" t="str">
        <f t="shared" ref="D373:D383" si="102">IF($B373="N/A","N/A",IF(C373&gt;10,"No",IF(C373&lt;-10,"No","Yes")))</f>
        <v>N/A</v>
      </c>
      <c r="E373" s="65">
        <v>36923.626903999997</v>
      </c>
      <c r="F373" s="103" t="str">
        <f t="shared" ref="F373:F383" si="103">IF($B373="N/A","N/A",IF(E373&gt;10,"No",IF(E373&lt;-10,"No","Yes")))</f>
        <v>N/A</v>
      </c>
      <c r="G373" s="65">
        <v>37583.884995</v>
      </c>
      <c r="H373" s="103" t="str">
        <f t="shared" ref="H373:H383" si="104">IF($B373="N/A","N/A",IF(G373&gt;10,"No",IF(G373&lt;-10,"No","Yes")))</f>
        <v>N/A</v>
      </c>
      <c r="I373" s="104">
        <v>0.36299999999999999</v>
      </c>
      <c r="J373" s="104">
        <v>1.788</v>
      </c>
      <c r="K373" s="66" t="s">
        <v>117</v>
      </c>
      <c r="L373" s="138" t="str">
        <f t="shared" ref="L373:L383" si="105">IF(J373="Div by 0", "N/A", IF(K373="N/A","N/A", IF(J373&gt;VALUE(MID(K373,1,2)), "No", IF(J373&lt;-1*VALUE(MID(K373,1,2)), "No", "Yes"))))</f>
        <v>Yes</v>
      </c>
    </row>
    <row r="374" spans="1:12">
      <c r="A374" s="153" t="s">
        <v>514</v>
      </c>
      <c r="B374" s="70" t="s">
        <v>51</v>
      </c>
      <c r="C374" s="40">
        <v>20374.590731</v>
      </c>
      <c r="D374" s="10" t="str">
        <f t="shared" si="102"/>
        <v>N/A</v>
      </c>
      <c r="E374" s="40">
        <v>16405.098494000002</v>
      </c>
      <c r="F374" s="10" t="str">
        <f t="shared" si="103"/>
        <v>N/A</v>
      </c>
      <c r="G374" s="40">
        <v>17591.809587</v>
      </c>
      <c r="H374" s="10" t="str">
        <f t="shared" si="104"/>
        <v>N/A</v>
      </c>
      <c r="I374" s="96">
        <v>-19.5</v>
      </c>
      <c r="J374" s="96">
        <v>7.234</v>
      </c>
      <c r="K374" s="11" t="s">
        <v>117</v>
      </c>
      <c r="L374" s="21" t="str">
        <f t="shared" si="105"/>
        <v>Yes</v>
      </c>
    </row>
    <row r="375" spans="1:12">
      <c r="A375" s="153" t="s">
        <v>515</v>
      </c>
      <c r="B375" s="70" t="s">
        <v>51</v>
      </c>
      <c r="C375" s="40" t="s">
        <v>999</v>
      </c>
      <c r="D375" s="10" t="str">
        <f t="shared" si="102"/>
        <v>N/A</v>
      </c>
      <c r="E375" s="40" t="s">
        <v>999</v>
      </c>
      <c r="F375" s="10" t="str">
        <f t="shared" si="103"/>
        <v>N/A</v>
      </c>
      <c r="G375" s="40" t="s">
        <v>999</v>
      </c>
      <c r="H375" s="10" t="str">
        <f t="shared" si="104"/>
        <v>N/A</v>
      </c>
      <c r="I375" s="96" t="s">
        <v>999</v>
      </c>
      <c r="J375" s="96" t="s">
        <v>999</v>
      </c>
      <c r="K375" s="11" t="s">
        <v>117</v>
      </c>
      <c r="L375" s="21" t="str">
        <f t="shared" si="105"/>
        <v>N/A</v>
      </c>
    </row>
    <row r="376" spans="1:12">
      <c r="A376" s="153" t="s">
        <v>516</v>
      </c>
      <c r="B376" s="70" t="s">
        <v>51</v>
      </c>
      <c r="C376" s="40">
        <v>66140.624087999997</v>
      </c>
      <c r="D376" s="10" t="str">
        <f t="shared" si="102"/>
        <v>N/A</v>
      </c>
      <c r="E376" s="40">
        <v>64200.028674000001</v>
      </c>
      <c r="F376" s="10" t="str">
        <f t="shared" si="103"/>
        <v>N/A</v>
      </c>
      <c r="G376" s="40">
        <v>63414.221428999997</v>
      </c>
      <c r="H376" s="10" t="str">
        <f t="shared" si="104"/>
        <v>N/A</v>
      </c>
      <c r="I376" s="96">
        <v>-2.93</v>
      </c>
      <c r="J376" s="96">
        <v>-1.22</v>
      </c>
      <c r="K376" s="11" t="s">
        <v>117</v>
      </c>
      <c r="L376" s="21" t="str">
        <f t="shared" si="105"/>
        <v>Yes</v>
      </c>
    </row>
    <row r="377" spans="1:12">
      <c r="A377" s="153" t="s">
        <v>517</v>
      </c>
      <c r="B377" s="70" t="s">
        <v>51</v>
      </c>
      <c r="C377" s="40">
        <v>80695.532894999997</v>
      </c>
      <c r="D377" s="10" t="str">
        <f t="shared" si="102"/>
        <v>N/A</v>
      </c>
      <c r="E377" s="40">
        <v>82328.975831000003</v>
      </c>
      <c r="F377" s="10" t="str">
        <f t="shared" si="103"/>
        <v>N/A</v>
      </c>
      <c r="G377" s="40">
        <v>82329.560117000001</v>
      </c>
      <c r="H377" s="10" t="str">
        <f t="shared" si="104"/>
        <v>N/A</v>
      </c>
      <c r="I377" s="96">
        <v>2.024</v>
      </c>
      <c r="J377" s="96">
        <v>6.9999999999999999E-4</v>
      </c>
      <c r="K377" s="11" t="s">
        <v>117</v>
      </c>
      <c r="L377" s="21" t="str">
        <f t="shared" si="105"/>
        <v>Yes</v>
      </c>
    </row>
    <row r="378" spans="1:12">
      <c r="A378" s="153" t="s">
        <v>518</v>
      </c>
      <c r="B378" s="70" t="s">
        <v>51</v>
      </c>
      <c r="C378" s="40">
        <v>36346.646749</v>
      </c>
      <c r="D378" s="10" t="str">
        <f t="shared" si="102"/>
        <v>N/A</v>
      </c>
      <c r="E378" s="40">
        <v>21610.541426</v>
      </c>
      <c r="F378" s="10" t="str">
        <f t="shared" si="103"/>
        <v>N/A</v>
      </c>
      <c r="G378" s="40">
        <v>19589.677200999999</v>
      </c>
      <c r="H378" s="10" t="str">
        <f t="shared" si="104"/>
        <v>N/A</v>
      </c>
      <c r="I378" s="96">
        <v>-40.5</v>
      </c>
      <c r="J378" s="96">
        <v>-9.35</v>
      </c>
      <c r="K378" s="11" t="s">
        <v>117</v>
      </c>
      <c r="L378" s="21" t="str">
        <f t="shared" si="105"/>
        <v>Yes</v>
      </c>
    </row>
    <row r="379" spans="1:12">
      <c r="A379" s="153" t="s">
        <v>533</v>
      </c>
      <c r="B379" s="70" t="s">
        <v>51</v>
      </c>
      <c r="C379" s="40">
        <v>51479.064166999997</v>
      </c>
      <c r="D379" s="10" t="str">
        <f t="shared" si="102"/>
        <v>N/A</v>
      </c>
      <c r="E379" s="40">
        <v>55440.108289999996</v>
      </c>
      <c r="F379" s="10" t="str">
        <f t="shared" si="103"/>
        <v>N/A</v>
      </c>
      <c r="G379" s="40">
        <v>55562.816277999998</v>
      </c>
      <c r="H379" s="10" t="str">
        <f t="shared" si="104"/>
        <v>N/A</v>
      </c>
      <c r="I379" s="96">
        <v>7.694</v>
      </c>
      <c r="J379" s="96">
        <v>0.2213</v>
      </c>
      <c r="K379" s="11" t="s">
        <v>117</v>
      </c>
      <c r="L379" s="21" t="str">
        <f t="shared" si="105"/>
        <v>Yes</v>
      </c>
    </row>
    <row r="380" spans="1:12">
      <c r="A380" s="153" t="s">
        <v>519</v>
      </c>
      <c r="B380" s="70" t="s">
        <v>51</v>
      </c>
      <c r="C380" s="40" t="s">
        <v>999</v>
      </c>
      <c r="D380" s="10" t="str">
        <f t="shared" si="102"/>
        <v>N/A</v>
      </c>
      <c r="E380" s="40" t="s">
        <v>999</v>
      </c>
      <c r="F380" s="10" t="str">
        <f t="shared" si="103"/>
        <v>N/A</v>
      </c>
      <c r="G380" s="40" t="s">
        <v>999</v>
      </c>
      <c r="H380" s="10" t="str">
        <f t="shared" si="104"/>
        <v>N/A</v>
      </c>
      <c r="I380" s="96" t="s">
        <v>999</v>
      </c>
      <c r="J380" s="96" t="s">
        <v>999</v>
      </c>
      <c r="K380" s="11" t="s">
        <v>117</v>
      </c>
      <c r="L380" s="21" t="str">
        <f t="shared" si="105"/>
        <v>N/A</v>
      </c>
    </row>
    <row r="381" spans="1:12" ht="12.75" customHeight="1">
      <c r="A381" s="191" t="s">
        <v>974</v>
      </c>
      <c r="B381" s="70" t="s">
        <v>51</v>
      </c>
      <c r="C381" s="40">
        <v>20699.825806000001</v>
      </c>
      <c r="D381" s="10" t="str">
        <f t="shared" si="102"/>
        <v>N/A</v>
      </c>
      <c r="E381" s="40">
        <v>11793.5</v>
      </c>
      <c r="F381" s="10" t="str">
        <f t="shared" si="103"/>
        <v>N/A</v>
      </c>
      <c r="G381" s="40" t="s">
        <v>999</v>
      </c>
      <c r="H381" s="10" t="str">
        <f t="shared" si="104"/>
        <v>N/A</v>
      </c>
      <c r="I381" s="96">
        <v>-43</v>
      </c>
      <c r="J381" s="96" t="s">
        <v>999</v>
      </c>
      <c r="K381" s="11" t="s">
        <v>117</v>
      </c>
      <c r="L381" s="21" t="str">
        <f t="shared" si="105"/>
        <v>N/A</v>
      </c>
    </row>
    <row r="382" spans="1:12">
      <c r="A382" s="181" t="s">
        <v>972</v>
      </c>
      <c r="B382" s="70" t="s">
        <v>51</v>
      </c>
      <c r="C382" s="40" t="s">
        <v>51</v>
      </c>
      <c r="D382" s="10" t="str">
        <f>IF($B382="N/A","N/A",IF(C382&gt;10,"No",IF(C382&lt;-10,"No","Yes")))</f>
        <v>N/A</v>
      </c>
      <c r="E382" s="40" t="s">
        <v>999</v>
      </c>
      <c r="F382" s="10" t="str">
        <f>IF($B382="N/A","N/A",IF(E382&gt;10,"No",IF(E382&lt;-10,"No","Yes")))</f>
        <v>N/A</v>
      </c>
      <c r="G382" s="40" t="s">
        <v>999</v>
      </c>
      <c r="H382" s="10" t="str">
        <f>IF($B382="N/A","N/A",IF(G382&gt;10,"No",IF(G382&lt;-10,"No","Yes")))</f>
        <v>N/A</v>
      </c>
      <c r="I382" s="96" t="s">
        <v>51</v>
      </c>
      <c r="J382" s="96" t="s">
        <v>999</v>
      </c>
      <c r="K382" s="11" t="s">
        <v>117</v>
      </c>
      <c r="L382" s="21" t="str">
        <f t="shared" si="105"/>
        <v>N/A</v>
      </c>
    </row>
    <row r="383" spans="1:12">
      <c r="A383" s="153" t="s">
        <v>520</v>
      </c>
      <c r="B383" s="101" t="s">
        <v>51</v>
      </c>
      <c r="C383" s="44" t="s">
        <v>999</v>
      </c>
      <c r="D383" s="52" t="str">
        <f t="shared" si="102"/>
        <v>N/A</v>
      </c>
      <c r="E383" s="44" t="s">
        <v>999</v>
      </c>
      <c r="F383" s="52" t="str">
        <f t="shared" si="103"/>
        <v>N/A</v>
      </c>
      <c r="G383" s="44" t="s">
        <v>999</v>
      </c>
      <c r="H383" s="52" t="str">
        <f t="shared" si="104"/>
        <v>N/A</v>
      </c>
      <c r="I383" s="102" t="s">
        <v>999</v>
      </c>
      <c r="J383" s="102" t="s">
        <v>999</v>
      </c>
      <c r="K383" s="53" t="s">
        <v>117</v>
      </c>
      <c r="L383" s="43" t="str">
        <f t="shared" si="105"/>
        <v>N/A</v>
      </c>
    </row>
    <row r="384" spans="1:12">
      <c r="A384" s="218" t="s">
        <v>392</v>
      </c>
      <c r="B384" s="212"/>
      <c r="C384" s="212"/>
      <c r="D384" s="212"/>
      <c r="E384" s="212"/>
      <c r="F384" s="212"/>
      <c r="G384" s="212"/>
      <c r="H384" s="212"/>
      <c r="I384" s="212"/>
      <c r="J384" s="212"/>
      <c r="K384" s="212"/>
      <c r="L384" s="213"/>
    </row>
    <row r="385" spans="1:12">
      <c r="A385" s="99" t="s">
        <v>822</v>
      </c>
      <c r="B385" s="114" t="s">
        <v>51</v>
      </c>
      <c r="C385" s="65">
        <v>25021.095109000002</v>
      </c>
      <c r="D385" s="103" t="str">
        <f t="shared" ref="D385:D395" si="106">IF($B385="N/A","N/A",IF(C385&gt;10,"No",IF(C385&lt;-10,"No","Yes")))</f>
        <v>N/A</v>
      </c>
      <c r="E385" s="65">
        <v>28739.592554999999</v>
      </c>
      <c r="F385" s="103" t="str">
        <f t="shared" ref="F385:F395" si="107">IF($B385="N/A","N/A",IF(E385&gt;10,"No",IF(E385&lt;-10,"No","Yes")))</f>
        <v>N/A</v>
      </c>
      <c r="G385" s="65">
        <v>29445.452196999999</v>
      </c>
      <c r="H385" s="103" t="str">
        <f t="shared" ref="H385:H395" si="108">IF($B385="N/A","N/A",IF(G385&gt;10,"No",IF(G385&lt;-10,"No","Yes")))</f>
        <v>N/A</v>
      </c>
      <c r="I385" s="104">
        <v>14.86</v>
      </c>
      <c r="J385" s="104">
        <v>2.456</v>
      </c>
      <c r="K385" s="66" t="s">
        <v>117</v>
      </c>
      <c r="L385" s="138" t="str">
        <f t="shared" ref="L385:L395" si="109">IF(J385="Div by 0", "N/A", IF(K385="N/A","N/A", IF(J385&gt;VALUE(MID(K385,1,2)), "No", IF(J385&lt;-1*VALUE(MID(K385,1,2)), "No", "Yes"))))</f>
        <v>Yes</v>
      </c>
    </row>
    <row r="386" spans="1:12">
      <c r="A386" s="153" t="s">
        <v>514</v>
      </c>
      <c r="B386" s="70" t="s">
        <v>51</v>
      </c>
      <c r="C386" s="40">
        <v>10085.993449</v>
      </c>
      <c r="D386" s="10" t="str">
        <f t="shared" si="106"/>
        <v>N/A</v>
      </c>
      <c r="E386" s="40">
        <v>10419.654538000001</v>
      </c>
      <c r="F386" s="10" t="str">
        <f t="shared" si="107"/>
        <v>N/A</v>
      </c>
      <c r="G386" s="40">
        <v>11667.539534</v>
      </c>
      <c r="H386" s="10" t="str">
        <f t="shared" si="108"/>
        <v>N/A</v>
      </c>
      <c r="I386" s="96">
        <v>3.3079999999999998</v>
      </c>
      <c r="J386" s="96">
        <v>11.98</v>
      </c>
      <c r="K386" s="11" t="s">
        <v>117</v>
      </c>
      <c r="L386" s="21" t="str">
        <f t="shared" si="109"/>
        <v>Yes</v>
      </c>
    </row>
    <row r="387" spans="1:12">
      <c r="A387" s="153" t="s">
        <v>515</v>
      </c>
      <c r="B387" s="70" t="s">
        <v>51</v>
      </c>
      <c r="C387" s="40" t="s">
        <v>999</v>
      </c>
      <c r="D387" s="10" t="str">
        <f t="shared" si="106"/>
        <v>N/A</v>
      </c>
      <c r="E387" s="40" t="s">
        <v>999</v>
      </c>
      <c r="F387" s="10" t="str">
        <f t="shared" si="107"/>
        <v>N/A</v>
      </c>
      <c r="G387" s="40" t="s">
        <v>999</v>
      </c>
      <c r="H387" s="10" t="str">
        <f t="shared" si="108"/>
        <v>N/A</v>
      </c>
      <c r="I387" s="96" t="s">
        <v>999</v>
      </c>
      <c r="J387" s="96" t="s">
        <v>999</v>
      </c>
      <c r="K387" s="11" t="s">
        <v>117</v>
      </c>
      <c r="L387" s="21" t="str">
        <f t="shared" si="109"/>
        <v>N/A</v>
      </c>
    </row>
    <row r="388" spans="1:12">
      <c r="A388" s="153" t="s">
        <v>516</v>
      </c>
      <c r="B388" s="70" t="s">
        <v>51</v>
      </c>
      <c r="C388" s="40">
        <v>38252.970802999997</v>
      </c>
      <c r="D388" s="10" t="str">
        <f t="shared" si="106"/>
        <v>N/A</v>
      </c>
      <c r="E388" s="40">
        <v>38722.408602000003</v>
      </c>
      <c r="F388" s="10" t="str">
        <f t="shared" si="107"/>
        <v>N/A</v>
      </c>
      <c r="G388" s="40">
        <v>38763.396429</v>
      </c>
      <c r="H388" s="10" t="str">
        <f t="shared" si="108"/>
        <v>N/A</v>
      </c>
      <c r="I388" s="96">
        <v>1.2270000000000001</v>
      </c>
      <c r="J388" s="96">
        <v>0.10589999999999999</v>
      </c>
      <c r="K388" s="11" t="s">
        <v>117</v>
      </c>
      <c r="L388" s="21" t="str">
        <f t="shared" si="109"/>
        <v>Yes</v>
      </c>
    </row>
    <row r="389" spans="1:12">
      <c r="A389" s="153" t="s">
        <v>517</v>
      </c>
      <c r="B389" s="70" t="s">
        <v>51</v>
      </c>
      <c r="C389" s="40">
        <v>62898.322368000001</v>
      </c>
      <c r="D389" s="10" t="str">
        <f t="shared" si="106"/>
        <v>N/A</v>
      </c>
      <c r="E389" s="40">
        <v>66445.489426</v>
      </c>
      <c r="F389" s="10" t="str">
        <f t="shared" si="107"/>
        <v>N/A</v>
      </c>
      <c r="G389" s="40">
        <v>70173.020527999994</v>
      </c>
      <c r="H389" s="10" t="str">
        <f t="shared" si="108"/>
        <v>N/A</v>
      </c>
      <c r="I389" s="96">
        <v>5.64</v>
      </c>
      <c r="J389" s="96">
        <v>5.61</v>
      </c>
      <c r="K389" s="11" t="s">
        <v>117</v>
      </c>
      <c r="L389" s="21" t="str">
        <f t="shared" si="109"/>
        <v>Yes</v>
      </c>
    </row>
    <row r="390" spans="1:12">
      <c r="A390" s="153" t="s">
        <v>518</v>
      </c>
      <c r="B390" s="70" t="s">
        <v>51</v>
      </c>
      <c r="C390" s="40">
        <v>6213.9490334000002</v>
      </c>
      <c r="D390" s="10" t="str">
        <f t="shared" si="106"/>
        <v>N/A</v>
      </c>
      <c r="E390" s="40">
        <v>6442.3082851999998</v>
      </c>
      <c r="F390" s="10" t="str">
        <f t="shared" si="107"/>
        <v>N/A</v>
      </c>
      <c r="G390" s="40">
        <v>7563.0993227999998</v>
      </c>
      <c r="H390" s="10" t="str">
        <f t="shared" si="108"/>
        <v>N/A</v>
      </c>
      <c r="I390" s="96">
        <v>3.6749999999999998</v>
      </c>
      <c r="J390" s="96">
        <v>17.399999999999999</v>
      </c>
      <c r="K390" s="11" t="s">
        <v>117</v>
      </c>
      <c r="L390" s="21" t="str">
        <f t="shared" si="109"/>
        <v>No</v>
      </c>
    </row>
    <row r="391" spans="1:12">
      <c r="A391" s="153" t="s">
        <v>533</v>
      </c>
      <c r="B391" s="70" t="s">
        <v>51</v>
      </c>
      <c r="C391" s="40">
        <v>39981.216416000003</v>
      </c>
      <c r="D391" s="10" t="str">
        <f t="shared" si="106"/>
        <v>N/A</v>
      </c>
      <c r="E391" s="40">
        <v>46173.210137000002</v>
      </c>
      <c r="F391" s="10" t="str">
        <f t="shared" si="107"/>
        <v>N/A</v>
      </c>
      <c r="G391" s="40">
        <v>45996.809449</v>
      </c>
      <c r="H391" s="10" t="str">
        <f t="shared" si="108"/>
        <v>N/A</v>
      </c>
      <c r="I391" s="96">
        <v>15.49</v>
      </c>
      <c r="J391" s="96">
        <v>-0.38200000000000001</v>
      </c>
      <c r="K391" s="11" t="s">
        <v>117</v>
      </c>
      <c r="L391" s="21" t="str">
        <f t="shared" si="109"/>
        <v>Yes</v>
      </c>
    </row>
    <row r="392" spans="1:12">
      <c r="A392" s="153" t="s">
        <v>519</v>
      </c>
      <c r="B392" s="70" t="s">
        <v>51</v>
      </c>
      <c r="C392" s="40" t="s">
        <v>999</v>
      </c>
      <c r="D392" s="10" t="str">
        <f t="shared" si="106"/>
        <v>N/A</v>
      </c>
      <c r="E392" s="40" t="s">
        <v>999</v>
      </c>
      <c r="F392" s="10" t="str">
        <f t="shared" si="107"/>
        <v>N/A</v>
      </c>
      <c r="G392" s="40" t="s">
        <v>999</v>
      </c>
      <c r="H392" s="10" t="str">
        <f t="shared" si="108"/>
        <v>N/A</v>
      </c>
      <c r="I392" s="96" t="s">
        <v>999</v>
      </c>
      <c r="J392" s="96" t="s">
        <v>999</v>
      </c>
      <c r="K392" s="11" t="s">
        <v>117</v>
      </c>
      <c r="L392" s="21" t="str">
        <f t="shared" si="109"/>
        <v>N/A</v>
      </c>
    </row>
    <row r="393" spans="1:12" ht="12.75" customHeight="1">
      <c r="A393" s="191" t="s">
        <v>974</v>
      </c>
      <c r="B393" s="70" t="s">
        <v>51</v>
      </c>
      <c r="C393" s="40">
        <v>1198.4000000000001</v>
      </c>
      <c r="D393" s="10" t="str">
        <f t="shared" si="106"/>
        <v>N/A</v>
      </c>
      <c r="E393" s="40">
        <v>0</v>
      </c>
      <c r="F393" s="10" t="str">
        <f t="shared" si="107"/>
        <v>N/A</v>
      </c>
      <c r="G393" s="40" t="s">
        <v>999</v>
      </c>
      <c r="H393" s="10" t="str">
        <f t="shared" si="108"/>
        <v>N/A</v>
      </c>
      <c r="I393" s="96">
        <v>-100</v>
      </c>
      <c r="J393" s="96" t="s">
        <v>999</v>
      </c>
      <c r="K393" s="11" t="s">
        <v>117</v>
      </c>
      <c r="L393" s="21" t="str">
        <f t="shared" si="109"/>
        <v>N/A</v>
      </c>
    </row>
    <row r="394" spans="1:12">
      <c r="A394" s="181" t="s">
        <v>972</v>
      </c>
      <c r="B394" s="70" t="s">
        <v>51</v>
      </c>
      <c r="C394" s="40" t="s">
        <v>51</v>
      </c>
      <c r="D394" s="10" t="str">
        <f t="shared" si="106"/>
        <v>N/A</v>
      </c>
      <c r="E394" s="40" t="s">
        <v>999</v>
      </c>
      <c r="F394" s="10" t="str">
        <f t="shared" si="107"/>
        <v>N/A</v>
      </c>
      <c r="G394" s="40" t="s">
        <v>999</v>
      </c>
      <c r="H394" s="10" t="str">
        <f t="shared" si="108"/>
        <v>N/A</v>
      </c>
      <c r="I394" s="96" t="s">
        <v>51</v>
      </c>
      <c r="J394" s="96" t="s">
        <v>999</v>
      </c>
      <c r="K394" s="11" t="s">
        <v>117</v>
      </c>
      <c r="L394" s="21" t="str">
        <f t="shared" si="109"/>
        <v>N/A</v>
      </c>
    </row>
    <row r="395" spans="1:12">
      <c r="A395" s="153" t="s">
        <v>520</v>
      </c>
      <c r="B395" s="101" t="s">
        <v>51</v>
      </c>
      <c r="C395" s="44" t="s">
        <v>999</v>
      </c>
      <c r="D395" s="52" t="str">
        <f t="shared" si="106"/>
        <v>N/A</v>
      </c>
      <c r="E395" s="44" t="s">
        <v>999</v>
      </c>
      <c r="F395" s="52" t="str">
        <f t="shared" si="107"/>
        <v>N/A</v>
      </c>
      <c r="G395" s="44" t="s">
        <v>999</v>
      </c>
      <c r="H395" s="52" t="str">
        <f t="shared" si="108"/>
        <v>N/A</v>
      </c>
      <c r="I395" s="102" t="s">
        <v>999</v>
      </c>
      <c r="J395" s="102" t="s">
        <v>999</v>
      </c>
      <c r="K395" s="53" t="s">
        <v>117</v>
      </c>
      <c r="L395" s="43" t="str">
        <f t="shared" si="109"/>
        <v>N/A</v>
      </c>
    </row>
    <row r="396" spans="1:12">
      <c r="A396" s="218" t="s">
        <v>166</v>
      </c>
      <c r="B396" s="212"/>
      <c r="C396" s="212"/>
      <c r="D396" s="212"/>
      <c r="E396" s="212"/>
      <c r="F396" s="212"/>
      <c r="G396" s="212"/>
      <c r="H396" s="212"/>
      <c r="I396" s="212"/>
      <c r="J396" s="212"/>
      <c r="K396" s="212"/>
      <c r="L396" s="213"/>
    </row>
    <row r="397" spans="1:12">
      <c r="A397" s="223" t="s">
        <v>393</v>
      </c>
      <c r="B397" s="212"/>
      <c r="C397" s="212"/>
      <c r="D397" s="212"/>
      <c r="E397" s="212"/>
      <c r="F397" s="212"/>
      <c r="G397" s="212"/>
      <c r="H397" s="212"/>
      <c r="I397" s="212"/>
      <c r="J397" s="212"/>
      <c r="K397" s="212"/>
      <c r="L397" s="213"/>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999</v>
      </c>
      <c r="J398" s="104" t="s">
        <v>999</v>
      </c>
      <c r="K398" s="63" t="s">
        <v>51</v>
      </c>
      <c r="L398" s="138" t="str">
        <f>IF(J398="Div by 0", "N/A", IF(K398="N/A","N/A", IF(J398&gt;VALUE(MID(K398,1,2)), "No", IF(J398&lt;-1*VALUE(MID(K398,1,2)), "No", "Yes"))))</f>
        <v>N/A</v>
      </c>
    </row>
    <row r="399" spans="1:12">
      <c r="A399" s="115" t="s">
        <v>823</v>
      </c>
      <c r="B399" s="62" t="s">
        <v>51</v>
      </c>
      <c r="C399" s="62" t="s">
        <v>999</v>
      </c>
      <c r="D399" s="56" t="str">
        <f>IF($B399="N/A","N/A",IF(C399&gt;10,"No",IF(C399&lt;-10,"No","Yes")))</f>
        <v>N/A</v>
      </c>
      <c r="E399" s="62" t="s">
        <v>999</v>
      </c>
      <c r="F399" s="56" t="str">
        <f>IF($B399="N/A","N/A",IF(E399&gt;10,"No",IF(E399&lt;-10,"No","Yes")))</f>
        <v>N/A</v>
      </c>
      <c r="G399" s="62" t="s">
        <v>999</v>
      </c>
      <c r="H399" s="56" t="str">
        <f>IF($B399="N/A","N/A",IF(G399&gt;10,"No",IF(G399&lt;-10,"No","Yes")))</f>
        <v>N/A</v>
      </c>
      <c r="I399" s="96" t="s">
        <v>999</v>
      </c>
      <c r="J399" s="96" t="s">
        <v>999</v>
      </c>
      <c r="K399" s="62" t="s">
        <v>51</v>
      </c>
      <c r="L399" s="21" t="str">
        <f>IF(J399="Div by 0", "N/A", IF(K399="N/A","N/A", IF(J399&gt;VALUE(MID(K399,1,2)), "No", IF(J399&lt;-1*VALUE(MID(K399,1,2)), "No", "Yes"))))</f>
        <v>N/A</v>
      </c>
    </row>
    <row r="400" spans="1:12">
      <c r="A400" s="223" t="s">
        <v>394</v>
      </c>
      <c r="B400" s="212"/>
      <c r="C400" s="212"/>
      <c r="D400" s="212"/>
      <c r="E400" s="212"/>
      <c r="F400" s="212"/>
      <c r="G400" s="212"/>
      <c r="H400" s="212"/>
      <c r="I400" s="212"/>
      <c r="J400" s="212"/>
      <c r="K400" s="212"/>
      <c r="L400" s="213"/>
    </row>
    <row r="401" spans="1:12">
      <c r="A401" s="115" t="s">
        <v>831</v>
      </c>
      <c r="B401" s="62" t="s">
        <v>51</v>
      </c>
      <c r="C401" s="62">
        <v>42873310</v>
      </c>
      <c r="D401" s="56" t="str">
        <f>IF($B401="N/A","N/A",IF(C401&gt;10,"No",IF(C401&lt;-10,"No","Yes")))</f>
        <v>N/A</v>
      </c>
      <c r="E401" s="62">
        <v>45873071</v>
      </c>
      <c r="F401" s="56" t="str">
        <f>IF($B401="N/A","N/A",IF(E401&gt;10,"No",IF(E401&lt;-10,"No","Yes")))</f>
        <v>N/A</v>
      </c>
      <c r="G401" s="62">
        <v>48139759</v>
      </c>
      <c r="H401" s="56" t="str">
        <f>IF($B401="N/A","N/A",IF(G401&gt;10,"No",IF(G401&lt;-10,"No","Yes")))</f>
        <v>N/A</v>
      </c>
      <c r="I401" s="96">
        <v>6.9969999999999999</v>
      </c>
      <c r="J401" s="96">
        <v>4.9409999999999998</v>
      </c>
      <c r="K401" s="62" t="s">
        <v>51</v>
      </c>
      <c r="L401" s="21" t="str">
        <f>IF(J401="Div by 0", "N/A", IF(K401="N/A","N/A", IF(J401&gt;VALUE(MID(K401,1,2)), "No", IF(J401&lt;-1*VALUE(MID(K401,1,2)), "No", "Yes"))))</f>
        <v>N/A</v>
      </c>
    </row>
    <row r="402" spans="1:12">
      <c r="A402" s="115" t="s">
        <v>824</v>
      </c>
      <c r="B402" s="64" t="s">
        <v>51</v>
      </c>
      <c r="C402" s="64">
        <v>3164.7826086999999</v>
      </c>
      <c r="D402" s="112" t="str">
        <f>IF($B402="N/A","N/A",IF(C402&gt;10,"No",IF(C402&lt;-10,"No","Yes")))</f>
        <v>N/A</v>
      </c>
      <c r="E402" s="64">
        <v>3357.7127068</v>
      </c>
      <c r="F402" s="112" t="str">
        <f>IF($B402="N/A","N/A",IF(E402&gt;10,"No",IF(E402&lt;-10,"No","Yes")))</f>
        <v>N/A</v>
      </c>
      <c r="G402" s="64">
        <v>3546.4681744999998</v>
      </c>
      <c r="H402" s="112" t="str">
        <f>IF($B402="N/A","N/A",IF(G402&gt;10,"No",IF(G402&lt;-10,"No","Yes")))</f>
        <v>N/A</v>
      </c>
      <c r="I402" s="102">
        <v>6.0960000000000001</v>
      </c>
      <c r="J402" s="102">
        <v>5.6219999999999999</v>
      </c>
      <c r="K402" s="64" t="s">
        <v>51</v>
      </c>
      <c r="L402" s="43" t="str">
        <f>IF(J402="Div by 0", "N/A", IF(K402="N/A","N/A", IF(J402&gt;VALUE(MID(K402,1,2)), "No", IF(J402&lt;-1*VALUE(MID(K402,1,2)), "No", "Yes"))))</f>
        <v>N/A</v>
      </c>
    </row>
    <row r="403" spans="1:12">
      <c r="A403" s="223" t="s">
        <v>397</v>
      </c>
      <c r="B403" s="212"/>
      <c r="C403" s="212"/>
      <c r="D403" s="212"/>
      <c r="E403" s="212"/>
      <c r="F403" s="212"/>
      <c r="G403" s="212"/>
      <c r="H403" s="212"/>
      <c r="I403" s="212"/>
      <c r="J403" s="212"/>
      <c r="K403" s="212"/>
      <c r="L403" s="213"/>
    </row>
    <row r="404" spans="1:12">
      <c r="A404" s="115" t="s">
        <v>832</v>
      </c>
      <c r="B404" s="63" t="s">
        <v>51</v>
      </c>
      <c r="C404" s="63">
        <v>212905</v>
      </c>
      <c r="D404" s="54" t="str">
        <f>IF($B404="N/A","N/A",IF(C404&gt;10,"No",IF(C404&lt;-10,"No","Yes")))</f>
        <v>N/A</v>
      </c>
      <c r="E404" s="63">
        <v>222125</v>
      </c>
      <c r="F404" s="54" t="str">
        <f>IF($B404="N/A","N/A",IF(E404&gt;10,"No",IF(E404&lt;-10,"No","Yes")))</f>
        <v>N/A</v>
      </c>
      <c r="G404" s="63">
        <v>194703</v>
      </c>
      <c r="H404" s="54" t="str">
        <f>IF($B404="N/A","N/A",IF(G404&gt;10,"No",IF(G404&lt;-10,"No","Yes")))</f>
        <v>N/A</v>
      </c>
      <c r="I404" s="104">
        <v>4.3310000000000004</v>
      </c>
      <c r="J404" s="104">
        <v>-12.3</v>
      </c>
      <c r="K404" s="63" t="s">
        <v>51</v>
      </c>
      <c r="L404" s="138" t="str">
        <f>IF(J404="Div by 0", "N/A", IF(K404="N/A","N/A", IF(J404&gt;VALUE(MID(K404,1,2)), "No", IF(J404&lt;-1*VALUE(MID(K404,1,2)), "No", "Yes"))))</f>
        <v>N/A</v>
      </c>
    </row>
    <row r="405" spans="1:12">
      <c r="A405" s="115" t="s">
        <v>825</v>
      </c>
      <c r="B405" s="64" t="s">
        <v>51</v>
      </c>
      <c r="C405" s="64">
        <v>7.0954142505000002</v>
      </c>
      <c r="D405" s="112" t="str">
        <f>IF($B405="N/A","N/A",IF(C405&gt;10,"No",IF(C405&lt;-10,"No","Yes")))</f>
        <v>N/A</v>
      </c>
      <c r="E405" s="64">
        <v>7.6161494943000001</v>
      </c>
      <c r="F405" s="112" t="str">
        <f>IF($B405="N/A","N/A",IF(E405&gt;10,"No",IF(E405&lt;-10,"No","Yes")))</f>
        <v>N/A</v>
      </c>
      <c r="G405" s="64">
        <v>6.9996764452000004</v>
      </c>
      <c r="H405" s="112" t="str">
        <f>IF($B405="N/A","N/A",IF(G405&gt;10,"No",IF(G405&lt;-10,"No","Yes")))</f>
        <v>N/A</v>
      </c>
      <c r="I405" s="102">
        <v>7.3390000000000004</v>
      </c>
      <c r="J405" s="102">
        <v>-8.09</v>
      </c>
      <c r="K405" s="64" t="s">
        <v>51</v>
      </c>
      <c r="L405" s="43" t="str">
        <f>IF(J405="Div by 0", "N/A", IF(K405="N/A","N/A", IF(J405&gt;VALUE(MID(K405,1,2)), "No", IF(J405&lt;-1*VALUE(MID(K405,1,2)), "No", "Yes"))))</f>
        <v>N/A</v>
      </c>
    </row>
    <row r="406" spans="1:12">
      <c r="A406" s="224" t="s">
        <v>395</v>
      </c>
      <c r="B406" s="212"/>
      <c r="C406" s="212"/>
      <c r="D406" s="212"/>
      <c r="E406" s="212"/>
      <c r="F406" s="212"/>
      <c r="G406" s="212"/>
      <c r="H406" s="212"/>
      <c r="I406" s="212"/>
      <c r="J406" s="212"/>
      <c r="K406" s="212"/>
      <c r="L406" s="213"/>
    </row>
    <row r="407" spans="1:12" ht="25.5">
      <c r="A407" s="115" t="s">
        <v>833</v>
      </c>
      <c r="B407" s="63" t="s">
        <v>51</v>
      </c>
      <c r="C407" s="63">
        <v>0</v>
      </c>
      <c r="D407" s="63" t="s">
        <v>51</v>
      </c>
      <c r="E407" s="63">
        <v>0</v>
      </c>
      <c r="F407" s="63" t="s">
        <v>51</v>
      </c>
      <c r="G407" s="63">
        <v>0</v>
      </c>
      <c r="H407" s="63" t="s">
        <v>51</v>
      </c>
      <c r="I407" s="104" t="s">
        <v>999</v>
      </c>
      <c r="J407" s="104" t="s">
        <v>999</v>
      </c>
      <c r="K407" s="63" t="s">
        <v>51</v>
      </c>
      <c r="L407" s="138" t="str">
        <f>IF(J407="Div by 0", "N/A", IF(K407="N/A","N/A", IF(J407&gt;VALUE(MID(K407,1,2)), "No", IF(J407&lt;-1*VALUE(MID(K407,1,2)), "No", "Yes"))))</f>
        <v>N/A</v>
      </c>
    </row>
    <row r="408" spans="1:12">
      <c r="A408" s="115" t="s">
        <v>826</v>
      </c>
      <c r="B408" s="64" t="s">
        <v>51</v>
      </c>
      <c r="C408" s="64" t="s">
        <v>999</v>
      </c>
      <c r="D408" s="64" t="s">
        <v>51</v>
      </c>
      <c r="E408" s="64" t="s">
        <v>999</v>
      </c>
      <c r="F408" s="64" t="s">
        <v>51</v>
      </c>
      <c r="G408" s="64" t="s">
        <v>999</v>
      </c>
      <c r="H408" s="64" t="s">
        <v>51</v>
      </c>
      <c r="I408" s="102" t="s">
        <v>999</v>
      </c>
      <c r="J408" s="102" t="s">
        <v>999</v>
      </c>
      <c r="K408" s="64" t="s">
        <v>51</v>
      </c>
      <c r="L408" s="43" t="str">
        <f>IF(J408="Div by 0", "N/A", IF(K408="N/A","N/A", IF(J408&gt;VALUE(MID(K408,1,2)), "No", IF(J408&lt;-1*VALUE(MID(K408,1,2)), "No", "Yes"))))</f>
        <v>N/A</v>
      </c>
    </row>
    <row r="409" spans="1:12">
      <c r="A409" s="224" t="s">
        <v>396</v>
      </c>
      <c r="B409" s="212"/>
      <c r="C409" s="212"/>
      <c r="D409" s="212"/>
      <c r="E409" s="212"/>
      <c r="F409" s="212"/>
      <c r="G409" s="212"/>
      <c r="H409" s="212"/>
      <c r="I409" s="212"/>
      <c r="J409" s="212"/>
      <c r="K409" s="212"/>
      <c r="L409" s="213"/>
    </row>
    <row r="410" spans="1:12">
      <c r="A410" s="115" t="s">
        <v>834</v>
      </c>
      <c r="B410" s="63" t="s">
        <v>51</v>
      </c>
      <c r="C410" s="63">
        <v>0</v>
      </c>
      <c r="D410" s="63" t="s">
        <v>51</v>
      </c>
      <c r="E410" s="63">
        <v>0</v>
      </c>
      <c r="F410" s="63" t="s">
        <v>51</v>
      </c>
      <c r="G410" s="63">
        <v>0</v>
      </c>
      <c r="H410" s="63" t="s">
        <v>51</v>
      </c>
      <c r="I410" s="104" t="s">
        <v>999</v>
      </c>
      <c r="J410" s="104" t="s">
        <v>999</v>
      </c>
      <c r="K410" s="63" t="s">
        <v>51</v>
      </c>
      <c r="L410" s="138" t="str">
        <f>IF(J410="Div by 0", "N/A", IF(K410="N/A","N/A", IF(J410&gt;VALUE(MID(K410,1,2)), "No", IF(J410&lt;-1*VALUE(MID(K410,1,2)), "No", "Yes"))))</f>
        <v>N/A</v>
      </c>
    </row>
    <row r="411" spans="1:12" ht="40.5" customHeight="1">
      <c r="A411" s="220" t="s">
        <v>891</v>
      </c>
      <c r="B411" s="200"/>
      <c r="C411" s="200"/>
      <c r="D411" s="200"/>
      <c r="E411" s="200"/>
      <c r="F411" s="200"/>
      <c r="G411" s="200"/>
      <c r="H411" s="200"/>
      <c r="I411" s="200"/>
      <c r="J411" s="200"/>
      <c r="K411" s="200"/>
      <c r="L411" s="201"/>
    </row>
    <row r="412" spans="1:12">
      <c r="A412" s="98" t="s">
        <v>23</v>
      </c>
      <c r="B412" s="48" t="s">
        <v>51</v>
      </c>
      <c r="C412" s="50">
        <v>993355</v>
      </c>
      <c r="D412" s="56" t="str">
        <f t="shared" ref="D412:D417" si="110">IF($B412="N/A","N/A",IF(C412&gt;10,"No",IF(C412&lt;-10,"No","Yes")))</f>
        <v>N/A</v>
      </c>
      <c r="E412" s="50">
        <v>1038671</v>
      </c>
      <c r="F412" s="56" t="str">
        <f t="shared" ref="F412:F417" si="111">IF($B412="N/A","N/A",IF(E412&gt;10,"No",IF(E412&lt;-10,"No","Yes")))</f>
        <v>N/A</v>
      </c>
      <c r="G412" s="50">
        <v>1065995</v>
      </c>
      <c r="H412" s="56" t="str">
        <f t="shared" ref="H412:H417" si="112">IF($B412="N/A","N/A",IF(G412&gt;10,"No",IF(G412&lt;-10,"No","Yes")))</f>
        <v>N/A</v>
      </c>
      <c r="I412" s="96">
        <v>4.5620000000000003</v>
      </c>
      <c r="J412" s="96">
        <v>2.6309999999999998</v>
      </c>
      <c r="K412" s="48" t="s">
        <v>116</v>
      </c>
      <c r="L412" s="21" t="str">
        <f t="shared" ref="L412:L420" si="113">IF(J412="Div by 0", "N/A", IF(K412="N/A","N/A", IF(J412&gt;VALUE(MID(K412,1,2)), "No", IF(J412&lt;-1*VALUE(MID(K412,1,2)), "No", "Yes"))))</f>
        <v>Yes</v>
      </c>
    </row>
    <row r="413" spans="1:12">
      <c r="A413" s="113" t="s">
        <v>591</v>
      </c>
      <c r="B413" s="57" t="s">
        <v>51</v>
      </c>
      <c r="C413" s="48">
        <v>96354</v>
      </c>
      <c r="D413" s="56" t="str">
        <f t="shared" si="110"/>
        <v>N/A</v>
      </c>
      <c r="E413" s="48">
        <v>106294</v>
      </c>
      <c r="F413" s="56" t="str">
        <f t="shared" si="111"/>
        <v>N/A</v>
      </c>
      <c r="G413" s="48">
        <v>107237</v>
      </c>
      <c r="H413" s="56" t="str">
        <f t="shared" si="112"/>
        <v>N/A</v>
      </c>
      <c r="I413" s="96">
        <v>10.32</v>
      </c>
      <c r="J413" s="96">
        <v>0.88719999999999999</v>
      </c>
      <c r="K413" s="57" t="s">
        <v>116</v>
      </c>
      <c r="L413" s="21" t="str">
        <f t="shared" si="113"/>
        <v>Yes</v>
      </c>
    </row>
    <row r="414" spans="1:12">
      <c r="A414" s="113" t="s">
        <v>594</v>
      </c>
      <c r="B414" s="57" t="s">
        <v>51</v>
      </c>
      <c r="C414" s="48">
        <v>188641</v>
      </c>
      <c r="D414" s="56" t="str">
        <f t="shared" si="110"/>
        <v>N/A</v>
      </c>
      <c r="E414" s="48">
        <v>180997</v>
      </c>
      <c r="F414" s="56" t="str">
        <f t="shared" si="111"/>
        <v>N/A</v>
      </c>
      <c r="G414" s="48">
        <v>183376</v>
      </c>
      <c r="H414" s="56" t="str">
        <f t="shared" si="112"/>
        <v>N/A</v>
      </c>
      <c r="I414" s="96">
        <v>-4.05</v>
      </c>
      <c r="J414" s="96">
        <v>1.3140000000000001</v>
      </c>
      <c r="K414" s="57" t="s">
        <v>116</v>
      </c>
      <c r="L414" s="21" t="str">
        <f t="shared" si="113"/>
        <v>Yes</v>
      </c>
    </row>
    <row r="415" spans="1:12">
      <c r="A415" s="113" t="s">
        <v>597</v>
      </c>
      <c r="B415" s="57" t="s">
        <v>51</v>
      </c>
      <c r="C415" s="48">
        <v>536136</v>
      </c>
      <c r="D415" s="56" t="str">
        <f t="shared" si="110"/>
        <v>N/A</v>
      </c>
      <c r="E415" s="48">
        <v>560536</v>
      </c>
      <c r="F415" s="56" t="str">
        <f t="shared" si="111"/>
        <v>N/A</v>
      </c>
      <c r="G415" s="48">
        <v>570977</v>
      </c>
      <c r="H415" s="56" t="str">
        <f t="shared" si="112"/>
        <v>N/A</v>
      </c>
      <c r="I415" s="96">
        <v>4.5510000000000002</v>
      </c>
      <c r="J415" s="96">
        <v>1.863</v>
      </c>
      <c r="K415" s="57" t="s">
        <v>116</v>
      </c>
      <c r="L415" s="21" t="str">
        <f t="shared" si="113"/>
        <v>Yes</v>
      </c>
    </row>
    <row r="416" spans="1:12">
      <c r="A416" s="113" t="s">
        <v>599</v>
      </c>
      <c r="B416" s="57" t="s">
        <v>51</v>
      </c>
      <c r="C416" s="48">
        <v>172224</v>
      </c>
      <c r="D416" s="56" t="str">
        <f t="shared" si="110"/>
        <v>N/A</v>
      </c>
      <c r="E416" s="48">
        <v>190844</v>
      </c>
      <c r="F416" s="56" t="str">
        <f t="shared" si="111"/>
        <v>N/A</v>
      </c>
      <c r="G416" s="48">
        <v>204405</v>
      </c>
      <c r="H416" s="56" t="str">
        <f t="shared" si="112"/>
        <v>N/A</v>
      </c>
      <c r="I416" s="96">
        <v>10.81</v>
      </c>
      <c r="J416" s="96">
        <v>7.1059999999999999</v>
      </c>
      <c r="K416" s="57" t="s">
        <v>116</v>
      </c>
      <c r="L416" s="21" t="str">
        <f t="shared" si="113"/>
        <v>Yes</v>
      </c>
    </row>
    <row r="417" spans="1:12">
      <c r="A417" s="98" t="s">
        <v>398</v>
      </c>
      <c r="B417" s="48" t="s">
        <v>51</v>
      </c>
      <c r="C417" s="48">
        <v>817538.35</v>
      </c>
      <c r="D417" s="10" t="str">
        <f t="shared" si="110"/>
        <v>N/A</v>
      </c>
      <c r="E417" s="48">
        <v>860755.42</v>
      </c>
      <c r="F417" s="56" t="str">
        <f t="shared" si="111"/>
        <v>N/A</v>
      </c>
      <c r="G417" s="48">
        <v>885588.19</v>
      </c>
      <c r="H417" s="56" t="str">
        <f t="shared" si="112"/>
        <v>N/A</v>
      </c>
      <c r="I417" s="96">
        <v>5.2859999999999996</v>
      </c>
      <c r="J417" s="96">
        <v>2.8849999999999998</v>
      </c>
      <c r="K417" s="48" t="s">
        <v>116</v>
      </c>
      <c r="L417" s="21" t="str">
        <f t="shared" si="113"/>
        <v>Yes</v>
      </c>
    </row>
    <row r="418" spans="1:12">
      <c r="A418" s="98" t="s">
        <v>705</v>
      </c>
      <c r="B418" s="48" t="s">
        <v>51</v>
      </c>
      <c r="C418" s="48">
        <v>171577</v>
      </c>
      <c r="D418" s="48" t="s">
        <v>51</v>
      </c>
      <c r="E418" s="48">
        <v>175466</v>
      </c>
      <c r="F418" s="48" t="s">
        <v>51</v>
      </c>
      <c r="G418" s="48">
        <v>177505</v>
      </c>
      <c r="H418" s="48" t="s">
        <v>51</v>
      </c>
      <c r="I418" s="96">
        <v>2.2669999999999999</v>
      </c>
      <c r="J418" s="96">
        <v>1.1619999999999999</v>
      </c>
      <c r="K418" s="48" t="s">
        <v>116</v>
      </c>
      <c r="L418" s="21" t="str">
        <f t="shared" si="113"/>
        <v>Yes</v>
      </c>
    </row>
    <row r="419" spans="1:12">
      <c r="A419" s="113" t="s">
        <v>633</v>
      </c>
      <c r="B419" s="48" t="s">
        <v>51</v>
      </c>
      <c r="C419" s="48">
        <v>84242</v>
      </c>
      <c r="D419" s="48" t="s">
        <v>51</v>
      </c>
      <c r="E419" s="48">
        <v>95235</v>
      </c>
      <c r="F419" s="48" t="s">
        <v>51</v>
      </c>
      <c r="G419" s="48">
        <v>96140</v>
      </c>
      <c r="H419" s="48" t="s">
        <v>51</v>
      </c>
      <c r="I419" s="96">
        <v>13.05</v>
      </c>
      <c r="J419" s="96">
        <v>0.95030000000000003</v>
      </c>
      <c r="K419" s="48" t="s">
        <v>116</v>
      </c>
      <c r="L419" s="21" t="str">
        <f t="shared" si="113"/>
        <v>Yes</v>
      </c>
    </row>
    <row r="420" spans="1:12">
      <c r="A420" s="113" t="s">
        <v>595</v>
      </c>
      <c r="B420" s="58" t="s">
        <v>51</v>
      </c>
      <c r="C420" s="58">
        <v>86254</v>
      </c>
      <c r="D420" s="58" t="s">
        <v>51</v>
      </c>
      <c r="E420" s="58">
        <v>78953</v>
      </c>
      <c r="F420" s="58" t="s">
        <v>51</v>
      </c>
      <c r="G420" s="58">
        <v>80041</v>
      </c>
      <c r="H420" s="58" t="s">
        <v>51</v>
      </c>
      <c r="I420" s="102">
        <v>-8.4600000000000009</v>
      </c>
      <c r="J420" s="102">
        <v>1.3779999999999999</v>
      </c>
      <c r="K420" s="58" t="s">
        <v>116</v>
      </c>
      <c r="L420" s="43" t="str">
        <f t="shared" si="113"/>
        <v>Yes</v>
      </c>
    </row>
    <row r="421" spans="1:12">
      <c r="A421" s="218" t="s">
        <v>399</v>
      </c>
      <c r="B421" s="228"/>
      <c r="C421" s="228"/>
      <c r="D421" s="228"/>
      <c r="E421" s="228"/>
      <c r="F421" s="228"/>
      <c r="G421" s="228"/>
      <c r="H421" s="228"/>
      <c r="I421" s="228"/>
      <c r="J421" s="228"/>
      <c r="K421" s="228"/>
      <c r="L421" s="229"/>
    </row>
    <row r="422" spans="1:12">
      <c r="A422" s="111" t="s">
        <v>315</v>
      </c>
      <c r="B422" s="55" t="s">
        <v>51</v>
      </c>
      <c r="C422" s="63">
        <v>7042760830</v>
      </c>
      <c r="D422" s="54" t="str">
        <f>IF($B422="N/A","N/A",IF(C422&gt;10,"No",IF(C422&lt;-10,"No","Yes")))</f>
        <v>N/A</v>
      </c>
      <c r="E422" s="63">
        <v>6979898179</v>
      </c>
      <c r="F422" s="54" t="str">
        <f>IF($B422="N/A","N/A",IF(E422&gt;10,"No",IF(E422&lt;-10,"No","Yes")))</f>
        <v>N/A</v>
      </c>
      <c r="G422" s="63">
        <v>7214109224</v>
      </c>
      <c r="H422" s="54" t="str">
        <f>IF($B422="N/A","N/A",IF(G422&gt;10,"No",IF(G422&lt;-10,"No","Yes")))</f>
        <v>N/A</v>
      </c>
      <c r="I422" s="104">
        <v>-0.89300000000000002</v>
      </c>
      <c r="J422" s="104">
        <v>3.3559999999999999</v>
      </c>
      <c r="K422" s="55" t="s">
        <v>117</v>
      </c>
      <c r="L422" s="138" t="str">
        <f>IF(J422="Div by 0", "N/A", IF(K422="N/A","N/A", IF(J422&gt;VALUE(MID(K422,1,2)), "No", IF(J422&lt;-1*VALUE(MID(K422,1,2)), "No", "Yes"))))</f>
        <v>Yes</v>
      </c>
    </row>
    <row r="423" spans="1:12">
      <c r="A423" s="218" t="s">
        <v>389</v>
      </c>
      <c r="B423" s="212"/>
      <c r="C423" s="212"/>
      <c r="D423" s="212"/>
      <c r="E423" s="212"/>
      <c r="F423" s="212"/>
      <c r="G423" s="212"/>
      <c r="H423" s="212"/>
      <c r="I423" s="212"/>
      <c r="J423" s="212"/>
      <c r="K423" s="212"/>
      <c r="L423" s="213"/>
    </row>
    <row r="424" spans="1:12">
      <c r="A424" s="111" t="s">
        <v>385</v>
      </c>
      <c r="B424" s="57" t="s">
        <v>51</v>
      </c>
      <c r="C424" s="62">
        <v>7089.8730363000004</v>
      </c>
      <c r="D424" s="56" t="str">
        <f>IF($B424="N/A","N/A",IF(C424&gt;10,"No",IF(C424&lt;-10,"No","Yes")))</f>
        <v>N/A</v>
      </c>
      <c r="E424" s="62">
        <v>6720.0279770999996</v>
      </c>
      <c r="F424" s="56" t="str">
        <f>IF($B424="N/A","N/A",IF(E424&gt;10,"No",IF(E424&lt;-10,"No","Yes")))</f>
        <v>N/A</v>
      </c>
      <c r="G424" s="62">
        <v>6767.4888006000001</v>
      </c>
      <c r="H424" s="56" t="str">
        <f>IF($B424="N/A","N/A",IF(G424&gt;10,"No",IF(G424&lt;-10,"No","Yes")))</f>
        <v>N/A</v>
      </c>
      <c r="I424" s="96">
        <v>-5.22</v>
      </c>
      <c r="J424" s="96">
        <v>0.70630000000000004</v>
      </c>
      <c r="K424" s="57" t="s">
        <v>117</v>
      </c>
      <c r="L424" s="21" t="str">
        <f>IF(J424="Div by 0", "N/A", IF(K424="N/A","N/A", IF(J424&gt;VALUE(MID(K424,1,2)), "No", IF(J424&lt;-1*VALUE(MID(K424,1,2)), "No", "Yes"))))</f>
        <v>Yes</v>
      </c>
    </row>
    <row r="425" spans="1:12">
      <c r="A425" s="113" t="s">
        <v>592</v>
      </c>
      <c r="B425" s="55" t="s">
        <v>51</v>
      </c>
      <c r="C425" s="63">
        <v>20385.001909999999</v>
      </c>
      <c r="D425" s="54" t="str">
        <f>IF($B425="N/A","N/A",IF(C425&gt;10,"No",IF(C425&lt;-10,"No","Yes")))</f>
        <v>N/A</v>
      </c>
      <c r="E425" s="63">
        <v>18957.303112000001</v>
      </c>
      <c r="F425" s="54" t="str">
        <f>IF($B425="N/A","N/A",IF(E425&gt;10,"No",IF(E425&lt;-10,"No","Yes")))</f>
        <v>N/A</v>
      </c>
      <c r="G425" s="63">
        <v>19094.351632000002</v>
      </c>
      <c r="H425" s="54" t="str">
        <f>IF($B425="N/A","N/A",IF(G425&gt;10,"No",IF(G425&lt;-10,"No","Yes")))</f>
        <v>N/A</v>
      </c>
      <c r="I425" s="104">
        <v>-7</v>
      </c>
      <c r="J425" s="104">
        <v>0.72289999999999999</v>
      </c>
      <c r="K425" s="55" t="s">
        <v>117</v>
      </c>
      <c r="L425" s="138" t="str">
        <f>IF(J425="Div by 0", "N/A", IF(K425="N/A","N/A", IF(J425&gt;VALUE(MID(K425,1,2)), "No", IF(J425&lt;-1*VALUE(MID(K425,1,2)), "No", "Yes"))))</f>
        <v>Yes</v>
      </c>
    </row>
    <row r="426" spans="1:12">
      <c r="A426" s="113" t="s">
        <v>595</v>
      </c>
      <c r="B426" s="57" t="s">
        <v>51</v>
      </c>
      <c r="C426" s="62">
        <v>19794.231211999999</v>
      </c>
      <c r="D426" s="56" t="str">
        <f>IF($B426="N/A","N/A",IF(C426&gt;10,"No",IF(C426&lt;-10,"No","Yes")))</f>
        <v>N/A</v>
      </c>
      <c r="E426" s="62">
        <v>18420.757178</v>
      </c>
      <c r="F426" s="56" t="str">
        <f>IF($B426="N/A","N/A",IF(E426&gt;10,"No",IF(E426&lt;-10,"No","Yes")))</f>
        <v>N/A</v>
      </c>
      <c r="G426" s="62">
        <v>18643.422579999999</v>
      </c>
      <c r="H426" s="56" t="str">
        <f>IF($B426="N/A","N/A",IF(G426&gt;10,"No",IF(G426&lt;-10,"No","Yes")))</f>
        <v>N/A</v>
      </c>
      <c r="I426" s="96">
        <v>-6.94</v>
      </c>
      <c r="J426" s="96">
        <v>1.2090000000000001</v>
      </c>
      <c r="K426" s="57" t="s">
        <v>116</v>
      </c>
      <c r="L426" s="21" t="str">
        <f>IF(J426="Div by 0", "N/A", IF(K426="N/A","N/A", IF(J426&gt;VALUE(MID(K426,1,2)), "No", IF(J426&lt;-1*VALUE(MID(K426,1,2)), "No", "Yes"))))</f>
        <v>Yes</v>
      </c>
    </row>
    <row r="427" spans="1:12">
      <c r="A427" s="113" t="s">
        <v>598</v>
      </c>
      <c r="B427" s="57" t="s">
        <v>51</v>
      </c>
      <c r="C427" s="62">
        <v>1822.7861046</v>
      </c>
      <c r="D427" s="56" t="str">
        <f>IF($B427="N/A","N/A",IF(C427&gt;10,"No",IF(C427&lt;-10,"No","Yes")))</f>
        <v>N/A</v>
      </c>
      <c r="E427" s="62">
        <v>1937.5840999</v>
      </c>
      <c r="F427" s="56" t="str">
        <f>IF($B427="N/A","N/A",IF(E427&gt;10,"No",IF(E427&lt;-10,"No","Yes")))</f>
        <v>N/A</v>
      </c>
      <c r="G427" s="62">
        <v>1897.9534570000001</v>
      </c>
      <c r="H427" s="56" t="str">
        <f>IF($B427="N/A","N/A",IF(G427&gt;10,"No",IF(G427&lt;-10,"No","Yes")))</f>
        <v>N/A</v>
      </c>
      <c r="I427" s="96">
        <v>6.298</v>
      </c>
      <c r="J427" s="96">
        <v>-2.0499999999999998</v>
      </c>
      <c r="K427" s="57" t="s">
        <v>116</v>
      </c>
      <c r="L427" s="21" t="str">
        <f>IF(J427="Div by 0", "N/A", IF(K427="N/A","N/A", IF(J427&gt;VALUE(MID(K427,1,2)), "No", IF(J427&lt;-1*VALUE(MID(K427,1,2)), "No", "Yes"))))</f>
        <v>Yes</v>
      </c>
    </row>
    <row r="428" spans="1:12">
      <c r="A428" s="113" t="s">
        <v>600</v>
      </c>
      <c r="B428" s="59" t="s">
        <v>51</v>
      </c>
      <c r="C428" s="64">
        <v>2132.8010903999998</v>
      </c>
      <c r="D428" s="112" t="str">
        <f>IF($B428="N/A","N/A",IF(C428&gt;10,"No",IF(C428&lt;-10,"No","Yes")))</f>
        <v>N/A</v>
      </c>
      <c r="E428" s="64">
        <v>2853.9706461999999</v>
      </c>
      <c r="F428" s="112" t="str">
        <f>IF($B428="N/A","N/A",IF(E428&gt;10,"No",IF(E428&lt;-10,"No","Yes")))</f>
        <v>N/A</v>
      </c>
      <c r="G428" s="64">
        <v>3248.6691030000002</v>
      </c>
      <c r="H428" s="112" t="str">
        <f>IF($B428="N/A","N/A",IF(G428&gt;10,"No",IF(G428&lt;-10,"No","Yes")))</f>
        <v>N/A</v>
      </c>
      <c r="I428" s="102">
        <v>33.81</v>
      </c>
      <c r="J428" s="102">
        <v>13.83</v>
      </c>
      <c r="K428" s="59" t="s">
        <v>116</v>
      </c>
      <c r="L428" s="43" t="str">
        <f>IF(J428="Div by 0", "N/A", IF(K428="N/A","N/A", IF(J428&gt;VALUE(MID(K428,1,2)), "No", IF(J428&lt;-1*VALUE(MID(K428,1,2)), "No", "Yes"))))</f>
        <v>No</v>
      </c>
    </row>
    <row r="429" spans="1:12">
      <c r="A429" s="218" t="s">
        <v>390</v>
      </c>
      <c r="B429" s="212"/>
      <c r="C429" s="212"/>
      <c r="D429" s="212"/>
      <c r="E429" s="212"/>
      <c r="F429" s="212"/>
      <c r="G429" s="212"/>
      <c r="H429" s="212"/>
      <c r="I429" s="212"/>
      <c r="J429" s="212"/>
      <c r="K429" s="212"/>
      <c r="L429" s="213"/>
    </row>
    <row r="430" spans="1:12">
      <c r="A430" s="111" t="s">
        <v>817</v>
      </c>
      <c r="B430" s="55" t="s">
        <v>51</v>
      </c>
      <c r="C430" s="63">
        <v>22431.120034</v>
      </c>
      <c r="D430" s="54" t="str">
        <f>IF($B430="N/A","N/A",IF(C430&gt;10,"No",IF(C430&lt;-10,"No","Yes")))</f>
        <v>N/A</v>
      </c>
      <c r="E430" s="63">
        <v>19267.139896000001</v>
      </c>
      <c r="F430" s="54" t="str">
        <f>IF($B430="N/A","N/A",IF(E430&gt;10,"No",IF(E430&lt;-10,"No","Yes")))</f>
        <v>N/A</v>
      </c>
      <c r="G430" s="63">
        <v>19114.026073000001</v>
      </c>
      <c r="H430" s="54" t="str">
        <f>IF($B430="N/A","N/A",IF(G430&gt;10,"No",IF(G430&lt;-10,"No","Yes")))</f>
        <v>N/A</v>
      </c>
      <c r="I430" s="104">
        <v>-14.1</v>
      </c>
      <c r="J430" s="104">
        <v>-0.79500000000000004</v>
      </c>
      <c r="K430" s="55" t="s">
        <v>117</v>
      </c>
      <c r="L430" s="138" t="str">
        <f>IF(J430="Div by 0", "N/A", IF(K430="N/A","N/A", IF(J430&gt;VALUE(MID(K430,1,2)), "No", IF(J430&lt;-1*VALUE(MID(K430,1,2)), "No", "Yes"))))</f>
        <v>Yes</v>
      </c>
    </row>
    <row r="431" spans="1:12">
      <c r="A431" s="113" t="s">
        <v>592</v>
      </c>
      <c r="B431" s="57" t="s">
        <v>51</v>
      </c>
      <c r="C431" s="62">
        <v>21845.738562999999</v>
      </c>
      <c r="D431" s="56" t="str">
        <f>IF($B431="N/A","N/A",IF(C431&gt;10,"No",IF(C431&lt;-10,"No","Yes")))</f>
        <v>N/A</v>
      </c>
      <c r="E431" s="62">
        <v>19812.174327000001</v>
      </c>
      <c r="F431" s="56" t="str">
        <f>IF($B431="N/A","N/A",IF(E431&gt;10,"No",IF(E431&lt;-10,"No","Yes")))</f>
        <v>N/A</v>
      </c>
      <c r="G431" s="62">
        <v>19898.968411000002</v>
      </c>
      <c r="H431" s="56" t="str">
        <f>IF($B431="N/A","N/A",IF(G431&gt;10,"No",IF(G431&lt;-10,"No","Yes")))</f>
        <v>N/A</v>
      </c>
      <c r="I431" s="96">
        <v>-9.31</v>
      </c>
      <c r="J431" s="96">
        <v>0.43809999999999999</v>
      </c>
      <c r="K431" s="57" t="s">
        <v>116</v>
      </c>
      <c r="L431" s="21" t="str">
        <f>IF(J431="Div by 0", "N/A", IF(K431="N/A","N/A", IF(J431&gt;VALUE(MID(K431,1,2)), "No", IF(J431&lt;-1*VALUE(MID(K431,1,2)), "No", "Yes"))))</f>
        <v>Yes</v>
      </c>
    </row>
    <row r="432" spans="1:12">
      <c r="A432" s="113" t="s">
        <v>595</v>
      </c>
      <c r="B432" s="57" t="s">
        <v>51</v>
      </c>
      <c r="C432" s="62">
        <v>23233.650380999999</v>
      </c>
      <c r="D432" s="56" t="str">
        <f>IF($B432="N/A","N/A",IF(C432&gt;10,"No",IF(C432&lt;-10,"No","Yes")))</f>
        <v>N/A</v>
      </c>
      <c r="E432" s="62">
        <v>18856.700758999999</v>
      </c>
      <c r="F432" s="56" t="str">
        <f>IF($B432="N/A","N/A",IF(E432&gt;10,"No",IF(E432&lt;-10,"No","Yes")))</f>
        <v>N/A</v>
      </c>
      <c r="G432" s="62">
        <v>18424.638360000001</v>
      </c>
      <c r="H432" s="56" t="str">
        <f>IF($B432="N/A","N/A",IF(G432&gt;10,"No",IF(G432&lt;-10,"No","Yes")))</f>
        <v>N/A</v>
      </c>
      <c r="I432" s="96">
        <v>-18.8</v>
      </c>
      <c r="J432" s="96">
        <v>-2.29</v>
      </c>
      <c r="K432" s="57" t="s">
        <v>116</v>
      </c>
      <c r="L432" s="21" t="str">
        <f>IF(J432="Div by 0", "N/A", IF(K432="N/A","N/A", IF(J432&gt;VALUE(MID(K432,1,2)), "No", IF(J432&lt;-1*VALUE(MID(K432,1,2)), "No", "Yes"))))</f>
        <v>Yes</v>
      </c>
    </row>
    <row r="433" spans="1:12" ht="38.25" customHeight="1">
      <c r="A433" s="230" t="s">
        <v>962</v>
      </c>
      <c r="B433" s="231"/>
      <c r="C433" s="231"/>
      <c r="D433" s="231"/>
      <c r="E433" s="231"/>
      <c r="F433" s="231"/>
      <c r="G433" s="231"/>
      <c r="H433" s="231"/>
      <c r="I433" s="231"/>
      <c r="J433" s="231"/>
      <c r="K433" s="231"/>
      <c r="L433" s="232"/>
    </row>
    <row r="434" spans="1:12">
      <c r="A434" s="118" t="s">
        <v>27</v>
      </c>
      <c r="B434" s="70" t="s">
        <v>51</v>
      </c>
      <c r="C434" s="51">
        <v>70.198569493999997</v>
      </c>
      <c r="D434" s="10" t="str">
        <f t="shared" ref="D434:D447" si="114">IF($B434="N/A","N/A",IF(C434&gt;10,"No",IF(C434&lt;-10,"No","Yes")))</f>
        <v>N/A</v>
      </c>
      <c r="E434" s="51">
        <v>72.398959825000006</v>
      </c>
      <c r="F434" s="10" t="str">
        <f t="shared" ref="F434:F447" si="115">IF($B434="N/A","N/A",IF(E434&gt;10,"No",IF(E434&lt;-10,"No","Yes")))</f>
        <v>N/A</v>
      </c>
      <c r="G434" s="51">
        <v>73.835430747999993</v>
      </c>
      <c r="H434" s="10" t="str">
        <f t="shared" ref="H434:H447" si="116">IF($B434="N/A","N/A",IF(G434&gt;10,"No",IF(G434&lt;-10,"No","Yes")))</f>
        <v>N/A</v>
      </c>
      <c r="I434" s="96">
        <v>3.1349999999999998</v>
      </c>
      <c r="J434" s="96">
        <v>1.984</v>
      </c>
      <c r="K434" s="11" t="s">
        <v>115</v>
      </c>
      <c r="L434" s="21" t="str">
        <f t="shared" ref="L434:L471" si="117">IF(J434="Div by 0", "N/A", IF(K434="N/A","N/A", IF(J434&gt;VALUE(MID(K434,1,2)), "No", IF(J434&lt;-1*VALUE(MID(K434,1,2)), "No", "Yes"))))</f>
        <v>Yes</v>
      </c>
    </row>
    <row r="435" spans="1:12">
      <c r="A435" s="118" t="s">
        <v>152</v>
      </c>
      <c r="B435" s="70" t="s">
        <v>51</v>
      </c>
      <c r="C435" s="48">
        <v>697321</v>
      </c>
      <c r="D435" s="10" t="str">
        <f t="shared" si="114"/>
        <v>N/A</v>
      </c>
      <c r="E435" s="48">
        <v>751987</v>
      </c>
      <c r="F435" s="10" t="str">
        <f t="shared" si="115"/>
        <v>N/A</v>
      </c>
      <c r="G435" s="48">
        <v>787082</v>
      </c>
      <c r="H435" s="10" t="str">
        <f t="shared" si="116"/>
        <v>N/A</v>
      </c>
      <c r="I435" s="96">
        <v>7.8390000000000004</v>
      </c>
      <c r="J435" s="96">
        <v>4.6669999999999998</v>
      </c>
      <c r="K435" s="11" t="s">
        <v>115</v>
      </c>
      <c r="L435" s="21" t="str">
        <f t="shared" si="117"/>
        <v>Yes</v>
      </c>
    </row>
    <row r="436" spans="1:12">
      <c r="A436" s="113" t="s">
        <v>592</v>
      </c>
      <c r="B436" s="57" t="s">
        <v>51</v>
      </c>
      <c r="C436" s="48">
        <v>5268</v>
      </c>
      <c r="D436" s="48" t="str">
        <f t="shared" si="114"/>
        <v>N/A</v>
      </c>
      <c r="E436" s="48">
        <v>5979</v>
      </c>
      <c r="F436" s="48" t="str">
        <f t="shared" si="115"/>
        <v>N/A</v>
      </c>
      <c r="G436" s="48">
        <v>8106</v>
      </c>
      <c r="H436" s="56" t="str">
        <f t="shared" si="116"/>
        <v>N/A</v>
      </c>
      <c r="I436" s="96">
        <v>13.5</v>
      </c>
      <c r="J436" s="96">
        <v>35.57</v>
      </c>
      <c r="K436" s="57" t="s">
        <v>115</v>
      </c>
      <c r="L436" s="21" t="str">
        <f t="shared" si="117"/>
        <v>No</v>
      </c>
    </row>
    <row r="437" spans="1:12">
      <c r="A437" s="113" t="s">
        <v>595</v>
      </c>
      <c r="B437" s="57" t="s">
        <v>51</v>
      </c>
      <c r="C437" s="48">
        <v>54245</v>
      </c>
      <c r="D437" s="48" t="str">
        <f t="shared" si="114"/>
        <v>N/A</v>
      </c>
      <c r="E437" s="48">
        <v>55266</v>
      </c>
      <c r="F437" s="48" t="str">
        <f t="shared" si="115"/>
        <v>N/A</v>
      </c>
      <c r="G437" s="48">
        <v>69556</v>
      </c>
      <c r="H437" s="56" t="str">
        <f t="shared" si="116"/>
        <v>N/A</v>
      </c>
      <c r="I437" s="96">
        <v>1.8819999999999999</v>
      </c>
      <c r="J437" s="96">
        <v>25.86</v>
      </c>
      <c r="K437" s="57" t="s">
        <v>115</v>
      </c>
      <c r="L437" s="21" t="str">
        <f t="shared" si="117"/>
        <v>No</v>
      </c>
    </row>
    <row r="438" spans="1:12">
      <c r="A438" s="113" t="s">
        <v>598</v>
      </c>
      <c r="B438" s="57" t="s">
        <v>51</v>
      </c>
      <c r="C438" s="48">
        <v>487054</v>
      </c>
      <c r="D438" s="48" t="str">
        <f t="shared" si="114"/>
        <v>N/A</v>
      </c>
      <c r="E438" s="48">
        <v>518692</v>
      </c>
      <c r="F438" s="48" t="str">
        <f t="shared" si="115"/>
        <v>N/A</v>
      </c>
      <c r="G438" s="48">
        <v>525263</v>
      </c>
      <c r="H438" s="56" t="str">
        <f t="shared" si="116"/>
        <v>N/A</v>
      </c>
      <c r="I438" s="96">
        <v>6.4960000000000004</v>
      </c>
      <c r="J438" s="96">
        <v>1.2669999999999999</v>
      </c>
      <c r="K438" s="57" t="s">
        <v>115</v>
      </c>
      <c r="L438" s="21" t="str">
        <f t="shared" si="117"/>
        <v>Yes</v>
      </c>
    </row>
    <row r="439" spans="1:12">
      <c r="A439" s="113" t="s">
        <v>600</v>
      </c>
      <c r="B439" s="57" t="s">
        <v>51</v>
      </c>
      <c r="C439" s="48">
        <v>150754</v>
      </c>
      <c r="D439" s="48" t="str">
        <f t="shared" si="114"/>
        <v>N/A</v>
      </c>
      <c r="E439" s="48">
        <v>172050</v>
      </c>
      <c r="F439" s="48" t="str">
        <f t="shared" si="115"/>
        <v>N/A</v>
      </c>
      <c r="G439" s="48">
        <v>184157</v>
      </c>
      <c r="H439" s="56" t="str">
        <f t="shared" si="116"/>
        <v>N/A</v>
      </c>
      <c r="I439" s="96">
        <v>14.13</v>
      </c>
      <c r="J439" s="96">
        <v>7.0369999999999999</v>
      </c>
      <c r="K439" s="57" t="s">
        <v>115</v>
      </c>
      <c r="L439" s="21" t="str">
        <f t="shared" si="117"/>
        <v>Yes</v>
      </c>
    </row>
    <row r="440" spans="1:12">
      <c r="A440" s="153" t="s">
        <v>681</v>
      </c>
      <c r="B440" s="70" t="s">
        <v>51</v>
      </c>
      <c r="C440" s="51">
        <v>100</v>
      </c>
      <c r="D440" s="10" t="str">
        <f t="shared" si="114"/>
        <v>N/A</v>
      </c>
      <c r="E440" s="51">
        <v>100</v>
      </c>
      <c r="F440" s="10" t="str">
        <f t="shared" si="115"/>
        <v>N/A</v>
      </c>
      <c r="G440" s="51">
        <v>100</v>
      </c>
      <c r="H440" s="10" t="str">
        <f t="shared" si="116"/>
        <v>N/A</v>
      </c>
      <c r="I440" s="96">
        <v>0</v>
      </c>
      <c r="J440" s="96">
        <v>0</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999</v>
      </c>
      <c r="J441" s="96" t="s">
        <v>999</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999</v>
      </c>
      <c r="J442" s="96" t="s">
        <v>999</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999</v>
      </c>
      <c r="J443" s="96" t="s">
        <v>999</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999</v>
      </c>
      <c r="J444" s="96" t="s">
        <v>999</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999</v>
      </c>
      <c r="J445" s="96" t="s">
        <v>999</v>
      </c>
      <c r="K445" s="11" t="s">
        <v>115</v>
      </c>
      <c r="L445" s="21" t="str">
        <f t="shared" si="117"/>
        <v>N/A</v>
      </c>
    </row>
    <row r="446" spans="1:12">
      <c r="A446" s="153" t="s">
        <v>687</v>
      </c>
      <c r="B446" s="70" t="s">
        <v>51</v>
      </c>
      <c r="C446" s="51">
        <v>0</v>
      </c>
      <c r="D446" s="10" t="str">
        <f t="shared" si="114"/>
        <v>N/A</v>
      </c>
      <c r="E446" s="51">
        <v>0</v>
      </c>
      <c r="F446" s="10" t="str">
        <f t="shared" si="115"/>
        <v>N/A</v>
      </c>
      <c r="G446" s="51">
        <v>0</v>
      </c>
      <c r="H446" s="10" t="str">
        <f t="shared" si="116"/>
        <v>N/A</v>
      </c>
      <c r="I446" s="96" t="s">
        <v>999</v>
      </c>
      <c r="J446" s="96" t="s">
        <v>999</v>
      </c>
      <c r="K446" s="11" t="s">
        <v>115</v>
      </c>
      <c r="L446" s="21" t="str">
        <f t="shared" si="117"/>
        <v>N/A</v>
      </c>
    </row>
    <row r="447" spans="1:12">
      <c r="A447" s="113" t="s">
        <v>688</v>
      </c>
      <c r="B447" s="57" t="s">
        <v>51</v>
      </c>
      <c r="C447" s="51">
        <v>0</v>
      </c>
      <c r="D447" s="56" t="str">
        <f t="shared" si="114"/>
        <v>N/A</v>
      </c>
      <c r="E447" s="51">
        <v>0</v>
      </c>
      <c r="F447" s="56" t="str">
        <f t="shared" si="115"/>
        <v>N/A</v>
      </c>
      <c r="G447" s="51">
        <v>0</v>
      </c>
      <c r="H447" s="56" t="str">
        <f t="shared" si="116"/>
        <v>N/A</v>
      </c>
      <c r="I447" s="51" t="s">
        <v>999</v>
      </c>
      <c r="J447" s="51" t="s">
        <v>999</v>
      </c>
      <c r="K447" s="57" t="s">
        <v>115</v>
      </c>
      <c r="L447" s="21" t="str">
        <f t="shared" si="117"/>
        <v>N/A</v>
      </c>
    </row>
    <row r="448" spans="1:12">
      <c r="A448" s="118" t="s">
        <v>400</v>
      </c>
      <c r="B448" s="57" t="s">
        <v>90</v>
      </c>
      <c r="C448" s="51">
        <v>8.8823094004000005</v>
      </c>
      <c r="D448" s="10" t="str">
        <f>IF($B448="N/A","N/A",IF(C448&gt;=20,"No",IF(C448&lt;0,"No","Yes")))</f>
        <v>Yes</v>
      </c>
      <c r="E448" s="51">
        <v>9.9329784688</v>
      </c>
      <c r="F448" s="10" t="str">
        <f>IF($B448="N/A","N/A",IF(E448&gt;=20,"No",IF(E448&lt;0,"No","Yes")))</f>
        <v>Yes</v>
      </c>
      <c r="G448" s="51">
        <v>10.990676319</v>
      </c>
      <c r="H448" s="10" t="str">
        <f>IF($B448="N/A","N/A",IF(G448&gt;=20,"No",IF(G448&lt;0,"No","Yes")))</f>
        <v>Yes</v>
      </c>
      <c r="I448" s="96">
        <v>11.83</v>
      </c>
      <c r="J448" s="96">
        <v>10.65</v>
      </c>
      <c r="K448" s="11" t="s">
        <v>115</v>
      </c>
      <c r="L448" s="21" t="str">
        <f t="shared" si="117"/>
        <v>Yes</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999</v>
      </c>
      <c r="J449" s="96" t="s">
        <v>999</v>
      </c>
      <c r="K449" s="11" t="s">
        <v>115</v>
      </c>
      <c r="L449" s="21" t="str">
        <f t="shared" si="117"/>
        <v>N/A</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999</v>
      </c>
      <c r="J450" s="96" t="s">
        <v>999</v>
      </c>
      <c r="K450" s="11" t="s">
        <v>115</v>
      </c>
      <c r="L450" s="21" t="str">
        <f t="shared" si="117"/>
        <v>N/A</v>
      </c>
    </row>
    <row r="451" spans="1:12">
      <c r="A451" s="120" t="s">
        <v>403</v>
      </c>
      <c r="B451" s="70" t="s">
        <v>51</v>
      </c>
      <c r="C451" s="51">
        <v>12.834816283</v>
      </c>
      <c r="D451" s="10" t="str">
        <f>IF($B451="N/A","N/A",IF(C451&gt;10,"No",IF(C451&lt;-10,"No","Yes")))</f>
        <v>N/A</v>
      </c>
      <c r="E451" s="51">
        <v>13.356445580000001</v>
      </c>
      <c r="F451" s="10" t="str">
        <f>IF($B451="N/A","N/A",IF(E451&gt;10,"No",IF(E451&lt;-10,"No","Yes")))</f>
        <v>N/A</v>
      </c>
      <c r="G451" s="51">
        <v>16.649532918999999</v>
      </c>
      <c r="H451" s="10" t="str">
        <f>IF($B451="N/A","N/A",IF(G451&gt;10,"No",IF(G451&lt;-10,"No","Yes")))</f>
        <v>N/A</v>
      </c>
      <c r="I451" s="96">
        <v>4.0640000000000001</v>
      </c>
      <c r="J451" s="96">
        <v>24.66</v>
      </c>
      <c r="K451" s="11" t="s">
        <v>115</v>
      </c>
      <c r="L451" s="21" t="str">
        <f t="shared" si="117"/>
        <v>Yes</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999</v>
      </c>
      <c r="J452" s="96" t="s">
        <v>999</v>
      </c>
      <c r="K452" s="11" t="s">
        <v>115</v>
      </c>
      <c r="L452" s="21" t="str">
        <f t="shared" si="117"/>
        <v>N/A</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999</v>
      </c>
      <c r="J453" s="96" t="s">
        <v>999</v>
      </c>
      <c r="K453" s="11" t="s">
        <v>115</v>
      </c>
      <c r="L453" s="21" t="str">
        <f t="shared" si="117"/>
        <v>N/A</v>
      </c>
    </row>
    <row r="454" spans="1:12">
      <c r="A454" s="118" t="s">
        <v>384</v>
      </c>
      <c r="B454" s="70" t="s">
        <v>51</v>
      </c>
      <c r="C454" s="39">
        <v>811025</v>
      </c>
      <c r="D454" s="10" t="str">
        <f t="shared" ref="D454:D470" si="118">IF($B454="N/A","N/A",IF(C454&gt;10,"No",IF(C454&lt;-10,"No","Yes")))</f>
        <v>N/A</v>
      </c>
      <c r="E454" s="39">
        <v>863946</v>
      </c>
      <c r="F454" s="10" t="str">
        <f t="shared" ref="F454:F470" si="119">IF($B454="N/A","N/A",IF(E454&gt;10,"No",IF(E454&lt;-10,"No","Yes")))</f>
        <v>N/A</v>
      </c>
      <c r="G454" s="39">
        <v>885690</v>
      </c>
      <c r="H454" s="10" t="str">
        <f t="shared" ref="H454:H470" si="120">IF($B454="N/A","N/A",IF(G454&gt;10,"No",IF(G454&lt;-10,"No","Yes")))</f>
        <v>N/A</v>
      </c>
      <c r="I454" s="96">
        <v>6.5250000000000004</v>
      </c>
      <c r="J454" s="96">
        <v>2.5169999999999999</v>
      </c>
      <c r="K454" s="11" t="s">
        <v>115</v>
      </c>
      <c r="L454" s="21" t="str">
        <f t="shared" si="117"/>
        <v>Yes</v>
      </c>
    </row>
    <row r="455" spans="1:12">
      <c r="A455" s="153" t="s">
        <v>689</v>
      </c>
      <c r="B455" s="70" t="s">
        <v>51</v>
      </c>
      <c r="C455" s="41">
        <v>68.188650164999999</v>
      </c>
      <c r="D455" s="10" t="str">
        <f t="shared" si="118"/>
        <v>N/A</v>
      </c>
      <c r="E455" s="41">
        <v>68.823745928999998</v>
      </c>
      <c r="F455" s="10" t="str">
        <f t="shared" si="119"/>
        <v>N/A</v>
      </c>
      <c r="G455" s="41">
        <v>69.885061364999999</v>
      </c>
      <c r="H455" s="10" t="str">
        <f t="shared" si="120"/>
        <v>N/A</v>
      </c>
      <c r="I455" s="96">
        <v>0.93140000000000001</v>
      </c>
      <c r="J455" s="96">
        <v>1.542</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999</v>
      </c>
      <c r="J456" s="96" t="s">
        <v>999</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999</v>
      </c>
      <c r="J457" s="96" t="s">
        <v>999</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999</v>
      </c>
      <c r="J458" s="96" t="s">
        <v>999</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999</v>
      </c>
      <c r="J459" s="96" t="s">
        <v>999</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999</v>
      </c>
      <c r="J460" s="96" t="s">
        <v>999</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999</v>
      </c>
      <c r="J461" s="96" t="s">
        <v>999</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999</v>
      </c>
      <c r="J462" s="96" t="s">
        <v>999</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999</v>
      </c>
      <c r="J463" s="96" t="s">
        <v>999</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999</v>
      </c>
      <c r="J464" s="96" t="s">
        <v>999</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999</v>
      </c>
      <c r="J465" s="96" t="s">
        <v>999</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999</v>
      </c>
      <c r="J466" s="96" t="s">
        <v>999</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999</v>
      </c>
      <c r="J467" s="51" t="s">
        <v>999</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999</v>
      </c>
      <c r="J468" s="51" t="s">
        <v>999</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999</v>
      </c>
      <c r="J469" s="96" t="s">
        <v>999</v>
      </c>
      <c r="K469" s="11" t="s">
        <v>115</v>
      </c>
      <c r="L469" s="21" t="str">
        <f t="shared" si="117"/>
        <v>N/A</v>
      </c>
    </row>
    <row r="470" spans="1:12">
      <c r="A470" s="153" t="s">
        <v>634</v>
      </c>
      <c r="B470" s="70" t="s">
        <v>51</v>
      </c>
      <c r="C470" s="41">
        <v>31.811349835000001</v>
      </c>
      <c r="D470" s="10" t="str">
        <f t="shared" si="118"/>
        <v>N/A</v>
      </c>
      <c r="E470" s="41">
        <v>31.176254070999999</v>
      </c>
      <c r="F470" s="10" t="str">
        <f t="shared" si="119"/>
        <v>N/A</v>
      </c>
      <c r="G470" s="41">
        <v>30.114938635000001</v>
      </c>
      <c r="H470" s="10" t="str">
        <f t="shared" si="120"/>
        <v>N/A</v>
      </c>
      <c r="I470" s="96">
        <v>-2</v>
      </c>
      <c r="J470" s="96">
        <v>-3.4</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999</v>
      </c>
      <c r="J471" s="102" t="s">
        <v>999</v>
      </c>
      <c r="K471" s="53" t="s">
        <v>115</v>
      </c>
      <c r="L471" s="43" t="str">
        <f t="shared" si="117"/>
        <v>N/A</v>
      </c>
    </row>
    <row r="472" spans="1:12">
      <c r="A472" s="218" t="s">
        <v>28</v>
      </c>
      <c r="B472" s="212"/>
      <c r="C472" s="212"/>
      <c r="D472" s="212"/>
      <c r="E472" s="212"/>
      <c r="F472" s="212"/>
      <c r="G472" s="212"/>
      <c r="H472" s="212"/>
      <c r="I472" s="212"/>
      <c r="J472" s="212"/>
      <c r="K472" s="212"/>
      <c r="L472" s="213"/>
    </row>
    <row r="473" spans="1:12">
      <c r="A473" s="118" t="s">
        <v>601</v>
      </c>
      <c r="B473" s="114" t="s">
        <v>51</v>
      </c>
      <c r="C473" s="65">
        <v>1072449315</v>
      </c>
      <c r="D473" s="103" t="str">
        <f>IF($B473="N/A","N/A",IF(C473&gt;10,"No",IF(C473&lt;-10,"No","Yes")))</f>
        <v>N/A</v>
      </c>
      <c r="E473" s="65">
        <v>1363594431</v>
      </c>
      <c r="F473" s="103" t="str">
        <f>IF($B473="N/A","N/A",IF(E473&gt;10,"No",IF(E473&lt;-10,"No","Yes")))</f>
        <v>N/A</v>
      </c>
      <c r="G473" s="65">
        <v>1493713695</v>
      </c>
      <c r="H473" s="103" t="str">
        <f>IF($B473="N/A","N/A",IF(G473&gt;10,"No",IF(G473&lt;-10,"No","Yes")))</f>
        <v>N/A</v>
      </c>
      <c r="I473" s="104">
        <v>27.15</v>
      </c>
      <c r="J473" s="104">
        <v>9.5419999999999998</v>
      </c>
      <c r="K473" s="66" t="s">
        <v>117</v>
      </c>
      <c r="L473" s="138" t="str">
        <f t="shared" ref="L473:L484" si="121">IF(J473="Div by 0", "N/A", IF(K473="N/A","N/A", IF(J473&gt;VALUE(MID(K473,1,2)), "No", IF(J473&lt;-1*VALUE(MID(K473,1,2)), "No", "Yes"))))</f>
        <v>Yes</v>
      </c>
    </row>
    <row r="474" spans="1:12">
      <c r="A474" s="153" t="s">
        <v>602</v>
      </c>
      <c r="B474" s="70" t="s">
        <v>51</v>
      </c>
      <c r="C474" s="40">
        <v>1072426642</v>
      </c>
      <c r="D474" s="10" t="str">
        <f>IF($B474="N/A","N/A",IF(C474&gt;10,"No",IF(C474&lt;-10,"No","Yes")))</f>
        <v>N/A</v>
      </c>
      <c r="E474" s="40">
        <v>1363573029</v>
      </c>
      <c r="F474" s="10" t="str">
        <f>IF($B474="N/A","N/A",IF(E474&gt;10,"No",IF(E474&lt;-10,"No","Yes")))</f>
        <v>N/A</v>
      </c>
      <c r="G474" s="40">
        <v>1493705324</v>
      </c>
      <c r="H474" s="10" t="str">
        <f>IF($B474="N/A","N/A",IF(G474&gt;10,"No",IF(G474&lt;-10,"No","Yes")))</f>
        <v>N/A</v>
      </c>
      <c r="I474" s="96">
        <v>27.15</v>
      </c>
      <c r="J474" s="96">
        <v>9.5429999999999993</v>
      </c>
      <c r="K474" s="11" t="s">
        <v>117</v>
      </c>
      <c r="L474" s="21" t="str">
        <f t="shared" si="121"/>
        <v>Yes</v>
      </c>
    </row>
    <row r="475" spans="1:12">
      <c r="A475" s="153" t="s">
        <v>603</v>
      </c>
      <c r="B475" s="70" t="s">
        <v>51</v>
      </c>
      <c r="C475" s="40">
        <v>22673</v>
      </c>
      <c r="D475" s="10" t="str">
        <f>IF($B475="N/A","N/A",IF(C475&gt;10,"No",IF(C475&lt;-10,"No","Yes")))</f>
        <v>N/A</v>
      </c>
      <c r="E475" s="40">
        <v>21402</v>
      </c>
      <c r="F475" s="10" t="str">
        <f>IF($B475="N/A","N/A",IF(E475&gt;10,"No",IF(E475&lt;-10,"No","Yes")))</f>
        <v>N/A</v>
      </c>
      <c r="G475" s="40">
        <v>8371</v>
      </c>
      <c r="H475" s="10" t="str">
        <f>IF($B475="N/A","N/A",IF(G475&gt;10,"No",IF(G475&lt;-10,"No","Yes")))</f>
        <v>N/A</v>
      </c>
      <c r="I475" s="96">
        <v>-5.61</v>
      </c>
      <c r="J475" s="96">
        <v>-60.9</v>
      </c>
      <c r="K475" s="11" t="s">
        <v>117</v>
      </c>
      <c r="L475" s="21" t="str">
        <f t="shared" si="121"/>
        <v>No</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999</v>
      </c>
      <c r="J476" s="96" t="s">
        <v>999</v>
      </c>
      <c r="K476" s="11" t="s">
        <v>117</v>
      </c>
      <c r="L476" s="21" t="str">
        <f t="shared" si="121"/>
        <v>N/A</v>
      </c>
    </row>
    <row r="477" spans="1:12">
      <c r="A477" s="118" t="s">
        <v>605</v>
      </c>
      <c r="B477" s="122" t="s">
        <v>29</v>
      </c>
      <c r="C477" s="41">
        <v>1.0349308209000001</v>
      </c>
      <c r="D477" s="10" t="str">
        <f>IF($B477="N/A","N/A",IF(C477&gt;2,"No",IF(C477&lt;0.9,"No","Yes")))</f>
        <v>Yes</v>
      </c>
      <c r="E477" s="41">
        <v>1.0363591185000001</v>
      </c>
      <c r="F477" s="10" t="str">
        <f>IF($B477="N/A","N/A",IF(E477&gt;2,"No",IF(E477&lt;0.9,"No","Yes")))</f>
        <v>Yes</v>
      </c>
      <c r="G477" s="41">
        <v>0.95855887179999999</v>
      </c>
      <c r="H477" s="10" t="str">
        <f>IF($B477="N/A","N/A",IF(G477&gt;2,"No",IF(G477&lt;0.9,"No","Yes")))</f>
        <v>Yes</v>
      </c>
      <c r="I477" s="96">
        <v>0.13800000000000001</v>
      </c>
      <c r="J477" s="96">
        <v>-7.51</v>
      </c>
      <c r="K477" s="11" t="s">
        <v>117</v>
      </c>
      <c r="L477" s="21" t="str">
        <f t="shared" si="121"/>
        <v>Yes</v>
      </c>
    </row>
    <row r="478" spans="1:12">
      <c r="A478" s="153" t="s">
        <v>602</v>
      </c>
      <c r="B478" s="122" t="s">
        <v>29</v>
      </c>
      <c r="C478" s="41">
        <v>1.0346826516000001</v>
      </c>
      <c r="D478" s="10" t="str">
        <f>IF($B478="N/A","N/A",IF(C478&gt;2,"No",IF(C478&lt;0.9,"No","Yes")))</f>
        <v>Yes</v>
      </c>
      <c r="E478" s="41">
        <v>1.0361369540000001</v>
      </c>
      <c r="F478" s="10" t="str">
        <f>IF($B478="N/A","N/A",IF(E478&gt;2,"No",IF(E478&lt;0.9,"No","Yes")))</f>
        <v>Yes</v>
      </c>
      <c r="G478" s="41">
        <v>0.9584726187</v>
      </c>
      <c r="H478" s="10" t="str">
        <f>IF($B478="N/A","N/A",IF(G478&gt;2,"No",IF(G478&lt;0.9,"No","Yes")))</f>
        <v>Yes</v>
      </c>
      <c r="I478" s="96">
        <v>0.1406</v>
      </c>
      <c r="J478" s="96">
        <v>-7.5</v>
      </c>
      <c r="K478" s="11" t="s">
        <v>117</v>
      </c>
      <c r="L478" s="21" t="str">
        <f t="shared" si="121"/>
        <v>Yes</v>
      </c>
    </row>
    <row r="479" spans="1:12">
      <c r="A479" s="153" t="s">
        <v>603</v>
      </c>
      <c r="B479" s="122" t="s">
        <v>29</v>
      </c>
      <c r="C479" s="41" t="s">
        <v>999</v>
      </c>
      <c r="D479" s="10" t="str">
        <f>IF($B479="N/A","N/A",IF(C479&gt;2,"No",IF(C479&lt;0.9,"No","Yes")))</f>
        <v>No</v>
      </c>
      <c r="E479" s="41" t="s">
        <v>999</v>
      </c>
      <c r="F479" s="10" t="str">
        <f>IF($B479="N/A","N/A",IF(E479&gt;2,"No",IF(E479&lt;0.9,"No","Yes")))</f>
        <v>No</v>
      </c>
      <c r="G479" s="41" t="s">
        <v>999</v>
      </c>
      <c r="H479" s="10" t="str">
        <f>IF($B479="N/A","N/A",IF(G479&gt;2,"No",IF(G479&lt;0.9,"No","Yes")))</f>
        <v>No</v>
      </c>
      <c r="I479" s="96" t="s">
        <v>999</v>
      </c>
      <c r="J479" s="96" t="s">
        <v>999</v>
      </c>
      <c r="K479" s="11" t="s">
        <v>117</v>
      </c>
      <c r="L479" s="21" t="str">
        <f t="shared" si="121"/>
        <v>N/A</v>
      </c>
    </row>
    <row r="480" spans="1:12">
      <c r="A480" s="153" t="s">
        <v>604</v>
      </c>
      <c r="B480" s="122" t="s">
        <v>29</v>
      </c>
      <c r="C480" s="41" t="s">
        <v>999</v>
      </c>
      <c r="D480" s="10" t="str">
        <f>IF($B480="N/A","N/A",IF(C480&gt;2,"No",IF(C480&lt;0.9,"No","Yes")))</f>
        <v>No</v>
      </c>
      <c r="E480" s="41" t="s">
        <v>999</v>
      </c>
      <c r="F480" s="10" t="str">
        <f>IF($B480="N/A","N/A",IF(E480&gt;2,"No",IF(E480&lt;0.9,"No","Yes")))</f>
        <v>No</v>
      </c>
      <c r="G480" s="41" t="s">
        <v>999</v>
      </c>
      <c r="H480" s="10" t="str">
        <f>IF($B480="N/A","N/A",IF(G480&gt;2,"No",IF(G480&lt;0.9,"No","Yes")))</f>
        <v>No</v>
      </c>
      <c r="I480" s="96" t="s">
        <v>999</v>
      </c>
      <c r="J480" s="96" t="s">
        <v>999</v>
      </c>
      <c r="K480" s="11" t="s">
        <v>117</v>
      </c>
      <c r="L480" s="21" t="str">
        <f t="shared" si="121"/>
        <v>N/A</v>
      </c>
    </row>
    <row r="481" spans="1:12">
      <c r="A481" s="118" t="s">
        <v>606</v>
      </c>
      <c r="B481" s="70" t="s">
        <v>51</v>
      </c>
      <c r="C481" s="40">
        <v>162.88190435000001</v>
      </c>
      <c r="D481" s="10" t="str">
        <f>IF($B481="N/A","N/A",IF(C481&gt;10,"No",IF(C481&lt;-10,"No","Yes")))</f>
        <v>N/A</v>
      </c>
      <c r="E481" s="40">
        <v>192.95679779</v>
      </c>
      <c r="F481" s="10" t="str">
        <f>IF($B481="N/A","N/A",IF(E481&gt;10,"No",IF(E481&lt;-10,"No","Yes")))</f>
        <v>N/A</v>
      </c>
      <c r="G481" s="40">
        <v>201.30858069999999</v>
      </c>
      <c r="H481" s="10" t="str">
        <f>IF($B481="N/A","N/A",IF(G481&gt;10,"No",IF(G481&lt;-10,"No","Yes")))</f>
        <v>N/A</v>
      </c>
      <c r="I481" s="96">
        <v>18.46</v>
      </c>
      <c r="J481" s="96">
        <v>4.3280000000000003</v>
      </c>
      <c r="K481" s="11" t="s">
        <v>117</v>
      </c>
      <c r="L481" s="21" t="str">
        <f t="shared" si="121"/>
        <v>Yes</v>
      </c>
    </row>
    <row r="482" spans="1:12">
      <c r="A482" s="153" t="s">
        <v>602</v>
      </c>
      <c r="B482" s="70" t="s">
        <v>51</v>
      </c>
      <c r="C482" s="40">
        <v>162.87846081999999</v>
      </c>
      <c r="D482" s="10" t="str">
        <f>IF($B482="N/A","N/A",IF(C482&gt;10,"No",IF(C482&lt;-10,"No","Yes")))</f>
        <v>N/A</v>
      </c>
      <c r="E482" s="40">
        <v>192.95376927999999</v>
      </c>
      <c r="F482" s="10" t="str">
        <f>IF($B482="N/A","N/A",IF(E482&gt;10,"No",IF(E482&lt;-10,"No","Yes")))</f>
        <v>N/A</v>
      </c>
      <c r="G482" s="40">
        <v>201.30745254000001</v>
      </c>
      <c r="H482" s="10" t="str">
        <f>IF($B482="N/A","N/A",IF(G482&gt;10,"No",IF(G482&lt;-10,"No","Yes")))</f>
        <v>N/A</v>
      </c>
      <c r="I482" s="96">
        <v>18.46</v>
      </c>
      <c r="J482" s="96">
        <v>4.3289999999999997</v>
      </c>
      <c r="K482" s="11" t="s">
        <v>117</v>
      </c>
      <c r="L482" s="21" t="str">
        <f t="shared" si="121"/>
        <v>Yes</v>
      </c>
    </row>
    <row r="483" spans="1:12">
      <c r="A483" s="153" t="s">
        <v>603</v>
      </c>
      <c r="B483" s="70" t="s">
        <v>51</v>
      </c>
      <c r="C483" s="40" t="s">
        <v>999</v>
      </c>
      <c r="D483" s="10" t="str">
        <f>IF($B483="N/A","N/A",IF(C483&gt;10,"No",IF(C483&lt;-10,"No","Yes")))</f>
        <v>N/A</v>
      </c>
      <c r="E483" s="40" t="s">
        <v>999</v>
      </c>
      <c r="F483" s="10" t="str">
        <f>IF($B483="N/A","N/A",IF(E483&gt;10,"No",IF(E483&lt;-10,"No","Yes")))</f>
        <v>N/A</v>
      </c>
      <c r="G483" s="40" t="s">
        <v>999</v>
      </c>
      <c r="H483" s="10" t="str">
        <f>IF($B483="N/A","N/A",IF(G483&gt;10,"No",IF(G483&lt;-10,"No","Yes")))</f>
        <v>N/A</v>
      </c>
      <c r="I483" s="96" t="s">
        <v>999</v>
      </c>
      <c r="J483" s="96" t="s">
        <v>999</v>
      </c>
      <c r="K483" s="11" t="s">
        <v>117</v>
      </c>
      <c r="L483" s="21" t="str">
        <f t="shared" si="121"/>
        <v>N/A</v>
      </c>
    </row>
    <row r="484" spans="1:12">
      <c r="A484" s="153" t="s">
        <v>604</v>
      </c>
      <c r="B484" s="101" t="s">
        <v>51</v>
      </c>
      <c r="C484" s="44" t="s">
        <v>999</v>
      </c>
      <c r="D484" s="52" t="str">
        <f>IF($B484="N/A","N/A",IF(C484&gt;10,"No",IF(C484&lt;-10,"No","Yes")))</f>
        <v>N/A</v>
      </c>
      <c r="E484" s="44" t="s">
        <v>999</v>
      </c>
      <c r="F484" s="52" t="str">
        <f>IF($B484="N/A","N/A",IF(E484&gt;10,"No",IF(E484&lt;-10,"No","Yes")))</f>
        <v>N/A</v>
      </c>
      <c r="G484" s="44" t="s">
        <v>999</v>
      </c>
      <c r="H484" s="52" t="str">
        <f>IF($B484="N/A","N/A",IF(G484&gt;10,"No",IF(G484&lt;-10,"No","Yes")))</f>
        <v>N/A</v>
      </c>
      <c r="I484" s="102" t="s">
        <v>999</v>
      </c>
      <c r="J484" s="102" t="s">
        <v>999</v>
      </c>
      <c r="K484" s="53" t="s">
        <v>117</v>
      </c>
      <c r="L484" s="43" t="str">
        <f t="shared" si="121"/>
        <v>N/A</v>
      </c>
    </row>
    <row r="485" spans="1:12">
      <c r="A485" s="218" t="s">
        <v>405</v>
      </c>
      <c r="B485" s="212"/>
      <c r="C485" s="212"/>
      <c r="D485" s="212"/>
      <c r="E485" s="212"/>
      <c r="F485" s="212"/>
      <c r="G485" s="212"/>
      <c r="H485" s="212"/>
      <c r="I485" s="212"/>
      <c r="J485" s="212"/>
      <c r="K485" s="212"/>
      <c r="L485" s="213"/>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999</v>
      </c>
      <c r="J486" s="60" t="s">
        <v>999</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999</v>
      </c>
      <c r="J487" s="51" t="s">
        <v>999</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999</v>
      </c>
      <c r="J488" s="61" t="s">
        <v>999</v>
      </c>
      <c r="K488" s="59" t="s">
        <v>117</v>
      </c>
      <c r="L488" s="43" t="str">
        <f>IF(J488="Div by 0", "N/A", IF(K488="N/A","N/A", IF(J488&gt;VALUE(MID(K488,1,2)), "No", IF(J488&lt;-1*VALUE(MID(K488,1,2)), "No", "Yes"))))</f>
        <v>N/A</v>
      </c>
    </row>
    <row r="489" spans="1:12">
      <c r="A489" s="218" t="s">
        <v>406</v>
      </c>
      <c r="B489" s="212"/>
      <c r="C489" s="212"/>
      <c r="D489" s="212"/>
      <c r="E489" s="212"/>
      <c r="F489" s="212"/>
      <c r="G489" s="212"/>
      <c r="H489" s="212"/>
      <c r="I489" s="212"/>
      <c r="J489" s="212"/>
      <c r="K489" s="212"/>
      <c r="L489" s="213"/>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999</v>
      </c>
      <c r="J490" s="104" t="s">
        <v>999</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999</v>
      </c>
      <c r="J491" s="102" t="s">
        <v>999</v>
      </c>
      <c r="K491" s="53" t="s">
        <v>117</v>
      </c>
      <c r="L491" s="43" t="str">
        <f>IF(J491="Div by 0", "N/A", IF(K491="N/A","N/A", IF(J491&gt;VALUE(MID(K491,1,2)), "No", IF(J491&lt;-1*VALUE(MID(K491,1,2)), "No", "Yes"))))</f>
        <v>N/A</v>
      </c>
    </row>
    <row r="492" spans="1:12">
      <c r="A492" s="218" t="s">
        <v>407</v>
      </c>
      <c r="B492" s="212"/>
      <c r="C492" s="212"/>
      <c r="D492" s="212"/>
      <c r="E492" s="212"/>
      <c r="F492" s="212"/>
      <c r="G492" s="212"/>
      <c r="H492" s="212"/>
      <c r="I492" s="212"/>
      <c r="J492" s="212"/>
      <c r="K492" s="212"/>
      <c r="L492" s="213"/>
    </row>
    <row r="493" spans="1:12">
      <c r="A493" s="111" t="s">
        <v>607</v>
      </c>
      <c r="B493" s="123" t="s">
        <v>51</v>
      </c>
      <c r="C493" s="116">
        <v>697321</v>
      </c>
      <c r="D493" s="54" t="str">
        <f t="shared" ref="D493:D510" si="122">IF($B493="N/A","N/A",IF(C493&gt;10,"No",IF(C493&lt;-10,"No","Yes")))</f>
        <v>N/A</v>
      </c>
      <c r="E493" s="116">
        <v>751987</v>
      </c>
      <c r="F493" s="54" t="str">
        <f t="shared" ref="F493:F510" si="123">IF($B493="N/A","N/A",IF(E493&gt;10,"No",IF(E493&lt;-10,"No","Yes")))</f>
        <v>N/A</v>
      </c>
      <c r="G493" s="116">
        <v>787082</v>
      </c>
      <c r="H493" s="54" t="str">
        <f t="shared" ref="H493:H510" si="124">IF($B493="N/A","N/A",IF(G493&gt;10,"No",IF(G493&lt;-10,"No","Yes")))</f>
        <v>N/A</v>
      </c>
      <c r="I493" s="104">
        <v>7.8390000000000004</v>
      </c>
      <c r="J493" s="104">
        <v>4.6669999999999998</v>
      </c>
      <c r="K493" s="123" t="s">
        <v>117</v>
      </c>
      <c r="L493" s="138" t="str">
        <f t="shared" ref="L493:L510" si="125">IF(J493="Div by 0", "N/A", IF(K493="N/A","N/A", IF(J493&gt;VALUE(MID(K493,1,2)), "No", IF(J493&lt;-1*VALUE(MID(K493,1,2)), "No", "Yes"))))</f>
        <v>Yes</v>
      </c>
    </row>
    <row r="494" spans="1:12">
      <c r="A494" s="113" t="s">
        <v>592</v>
      </c>
      <c r="B494" s="57" t="s">
        <v>51</v>
      </c>
      <c r="C494" s="48">
        <v>5268</v>
      </c>
      <c r="D494" s="56" t="str">
        <f t="shared" si="122"/>
        <v>N/A</v>
      </c>
      <c r="E494" s="48">
        <v>5979</v>
      </c>
      <c r="F494" s="56" t="str">
        <f t="shared" si="123"/>
        <v>N/A</v>
      </c>
      <c r="G494" s="48">
        <v>8106</v>
      </c>
      <c r="H494" s="56" t="str">
        <f t="shared" si="124"/>
        <v>N/A</v>
      </c>
      <c r="I494" s="96">
        <v>13.5</v>
      </c>
      <c r="J494" s="96">
        <v>35.57</v>
      </c>
      <c r="K494" s="57" t="s">
        <v>115</v>
      </c>
      <c r="L494" s="21" t="str">
        <f t="shared" si="125"/>
        <v>No</v>
      </c>
    </row>
    <row r="495" spans="1:12">
      <c r="A495" s="113" t="s">
        <v>595</v>
      </c>
      <c r="B495" s="57" t="s">
        <v>51</v>
      </c>
      <c r="C495" s="48">
        <v>54245</v>
      </c>
      <c r="D495" s="56" t="str">
        <f t="shared" si="122"/>
        <v>N/A</v>
      </c>
      <c r="E495" s="48">
        <v>55266</v>
      </c>
      <c r="F495" s="56" t="str">
        <f t="shared" si="123"/>
        <v>N/A</v>
      </c>
      <c r="G495" s="48">
        <v>69556</v>
      </c>
      <c r="H495" s="56" t="str">
        <f t="shared" si="124"/>
        <v>N/A</v>
      </c>
      <c r="I495" s="96">
        <v>1.8819999999999999</v>
      </c>
      <c r="J495" s="96">
        <v>25.86</v>
      </c>
      <c r="K495" s="57" t="s">
        <v>115</v>
      </c>
      <c r="L495" s="21" t="str">
        <f t="shared" si="125"/>
        <v>No</v>
      </c>
    </row>
    <row r="496" spans="1:12">
      <c r="A496" s="113" t="s">
        <v>598</v>
      </c>
      <c r="B496" s="57" t="s">
        <v>51</v>
      </c>
      <c r="C496" s="48">
        <v>487054</v>
      </c>
      <c r="D496" s="56" t="str">
        <f t="shared" si="122"/>
        <v>N/A</v>
      </c>
      <c r="E496" s="48">
        <v>518692</v>
      </c>
      <c r="F496" s="56" t="str">
        <f t="shared" si="123"/>
        <v>N/A</v>
      </c>
      <c r="G496" s="48">
        <v>525263</v>
      </c>
      <c r="H496" s="56" t="str">
        <f t="shared" si="124"/>
        <v>N/A</v>
      </c>
      <c r="I496" s="96">
        <v>6.4960000000000004</v>
      </c>
      <c r="J496" s="96">
        <v>1.2669999999999999</v>
      </c>
      <c r="K496" s="57" t="s">
        <v>115</v>
      </c>
      <c r="L496" s="21" t="str">
        <f t="shared" si="125"/>
        <v>Yes</v>
      </c>
    </row>
    <row r="497" spans="1:12">
      <c r="A497" s="113" t="s">
        <v>600</v>
      </c>
      <c r="B497" s="57" t="s">
        <v>51</v>
      </c>
      <c r="C497" s="48">
        <v>150754</v>
      </c>
      <c r="D497" s="56" t="str">
        <f t="shared" si="122"/>
        <v>N/A</v>
      </c>
      <c r="E497" s="48">
        <v>172050</v>
      </c>
      <c r="F497" s="56" t="str">
        <f t="shared" si="123"/>
        <v>N/A</v>
      </c>
      <c r="G497" s="48">
        <v>184157</v>
      </c>
      <c r="H497" s="56" t="str">
        <f t="shared" si="124"/>
        <v>N/A</v>
      </c>
      <c r="I497" s="96">
        <v>14.13</v>
      </c>
      <c r="J497" s="96">
        <v>7.0369999999999999</v>
      </c>
      <c r="K497" s="57" t="s">
        <v>115</v>
      </c>
      <c r="L497" s="21" t="str">
        <f t="shared" si="125"/>
        <v>Yes</v>
      </c>
    </row>
    <row r="498" spans="1:12">
      <c r="A498" s="111" t="s">
        <v>778</v>
      </c>
      <c r="B498" s="57" t="s">
        <v>51</v>
      </c>
      <c r="C498" s="48">
        <v>548761.62</v>
      </c>
      <c r="D498" s="56" t="str">
        <f t="shared" si="122"/>
        <v>N/A</v>
      </c>
      <c r="E498" s="48">
        <v>588948.28</v>
      </c>
      <c r="F498" s="56" t="str">
        <f t="shared" si="123"/>
        <v>N/A</v>
      </c>
      <c r="G498" s="48">
        <v>618391.69999999995</v>
      </c>
      <c r="H498" s="56" t="str">
        <f t="shared" si="124"/>
        <v>N/A</v>
      </c>
      <c r="I498" s="96">
        <v>7.3230000000000004</v>
      </c>
      <c r="J498" s="96">
        <v>4.9989999999999997</v>
      </c>
      <c r="K498" s="57" t="s">
        <v>115</v>
      </c>
      <c r="L498" s="21" t="str">
        <f t="shared" si="125"/>
        <v>Yes</v>
      </c>
    </row>
    <row r="499" spans="1:12">
      <c r="A499" s="111" t="s">
        <v>601</v>
      </c>
      <c r="B499" s="55" t="s">
        <v>51</v>
      </c>
      <c r="C499" s="63">
        <v>1072449315</v>
      </c>
      <c r="D499" s="56" t="str">
        <f t="shared" si="122"/>
        <v>N/A</v>
      </c>
      <c r="E499" s="63">
        <v>1363594431</v>
      </c>
      <c r="F499" s="56" t="str">
        <f t="shared" si="123"/>
        <v>N/A</v>
      </c>
      <c r="G499" s="63">
        <v>1493713695</v>
      </c>
      <c r="H499" s="56" t="str">
        <f t="shared" si="124"/>
        <v>N/A</v>
      </c>
      <c r="I499" s="96">
        <v>27.15</v>
      </c>
      <c r="J499" s="96">
        <v>9.5419999999999998</v>
      </c>
      <c r="K499" s="55" t="s">
        <v>117</v>
      </c>
      <c r="L499" s="21" t="str">
        <f t="shared" si="125"/>
        <v>Yes</v>
      </c>
    </row>
    <row r="500" spans="1:12">
      <c r="A500" s="111" t="s">
        <v>779</v>
      </c>
      <c r="B500" s="55" t="s">
        <v>51</v>
      </c>
      <c r="C500" s="63">
        <v>1537.9564290000001</v>
      </c>
      <c r="D500" s="56" t="str">
        <f t="shared" si="122"/>
        <v>N/A</v>
      </c>
      <c r="E500" s="63">
        <v>1813.3218141</v>
      </c>
      <c r="F500" s="56" t="str">
        <f t="shared" si="123"/>
        <v>N/A</v>
      </c>
      <c r="G500" s="63">
        <v>1897.7866283000001</v>
      </c>
      <c r="H500" s="56" t="str">
        <f t="shared" si="124"/>
        <v>N/A</v>
      </c>
      <c r="I500" s="96">
        <v>17.899999999999999</v>
      </c>
      <c r="J500" s="96">
        <v>4.6580000000000004</v>
      </c>
      <c r="K500" s="55" t="s">
        <v>117</v>
      </c>
      <c r="L500" s="21" t="str">
        <f t="shared" si="125"/>
        <v>Yes</v>
      </c>
    </row>
    <row r="501" spans="1:12">
      <c r="A501" s="113" t="s">
        <v>592</v>
      </c>
      <c r="B501" s="55" t="s">
        <v>51</v>
      </c>
      <c r="C501" s="63">
        <v>3171.6152240000001</v>
      </c>
      <c r="D501" s="56" t="str">
        <f t="shared" si="122"/>
        <v>N/A</v>
      </c>
      <c r="E501" s="63">
        <v>2906.4851982</v>
      </c>
      <c r="F501" s="56" t="str">
        <f t="shared" si="123"/>
        <v>N/A</v>
      </c>
      <c r="G501" s="63">
        <v>2507.6147298000001</v>
      </c>
      <c r="H501" s="56" t="str">
        <f t="shared" si="124"/>
        <v>N/A</v>
      </c>
      <c r="I501" s="96">
        <v>-8.36</v>
      </c>
      <c r="J501" s="96">
        <v>-13.7</v>
      </c>
      <c r="K501" s="55" t="s">
        <v>117</v>
      </c>
      <c r="L501" s="21" t="str">
        <f t="shared" si="125"/>
        <v>Yes</v>
      </c>
    </row>
    <row r="502" spans="1:12">
      <c r="A502" s="113" t="s">
        <v>595</v>
      </c>
      <c r="B502" s="55" t="s">
        <v>51</v>
      </c>
      <c r="C502" s="63">
        <v>4167.9199373000001</v>
      </c>
      <c r="D502" s="56" t="str">
        <f t="shared" si="122"/>
        <v>N/A</v>
      </c>
      <c r="E502" s="63">
        <v>4778.5963522000002</v>
      </c>
      <c r="F502" s="56" t="str">
        <f t="shared" si="123"/>
        <v>N/A</v>
      </c>
      <c r="G502" s="63">
        <v>4328.0797630999996</v>
      </c>
      <c r="H502" s="56" t="str">
        <f t="shared" si="124"/>
        <v>N/A</v>
      </c>
      <c r="I502" s="96">
        <v>14.65</v>
      </c>
      <c r="J502" s="96">
        <v>-9.43</v>
      </c>
      <c r="K502" s="55" t="s">
        <v>117</v>
      </c>
      <c r="L502" s="21" t="str">
        <f t="shared" si="125"/>
        <v>Yes</v>
      </c>
    </row>
    <row r="503" spans="1:12">
      <c r="A503" s="113" t="s">
        <v>598</v>
      </c>
      <c r="B503" s="55" t="s">
        <v>51</v>
      </c>
      <c r="C503" s="63">
        <v>1166.8466145</v>
      </c>
      <c r="D503" s="56" t="str">
        <f t="shared" si="122"/>
        <v>N/A</v>
      </c>
      <c r="E503" s="63">
        <v>1242.4471131</v>
      </c>
      <c r="F503" s="56" t="str">
        <f t="shared" si="123"/>
        <v>N/A</v>
      </c>
      <c r="G503" s="63">
        <v>1177.7355210999999</v>
      </c>
      <c r="H503" s="56" t="str">
        <f t="shared" si="124"/>
        <v>N/A</v>
      </c>
      <c r="I503" s="96">
        <v>6.4790000000000001</v>
      </c>
      <c r="J503" s="96">
        <v>-5.21</v>
      </c>
      <c r="K503" s="55" t="s">
        <v>117</v>
      </c>
      <c r="L503" s="21" t="str">
        <f t="shared" si="125"/>
        <v>Yes</v>
      </c>
    </row>
    <row r="504" spans="1:12">
      <c r="A504" s="113" t="s">
        <v>600</v>
      </c>
      <c r="B504" s="55" t="s">
        <v>51</v>
      </c>
      <c r="C504" s="63">
        <v>1733.5202913000001</v>
      </c>
      <c r="D504" s="56" t="str">
        <f t="shared" si="122"/>
        <v>N/A</v>
      </c>
      <c r="E504" s="63">
        <v>2543.8841732000001</v>
      </c>
      <c r="F504" s="56" t="str">
        <f t="shared" si="123"/>
        <v>N/A</v>
      </c>
      <c r="G504" s="63">
        <v>3006.793991</v>
      </c>
      <c r="H504" s="56" t="str">
        <f t="shared" si="124"/>
        <v>N/A</v>
      </c>
      <c r="I504" s="96">
        <v>46.75</v>
      </c>
      <c r="J504" s="96">
        <v>18.2</v>
      </c>
      <c r="K504" s="55" t="s">
        <v>117</v>
      </c>
      <c r="L504" s="21" t="str">
        <f t="shared" si="125"/>
        <v>No</v>
      </c>
    </row>
    <row r="505" spans="1:12">
      <c r="A505" s="118" t="s">
        <v>780</v>
      </c>
      <c r="B505" s="114" t="s">
        <v>51</v>
      </c>
      <c r="C505" s="65">
        <v>845233209</v>
      </c>
      <c r="D505" s="10" t="str">
        <f t="shared" si="122"/>
        <v>N/A</v>
      </c>
      <c r="E505" s="65">
        <v>920718380</v>
      </c>
      <c r="F505" s="10" t="str">
        <f t="shared" si="123"/>
        <v>N/A</v>
      </c>
      <c r="G505" s="65">
        <v>1136810684</v>
      </c>
      <c r="H505" s="10" t="str">
        <f t="shared" si="124"/>
        <v>N/A</v>
      </c>
      <c r="I505" s="96">
        <v>8.9309999999999992</v>
      </c>
      <c r="J505" s="96">
        <v>23.47</v>
      </c>
      <c r="K505" s="66" t="s">
        <v>117</v>
      </c>
      <c r="L505" s="21" t="str">
        <f t="shared" si="125"/>
        <v>No</v>
      </c>
    </row>
    <row r="506" spans="1:12">
      <c r="A506" s="118" t="s">
        <v>781</v>
      </c>
      <c r="B506" s="70" t="s">
        <v>51</v>
      </c>
      <c r="C506" s="40">
        <v>1212.1149499000001</v>
      </c>
      <c r="D506" s="10" t="str">
        <f t="shared" si="122"/>
        <v>N/A</v>
      </c>
      <c r="E506" s="40">
        <v>1224.3807139999999</v>
      </c>
      <c r="F506" s="10" t="str">
        <f t="shared" si="123"/>
        <v>N/A</v>
      </c>
      <c r="G506" s="40">
        <v>1444.3357668000001</v>
      </c>
      <c r="H506" s="10" t="str">
        <f t="shared" si="124"/>
        <v>N/A</v>
      </c>
      <c r="I506" s="96">
        <v>1.012</v>
      </c>
      <c r="J506" s="96">
        <v>17.96</v>
      </c>
      <c r="K506" s="11" t="s">
        <v>117</v>
      </c>
      <c r="L506" s="21" t="str">
        <f t="shared" si="125"/>
        <v>No</v>
      </c>
    </row>
    <row r="507" spans="1:12">
      <c r="A507" s="113" t="s">
        <v>592</v>
      </c>
      <c r="B507" s="55" t="s">
        <v>51</v>
      </c>
      <c r="C507" s="63">
        <v>5904.5871298000002</v>
      </c>
      <c r="D507" s="56" t="str">
        <f t="shared" si="122"/>
        <v>N/A</v>
      </c>
      <c r="E507" s="63">
        <v>5572.4500753000002</v>
      </c>
      <c r="F507" s="56" t="str">
        <f t="shared" si="123"/>
        <v>N/A</v>
      </c>
      <c r="G507" s="63">
        <v>5279.9867998999998</v>
      </c>
      <c r="H507" s="56" t="str">
        <f t="shared" si="124"/>
        <v>N/A</v>
      </c>
      <c r="I507" s="96">
        <v>-5.63</v>
      </c>
      <c r="J507" s="96">
        <v>-5.25</v>
      </c>
      <c r="K507" s="55" t="s">
        <v>117</v>
      </c>
      <c r="L507" s="21" t="str">
        <f t="shared" si="125"/>
        <v>Yes</v>
      </c>
    </row>
    <row r="508" spans="1:12">
      <c r="A508" s="113" t="s">
        <v>595</v>
      </c>
      <c r="B508" s="55" t="s">
        <v>51</v>
      </c>
      <c r="C508" s="63">
        <v>9515.4827356999995</v>
      </c>
      <c r="D508" s="56" t="str">
        <f t="shared" si="122"/>
        <v>N/A</v>
      </c>
      <c r="E508" s="63">
        <v>9706.9019831000005</v>
      </c>
      <c r="F508" s="56" t="str">
        <f t="shared" si="123"/>
        <v>N/A</v>
      </c>
      <c r="G508" s="63">
        <v>10217.989245999999</v>
      </c>
      <c r="H508" s="56" t="str">
        <f t="shared" si="124"/>
        <v>N/A</v>
      </c>
      <c r="I508" s="96">
        <v>2.012</v>
      </c>
      <c r="J508" s="96">
        <v>5.2649999999999997</v>
      </c>
      <c r="K508" s="55" t="s">
        <v>117</v>
      </c>
      <c r="L508" s="21" t="str">
        <f t="shared" si="125"/>
        <v>Yes</v>
      </c>
    </row>
    <row r="509" spans="1:12">
      <c r="A509" s="113" t="s">
        <v>598</v>
      </c>
      <c r="B509" s="55" t="s">
        <v>51</v>
      </c>
      <c r="C509" s="63">
        <v>452.54722063999998</v>
      </c>
      <c r="D509" s="56" t="str">
        <f t="shared" si="122"/>
        <v>N/A</v>
      </c>
      <c r="E509" s="63">
        <v>517.77057096999999</v>
      </c>
      <c r="F509" s="56" t="str">
        <f t="shared" si="123"/>
        <v>N/A</v>
      </c>
      <c r="G509" s="63">
        <v>566.07838359000004</v>
      </c>
      <c r="H509" s="56" t="str">
        <f t="shared" si="124"/>
        <v>N/A</v>
      </c>
      <c r="I509" s="96">
        <v>14.41</v>
      </c>
      <c r="J509" s="96">
        <v>9.33</v>
      </c>
      <c r="K509" s="55" t="s">
        <v>117</v>
      </c>
      <c r="L509" s="21" t="str">
        <f t="shared" si="125"/>
        <v>Yes</v>
      </c>
    </row>
    <row r="510" spans="1:12">
      <c r="A510" s="113" t="s">
        <v>600</v>
      </c>
      <c r="B510" s="123" t="s">
        <v>51</v>
      </c>
      <c r="C510" s="124">
        <v>514.38468631000001</v>
      </c>
      <c r="D510" s="112" t="str">
        <f t="shared" si="122"/>
        <v>N/A</v>
      </c>
      <c r="E510" s="124">
        <v>478.78874164000001</v>
      </c>
      <c r="F510" s="112" t="str">
        <f t="shared" si="123"/>
        <v>N/A</v>
      </c>
      <c r="G510" s="124">
        <v>466.71384198999999</v>
      </c>
      <c r="H510" s="112" t="str">
        <f t="shared" si="124"/>
        <v>N/A</v>
      </c>
      <c r="I510" s="102">
        <v>-6.92</v>
      </c>
      <c r="J510" s="102">
        <v>-2.52</v>
      </c>
      <c r="K510" s="123" t="s">
        <v>117</v>
      </c>
      <c r="L510" s="43" t="str">
        <f t="shared" si="125"/>
        <v>Yes</v>
      </c>
    </row>
    <row r="511" spans="1:12">
      <c r="A511" s="233" t="s">
        <v>782</v>
      </c>
      <c r="B511" s="216"/>
      <c r="C511" s="216"/>
      <c r="D511" s="216"/>
      <c r="E511" s="216"/>
      <c r="F511" s="216"/>
      <c r="G511" s="216"/>
      <c r="H511" s="216"/>
      <c r="I511" s="216"/>
      <c r="J511" s="216"/>
      <c r="K511" s="216"/>
      <c r="L511" s="217"/>
    </row>
    <row r="512" spans="1:12">
      <c r="A512" s="113" t="s">
        <v>608</v>
      </c>
      <c r="B512" s="55" t="s">
        <v>51</v>
      </c>
      <c r="C512" s="63">
        <v>103309321</v>
      </c>
      <c r="D512" s="54" t="str">
        <f>IF($B512="N/A","N/A",IF(C512&gt;10,"No",IF(C512&lt;-10,"No","Yes")))</f>
        <v>N/A</v>
      </c>
      <c r="E512" s="63">
        <v>116396376</v>
      </c>
      <c r="F512" s="54" t="str">
        <f>IF($B512="N/A","N/A",IF(E512&gt;10,"No",IF(E512&lt;-10,"No","Yes")))</f>
        <v>N/A</v>
      </c>
      <c r="G512" s="63">
        <v>143254665</v>
      </c>
      <c r="H512" s="54" t="str">
        <f>IF($B512="N/A","N/A",IF(G512&gt;10,"No",IF(G512&lt;-10,"No","Yes")))</f>
        <v>N/A</v>
      </c>
      <c r="I512" s="104">
        <v>12.67</v>
      </c>
      <c r="J512" s="104">
        <v>23.07</v>
      </c>
      <c r="K512" s="55" t="s">
        <v>117</v>
      </c>
      <c r="L512" s="138" t="str">
        <f>IF(J512="Div by 0", "N/A", IF(K512="N/A","N/A", IF(J512&gt;VALUE(MID(K512,1,2)), "No", IF(J512&lt;-1*VALUE(MID(K512,1,2)), "No", "Yes"))))</f>
        <v>No</v>
      </c>
    </row>
    <row r="513" spans="1:12">
      <c r="A513" s="113" t="s">
        <v>609</v>
      </c>
      <c r="B513" s="57" t="s">
        <v>51</v>
      </c>
      <c r="C513" s="62">
        <v>39294191</v>
      </c>
      <c r="D513" s="56" t="str">
        <f>IF($B513="N/A","N/A",IF(C513&gt;10,"No",IF(C513&lt;-10,"No","Yes")))</f>
        <v>N/A</v>
      </c>
      <c r="E513" s="62">
        <v>50203500</v>
      </c>
      <c r="F513" s="56" t="str">
        <f>IF($B513="N/A","N/A",IF(E513&gt;10,"No",IF(E513&lt;-10,"No","Yes")))</f>
        <v>N/A</v>
      </c>
      <c r="G513" s="62">
        <v>60728029</v>
      </c>
      <c r="H513" s="56" t="str">
        <f>IF($B513="N/A","N/A",IF(G513&gt;10,"No",IF(G513&lt;-10,"No","Yes")))</f>
        <v>N/A</v>
      </c>
      <c r="I513" s="96">
        <v>27.76</v>
      </c>
      <c r="J513" s="96">
        <v>20.96</v>
      </c>
      <c r="K513" s="57" t="s">
        <v>117</v>
      </c>
      <c r="L513" s="21" t="str">
        <f>IF(J513="Div by 0", "N/A", IF(K513="N/A","N/A", IF(J513&gt;VALUE(MID(K513,1,2)), "No", IF(J513&lt;-1*VALUE(MID(K513,1,2)), "No", "Yes"))))</f>
        <v>No</v>
      </c>
    </row>
    <row r="514" spans="1:12">
      <c r="A514" s="113" t="s">
        <v>610</v>
      </c>
      <c r="B514" s="57" t="s">
        <v>51</v>
      </c>
      <c r="C514" s="62">
        <v>222936093</v>
      </c>
      <c r="D514" s="56" t="str">
        <f>IF($B514="N/A","N/A",IF(C514&gt;10,"No",IF(C514&lt;-10,"No","Yes")))</f>
        <v>N/A</v>
      </c>
      <c r="E514" s="62">
        <v>199991666</v>
      </c>
      <c r="F514" s="56" t="str">
        <f>IF($B514="N/A","N/A",IF(E514&gt;10,"No",IF(E514&lt;-10,"No","Yes")))</f>
        <v>N/A</v>
      </c>
      <c r="G514" s="62">
        <v>250740558</v>
      </c>
      <c r="H514" s="56" t="str">
        <f>IF($B514="N/A","N/A",IF(G514&gt;10,"No",IF(G514&lt;-10,"No","Yes")))</f>
        <v>N/A</v>
      </c>
      <c r="I514" s="96">
        <v>-10.3</v>
      </c>
      <c r="J514" s="96">
        <v>25.38</v>
      </c>
      <c r="K514" s="57" t="s">
        <v>117</v>
      </c>
      <c r="L514" s="21" t="str">
        <f>IF(J514="Div by 0", "N/A", IF(K514="N/A","N/A", IF(J514&gt;VALUE(MID(K514,1,2)), "No", IF(J514&lt;-1*VALUE(MID(K514,1,2)), "No", "Yes"))))</f>
        <v>No</v>
      </c>
    </row>
    <row r="515" spans="1:12">
      <c r="A515" s="113" t="s">
        <v>611</v>
      </c>
      <c r="B515" s="59" t="s">
        <v>51</v>
      </c>
      <c r="C515" s="64">
        <v>479693604</v>
      </c>
      <c r="D515" s="112" t="str">
        <f>IF($B515="N/A","N/A",IF(C515&gt;10,"No",IF(C515&lt;-10,"No","Yes")))</f>
        <v>N/A</v>
      </c>
      <c r="E515" s="64">
        <v>554126838</v>
      </c>
      <c r="F515" s="112" t="str">
        <f>IF($B515="N/A","N/A",IF(E515&gt;10,"No",IF(E515&lt;-10,"No","Yes")))</f>
        <v>N/A</v>
      </c>
      <c r="G515" s="64">
        <v>682087432</v>
      </c>
      <c r="H515" s="112" t="str">
        <f>IF($B515="N/A","N/A",IF(G515&gt;10,"No",IF(G515&lt;-10,"No","Yes")))</f>
        <v>N/A</v>
      </c>
      <c r="I515" s="102">
        <v>15.52</v>
      </c>
      <c r="J515" s="102">
        <v>23.09</v>
      </c>
      <c r="K515" s="59" t="s">
        <v>117</v>
      </c>
      <c r="L515" s="43" t="str">
        <f>IF(J515="Div by 0", "N/A", IF(K515="N/A","N/A", IF(J515&gt;VALUE(MID(K515,1,2)), "No", IF(J515&lt;-1*VALUE(MID(K515,1,2)), "No", "Yes"))))</f>
        <v>No</v>
      </c>
    </row>
    <row r="516" spans="1:12">
      <c r="A516" s="233" t="s">
        <v>783</v>
      </c>
      <c r="B516" s="216"/>
      <c r="C516" s="216"/>
      <c r="D516" s="216"/>
      <c r="E516" s="216"/>
      <c r="F516" s="216"/>
      <c r="G516" s="216"/>
      <c r="H516" s="216"/>
      <c r="I516" s="216"/>
      <c r="J516" s="216"/>
      <c r="K516" s="216"/>
      <c r="L516" s="217"/>
    </row>
    <row r="517" spans="1:12">
      <c r="A517" s="153" t="s">
        <v>608</v>
      </c>
      <c r="B517" s="114" t="s">
        <v>51</v>
      </c>
      <c r="C517" s="65">
        <v>148.15174217000001</v>
      </c>
      <c r="D517" s="103" t="str">
        <f>IF($B517="N/A","N/A",IF(C517&gt;10,"No",IF(C517&lt;-10,"No","Yes")))</f>
        <v>N/A</v>
      </c>
      <c r="E517" s="65">
        <v>154.78509070000001</v>
      </c>
      <c r="F517" s="103" t="str">
        <f>IF($B517="N/A","N/A",IF(E517&gt;10,"No",IF(E517&lt;-10,"No","Yes")))</f>
        <v>N/A</v>
      </c>
      <c r="G517" s="65">
        <v>182.00729403</v>
      </c>
      <c r="H517" s="103" t="str">
        <f>IF($B517="N/A","N/A",IF(G517&gt;10,"No",IF(G517&lt;-10,"No","Yes")))</f>
        <v>N/A</v>
      </c>
      <c r="I517" s="104">
        <v>4.4770000000000003</v>
      </c>
      <c r="J517" s="104">
        <v>17.59</v>
      </c>
      <c r="K517" s="66" t="s">
        <v>117</v>
      </c>
      <c r="L517" s="138" t="str">
        <f>IF(J517="Div by 0", "N/A", IF(K517="N/A","N/A", IF(J517&gt;VALUE(MID(K517,1,2)), "No", IF(J517&lt;-1*VALUE(MID(K517,1,2)), "No", "Yes"))))</f>
        <v>No</v>
      </c>
    </row>
    <row r="518" spans="1:12">
      <c r="A518" s="153" t="s">
        <v>609</v>
      </c>
      <c r="B518" s="70" t="s">
        <v>51</v>
      </c>
      <c r="C518" s="40">
        <v>56.350218908999999</v>
      </c>
      <c r="D518" s="10" t="str">
        <f>IF($B518="N/A","N/A",IF(C518&gt;10,"No",IF(C518&lt;-10,"No","Yes")))</f>
        <v>N/A</v>
      </c>
      <c r="E518" s="40">
        <v>66.761127518999999</v>
      </c>
      <c r="F518" s="10" t="str">
        <f>IF($B518="N/A","N/A",IF(E518&gt;10,"No",IF(E518&lt;-10,"No","Yes")))</f>
        <v>N/A</v>
      </c>
      <c r="G518" s="40">
        <v>77.155911328000002</v>
      </c>
      <c r="H518" s="10" t="str">
        <f>IF($B518="N/A","N/A",IF(G518&gt;10,"No",IF(G518&lt;-10,"No","Yes")))</f>
        <v>N/A</v>
      </c>
      <c r="I518" s="96">
        <v>18.48</v>
      </c>
      <c r="J518" s="96">
        <v>15.57</v>
      </c>
      <c r="K518" s="11" t="s">
        <v>117</v>
      </c>
      <c r="L518" s="21" t="str">
        <f>IF(J518="Div by 0", "N/A", IF(K518="N/A","N/A", IF(J518&gt;VALUE(MID(K518,1,2)), "No", IF(J518&lt;-1*VALUE(MID(K518,1,2)), "No", "Yes"))))</f>
        <v>No</v>
      </c>
    </row>
    <row r="519" spans="1:12">
      <c r="A519" s="153" t="s">
        <v>610</v>
      </c>
      <c r="B519" s="70" t="s">
        <v>51</v>
      </c>
      <c r="C519" s="40">
        <v>319.70368452999998</v>
      </c>
      <c r="D519" s="10" t="str">
        <f>IF($B519="N/A","N/A",IF(C519&gt;10,"No",IF(C519&lt;-10,"No","Yes")))</f>
        <v>N/A</v>
      </c>
      <c r="E519" s="40">
        <v>265.95096192</v>
      </c>
      <c r="F519" s="10" t="str">
        <f>IF($B519="N/A","N/A",IF(E519&gt;10,"No",IF(E519&lt;-10,"No","Yes")))</f>
        <v>N/A</v>
      </c>
      <c r="G519" s="40">
        <v>318.56980340000001</v>
      </c>
      <c r="H519" s="10" t="str">
        <f>IF($B519="N/A","N/A",IF(G519&gt;10,"No",IF(G519&lt;-10,"No","Yes")))</f>
        <v>N/A</v>
      </c>
      <c r="I519" s="96">
        <v>-16.8</v>
      </c>
      <c r="J519" s="96">
        <v>19.79</v>
      </c>
      <c r="K519" s="11" t="s">
        <v>117</v>
      </c>
      <c r="L519" s="21" t="str">
        <f>IF(J519="Div by 0", "N/A", IF(K519="N/A","N/A", IF(J519&gt;VALUE(MID(K519,1,2)), "No", IF(J519&lt;-1*VALUE(MID(K519,1,2)), "No", "Yes"))))</f>
        <v>No</v>
      </c>
    </row>
    <row r="520" spans="1:12">
      <c r="A520" s="113" t="s">
        <v>611</v>
      </c>
      <c r="B520" s="59" t="s">
        <v>51</v>
      </c>
      <c r="C520" s="64">
        <v>687.90930432000005</v>
      </c>
      <c r="D520" s="56" t="str">
        <f>IF($B520="N/A","N/A",IF(C520&gt;10,"No",IF(C520&lt;-10,"No","Yes")))</f>
        <v>N/A</v>
      </c>
      <c r="E520" s="64">
        <v>736.88353388999997</v>
      </c>
      <c r="F520" s="56" t="str">
        <f>IF($B520="N/A","N/A",IF(E520&gt;10,"No",IF(E520&lt;-10,"No","Yes")))</f>
        <v>N/A</v>
      </c>
      <c r="G520" s="64">
        <v>866.60275804000003</v>
      </c>
      <c r="H520" s="56" t="str">
        <f>IF($B520="N/A","N/A",IF(G520&gt;10,"No",IF(G520&lt;-10,"No","Yes")))</f>
        <v>N/A</v>
      </c>
      <c r="I520" s="51">
        <v>7.1189999999999998</v>
      </c>
      <c r="J520" s="51">
        <v>17.600000000000001</v>
      </c>
      <c r="K520" s="59" t="s">
        <v>117</v>
      </c>
      <c r="L520" s="21" t="str">
        <f>IF(J520="Div by 0", "N/A", IF(K520="N/A","N/A", IF(J520&gt;VALUE(MID(K520,1,2)), "No", IF(J520&lt;-1*VALUE(MID(K520,1,2)), "No", "Yes"))))</f>
        <v>No</v>
      </c>
    </row>
    <row r="521" spans="1:12" ht="39.75" customHeight="1">
      <c r="A521" s="220" t="s">
        <v>963</v>
      </c>
      <c r="B521" s="200"/>
      <c r="C521" s="200"/>
      <c r="D521" s="200"/>
      <c r="E521" s="200"/>
      <c r="F521" s="200"/>
      <c r="G521" s="200"/>
      <c r="H521" s="200"/>
      <c r="I521" s="200"/>
      <c r="J521" s="200"/>
      <c r="K521" s="200"/>
      <c r="L521" s="201"/>
    </row>
    <row r="522" spans="1:12">
      <c r="A522" s="111" t="s">
        <v>32</v>
      </c>
      <c r="B522" s="55" t="s">
        <v>51</v>
      </c>
      <c r="C522" s="50">
        <v>139697</v>
      </c>
      <c r="D522" s="56" t="str">
        <f t="shared" ref="D522:D554" si="126">IF($B522="N/A","N/A",IF(C522&gt;10,"No",IF(C522&lt;-10,"No","Yes")))</f>
        <v>N/A</v>
      </c>
      <c r="E522" s="50">
        <v>128647</v>
      </c>
      <c r="F522" s="56" t="str">
        <f t="shared" ref="F522:F554" si="127">IF($B522="N/A","N/A",IF(E522&gt;10,"No",IF(E522&lt;-10,"No","Yes")))</f>
        <v>N/A</v>
      </c>
      <c r="G522" s="50">
        <v>120917</v>
      </c>
      <c r="H522" s="56" t="str">
        <f t="shared" ref="H522:H554" si="128">IF($B522="N/A","N/A",IF(G522&gt;10,"No",IF(G522&lt;-10,"No","Yes")))</f>
        <v>N/A</v>
      </c>
      <c r="I522" s="51">
        <v>-7.91</v>
      </c>
      <c r="J522" s="51">
        <v>-6.01</v>
      </c>
      <c r="K522" s="55" t="s">
        <v>117</v>
      </c>
      <c r="L522" s="21" t="str">
        <f t="shared" ref="L522:L554" si="129">IF(J522="Div by 0", "N/A", IF(K522="N/A","N/A", IF(J522&gt;VALUE(MID(K522,1,2)), "No", IF(J522&lt;-1*VALUE(MID(K522,1,2)), "No", "Yes"))))</f>
        <v>Yes</v>
      </c>
    </row>
    <row r="523" spans="1:12">
      <c r="A523" s="118" t="s">
        <v>33</v>
      </c>
      <c r="B523" s="70" t="s">
        <v>51</v>
      </c>
      <c r="C523" s="39">
        <v>91076</v>
      </c>
      <c r="D523" s="10" t="str">
        <f t="shared" si="126"/>
        <v>N/A</v>
      </c>
      <c r="E523" s="39">
        <v>87780</v>
      </c>
      <c r="F523" s="10" t="str">
        <f t="shared" si="127"/>
        <v>N/A</v>
      </c>
      <c r="G523" s="39">
        <v>78182</v>
      </c>
      <c r="H523" s="10" t="str">
        <f t="shared" si="128"/>
        <v>N/A</v>
      </c>
      <c r="I523" s="96">
        <v>-3.62</v>
      </c>
      <c r="J523" s="96">
        <v>-10.9</v>
      </c>
      <c r="K523" s="11" t="s">
        <v>117</v>
      </c>
      <c r="L523" s="21" t="str">
        <f t="shared" si="129"/>
        <v>Yes</v>
      </c>
    </row>
    <row r="524" spans="1:12">
      <c r="A524" s="118" t="s">
        <v>408</v>
      </c>
      <c r="B524" s="70" t="s">
        <v>51</v>
      </c>
      <c r="C524" s="39">
        <v>84065.46</v>
      </c>
      <c r="D524" s="10" t="str">
        <f t="shared" si="126"/>
        <v>N/A</v>
      </c>
      <c r="E524" s="39">
        <v>80808.44</v>
      </c>
      <c r="F524" s="10" t="str">
        <f t="shared" si="127"/>
        <v>N/A</v>
      </c>
      <c r="G524" s="39">
        <v>71398.600000000006</v>
      </c>
      <c r="H524" s="10" t="str">
        <f t="shared" si="128"/>
        <v>N/A</v>
      </c>
      <c r="I524" s="96">
        <v>-3.87</v>
      </c>
      <c r="J524" s="96">
        <v>-11.6</v>
      </c>
      <c r="K524" s="11" t="s">
        <v>117</v>
      </c>
      <c r="L524" s="21" t="str">
        <f t="shared" si="129"/>
        <v>Yes</v>
      </c>
    </row>
    <row r="525" spans="1:12">
      <c r="A525" s="69" t="s">
        <v>591</v>
      </c>
      <c r="B525" s="70" t="s">
        <v>51</v>
      </c>
      <c r="C525" s="39">
        <v>9994</v>
      </c>
      <c r="D525" s="10" t="str">
        <f t="shared" si="126"/>
        <v>N/A</v>
      </c>
      <c r="E525" s="39">
        <v>9472</v>
      </c>
      <c r="F525" s="10" t="str">
        <f t="shared" si="127"/>
        <v>N/A</v>
      </c>
      <c r="G525" s="39">
        <v>7881</v>
      </c>
      <c r="H525" s="10" t="str">
        <f t="shared" si="128"/>
        <v>N/A</v>
      </c>
      <c r="I525" s="96">
        <v>-5.22</v>
      </c>
      <c r="J525" s="96">
        <v>-16.8</v>
      </c>
      <c r="K525" s="11" t="s">
        <v>116</v>
      </c>
      <c r="L525" s="21" t="str">
        <f t="shared" si="129"/>
        <v>No</v>
      </c>
    </row>
    <row r="526" spans="1:12">
      <c r="A526" s="153" t="s">
        <v>787</v>
      </c>
      <c r="B526" s="70" t="s">
        <v>51</v>
      </c>
      <c r="C526" s="39">
        <v>1543</v>
      </c>
      <c r="D526" s="10" t="str">
        <f t="shared" si="126"/>
        <v>N/A</v>
      </c>
      <c r="E526" s="39">
        <v>1102</v>
      </c>
      <c r="F526" s="10" t="str">
        <f t="shared" si="127"/>
        <v>N/A</v>
      </c>
      <c r="G526" s="39">
        <v>875</v>
      </c>
      <c r="H526" s="10" t="str">
        <f t="shared" si="128"/>
        <v>N/A</v>
      </c>
      <c r="I526" s="96">
        <v>-28.6</v>
      </c>
      <c r="J526" s="96">
        <v>-20.6</v>
      </c>
      <c r="K526" s="11" t="s">
        <v>116</v>
      </c>
      <c r="L526" s="21" t="str">
        <f t="shared" si="129"/>
        <v>No</v>
      </c>
    </row>
    <row r="527" spans="1:12">
      <c r="A527" s="153" t="s">
        <v>788</v>
      </c>
      <c r="B527" s="70" t="s">
        <v>51</v>
      </c>
      <c r="C527" s="39">
        <v>304</v>
      </c>
      <c r="D527" s="10" t="str">
        <f t="shared" si="126"/>
        <v>N/A</v>
      </c>
      <c r="E527" s="39">
        <v>306</v>
      </c>
      <c r="F527" s="10" t="str">
        <f t="shared" si="127"/>
        <v>N/A</v>
      </c>
      <c r="G527" s="39">
        <v>294</v>
      </c>
      <c r="H527" s="10" t="str">
        <f t="shared" si="128"/>
        <v>N/A</v>
      </c>
      <c r="I527" s="96">
        <v>0.65790000000000004</v>
      </c>
      <c r="J527" s="96">
        <v>-3.92</v>
      </c>
      <c r="K527" s="11" t="s">
        <v>116</v>
      </c>
      <c r="L527" s="21" t="str">
        <f t="shared" si="129"/>
        <v>Yes</v>
      </c>
    </row>
    <row r="528" spans="1:12">
      <c r="A528" s="153" t="s">
        <v>789</v>
      </c>
      <c r="B528" s="70" t="s">
        <v>51</v>
      </c>
      <c r="C528" s="39">
        <v>4772</v>
      </c>
      <c r="D528" s="10" t="str">
        <f t="shared" si="126"/>
        <v>N/A</v>
      </c>
      <c r="E528" s="39">
        <v>3962</v>
      </c>
      <c r="F528" s="10" t="str">
        <f t="shared" si="127"/>
        <v>N/A</v>
      </c>
      <c r="G528" s="39">
        <v>3065</v>
      </c>
      <c r="H528" s="10" t="str">
        <f t="shared" si="128"/>
        <v>N/A</v>
      </c>
      <c r="I528" s="96">
        <v>-17</v>
      </c>
      <c r="J528" s="96">
        <v>-22.6</v>
      </c>
      <c r="K528" s="11" t="s">
        <v>116</v>
      </c>
      <c r="L528" s="21" t="str">
        <f t="shared" si="129"/>
        <v>No</v>
      </c>
    </row>
    <row r="529" spans="1:12">
      <c r="A529" s="153" t="s">
        <v>790</v>
      </c>
      <c r="B529" s="70" t="s">
        <v>51</v>
      </c>
      <c r="C529" s="39">
        <v>3375</v>
      </c>
      <c r="D529" s="10" t="str">
        <f t="shared" si="126"/>
        <v>N/A</v>
      </c>
      <c r="E529" s="39">
        <v>4102</v>
      </c>
      <c r="F529" s="10" t="str">
        <f t="shared" si="127"/>
        <v>N/A</v>
      </c>
      <c r="G529" s="39">
        <v>3647</v>
      </c>
      <c r="H529" s="10" t="str">
        <f t="shared" si="128"/>
        <v>N/A</v>
      </c>
      <c r="I529" s="96">
        <v>21.54</v>
      </c>
      <c r="J529" s="96">
        <v>-11.1</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999</v>
      </c>
      <c r="J530" s="96" t="s">
        <v>999</v>
      </c>
      <c r="K530" s="11" t="s">
        <v>116</v>
      </c>
      <c r="L530" s="21" t="str">
        <f t="shared" si="129"/>
        <v>N/A</v>
      </c>
    </row>
    <row r="531" spans="1:12">
      <c r="A531" s="69" t="s">
        <v>594</v>
      </c>
      <c r="B531" s="70" t="s">
        <v>51</v>
      </c>
      <c r="C531" s="39">
        <v>59271</v>
      </c>
      <c r="D531" s="10" t="str">
        <f t="shared" si="126"/>
        <v>N/A</v>
      </c>
      <c r="E531" s="39">
        <v>58688</v>
      </c>
      <c r="F531" s="10" t="str">
        <f t="shared" si="127"/>
        <v>N/A</v>
      </c>
      <c r="G531" s="39">
        <v>47218</v>
      </c>
      <c r="H531" s="10" t="str">
        <f t="shared" si="128"/>
        <v>N/A</v>
      </c>
      <c r="I531" s="96">
        <v>-0.98399999999999999</v>
      </c>
      <c r="J531" s="96">
        <v>-19.5</v>
      </c>
      <c r="K531" s="11" t="s">
        <v>116</v>
      </c>
      <c r="L531" s="21" t="str">
        <f t="shared" si="129"/>
        <v>No</v>
      </c>
    </row>
    <row r="532" spans="1:12">
      <c r="A532" s="153" t="s">
        <v>792</v>
      </c>
      <c r="B532" s="70" t="s">
        <v>51</v>
      </c>
      <c r="C532" s="39">
        <v>49437</v>
      </c>
      <c r="D532" s="10" t="str">
        <f t="shared" si="126"/>
        <v>N/A</v>
      </c>
      <c r="E532" s="39">
        <v>49380</v>
      </c>
      <c r="F532" s="10" t="str">
        <f t="shared" si="127"/>
        <v>N/A</v>
      </c>
      <c r="G532" s="39">
        <v>38954</v>
      </c>
      <c r="H532" s="10" t="str">
        <f t="shared" si="128"/>
        <v>N/A</v>
      </c>
      <c r="I532" s="96">
        <v>-0.115</v>
      </c>
      <c r="J532" s="96">
        <v>-21.1</v>
      </c>
      <c r="K532" s="11" t="s">
        <v>116</v>
      </c>
      <c r="L532" s="21" t="str">
        <f t="shared" si="129"/>
        <v>No</v>
      </c>
    </row>
    <row r="533" spans="1:12">
      <c r="A533" s="153" t="s">
        <v>793</v>
      </c>
      <c r="B533" s="70" t="s">
        <v>51</v>
      </c>
      <c r="C533" s="39">
        <v>336</v>
      </c>
      <c r="D533" s="10" t="str">
        <f t="shared" si="126"/>
        <v>N/A</v>
      </c>
      <c r="E533" s="39">
        <v>316</v>
      </c>
      <c r="F533" s="10" t="str">
        <f t="shared" si="127"/>
        <v>N/A</v>
      </c>
      <c r="G533" s="39">
        <v>307</v>
      </c>
      <c r="H533" s="10" t="str">
        <f t="shared" si="128"/>
        <v>N/A</v>
      </c>
      <c r="I533" s="96">
        <v>-5.95</v>
      </c>
      <c r="J533" s="96">
        <v>-2.85</v>
      </c>
      <c r="K533" s="11" t="s">
        <v>116</v>
      </c>
      <c r="L533" s="21" t="str">
        <f t="shared" si="129"/>
        <v>Yes</v>
      </c>
    </row>
    <row r="534" spans="1:12">
      <c r="A534" s="153" t="s">
        <v>886</v>
      </c>
      <c r="B534" s="70" t="s">
        <v>51</v>
      </c>
      <c r="C534" s="39">
        <v>3859</v>
      </c>
      <c r="D534" s="10" t="str">
        <f t="shared" si="126"/>
        <v>N/A</v>
      </c>
      <c r="E534" s="39">
        <v>3511</v>
      </c>
      <c r="F534" s="10" t="str">
        <f t="shared" si="127"/>
        <v>N/A</v>
      </c>
      <c r="G534" s="39">
        <v>3098</v>
      </c>
      <c r="H534" s="10" t="str">
        <f t="shared" si="128"/>
        <v>N/A</v>
      </c>
      <c r="I534" s="96">
        <v>-9.02</v>
      </c>
      <c r="J534" s="96">
        <v>-11.8</v>
      </c>
      <c r="K534" s="11" t="s">
        <v>116</v>
      </c>
      <c r="L534" s="21" t="str">
        <f t="shared" si="129"/>
        <v>No</v>
      </c>
    </row>
    <row r="535" spans="1:12">
      <c r="A535" s="153" t="s">
        <v>808</v>
      </c>
      <c r="B535" s="70" t="s">
        <v>51</v>
      </c>
      <c r="C535" s="39">
        <v>5639</v>
      </c>
      <c r="D535" s="10" t="str">
        <f t="shared" si="126"/>
        <v>N/A</v>
      </c>
      <c r="E535" s="39">
        <v>5481</v>
      </c>
      <c r="F535" s="10" t="str">
        <f t="shared" si="127"/>
        <v>N/A</v>
      </c>
      <c r="G535" s="39">
        <v>4859</v>
      </c>
      <c r="H535" s="10" t="str">
        <f t="shared" si="128"/>
        <v>N/A</v>
      </c>
      <c r="I535" s="96">
        <v>-2.8</v>
      </c>
      <c r="J535" s="96">
        <v>-11.3</v>
      </c>
      <c r="K535" s="11" t="s">
        <v>116</v>
      </c>
      <c r="L535" s="21" t="str">
        <f t="shared" si="129"/>
        <v>No</v>
      </c>
    </row>
    <row r="536" spans="1:12">
      <c r="A536" s="153" t="s">
        <v>794</v>
      </c>
      <c r="B536" s="70" t="s">
        <v>51</v>
      </c>
      <c r="C536" s="39">
        <v>0</v>
      </c>
      <c r="D536" s="10" t="str">
        <f t="shared" si="126"/>
        <v>N/A</v>
      </c>
      <c r="E536" s="39">
        <v>0</v>
      </c>
      <c r="F536" s="10" t="str">
        <f t="shared" si="127"/>
        <v>N/A</v>
      </c>
      <c r="G536" s="39">
        <v>0</v>
      </c>
      <c r="H536" s="10" t="str">
        <f t="shared" si="128"/>
        <v>N/A</v>
      </c>
      <c r="I536" s="96" t="s">
        <v>999</v>
      </c>
      <c r="J536" s="96" t="s">
        <v>999</v>
      </c>
      <c r="K536" s="11" t="s">
        <v>116</v>
      </c>
      <c r="L536" s="21" t="str">
        <f t="shared" si="129"/>
        <v>N/A</v>
      </c>
    </row>
    <row r="537" spans="1:12">
      <c r="A537" s="69" t="s">
        <v>597</v>
      </c>
      <c r="B537" s="70" t="s">
        <v>51</v>
      </c>
      <c r="C537" s="39">
        <v>49068</v>
      </c>
      <c r="D537" s="10" t="str">
        <f t="shared" si="126"/>
        <v>N/A</v>
      </c>
      <c r="E537" s="39">
        <v>41815</v>
      </c>
      <c r="F537" s="10" t="str">
        <f t="shared" si="127"/>
        <v>N/A</v>
      </c>
      <c r="G537" s="39">
        <v>45695</v>
      </c>
      <c r="H537" s="10" t="str">
        <f t="shared" si="128"/>
        <v>N/A</v>
      </c>
      <c r="I537" s="96">
        <v>-14.8</v>
      </c>
      <c r="J537" s="96">
        <v>9.2789999999999999</v>
      </c>
      <c r="K537" s="11" t="s">
        <v>116</v>
      </c>
      <c r="L537" s="21" t="str">
        <f t="shared" si="129"/>
        <v>Yes</v>
      </c>
    </row>
    <row r="538" spans="1:12">
      <c r="A538" s="153" t="s">
        <v>795</v>
      </c>
      <c r="B538" s="70" t="s">
        <v>51</v>
      </c>
      <c r="C538" s="39">
        <v>7992</v>
      </c>
      <c r="D538" s="10" t="str">
        <f t="shared" si="126"/>
        <v>N/A</v>
      </c>
      <c r="E538" s="39">
        <v>7036</v>
      </c>
      <c r="F538" s="10" t="str">
        <f t="shared" si="127"/>
        <v>N/A</v>
      </c>
      <c r="G538" s="39">
        <v>7216</v>
      </c>
      <c r="H538" s="10" t="str">
        <f t="shared" si="128"/>
        <v>N/A</v>
      </c>
      <c r="I538" s="96">
        <v>-12</v>
      </c>
      <c r="J538" s="96">
        <v>2.5579999999999998</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999</v>
      </c>
      <c r="J539" s="96" t="s">
        <v>999</v>
      </c>
      <c r="K539" s="11" t="s">
        <v>116</v>
      </c>
      <c r="L539" s="21" t="str">
        <f t="shared" si="129"/>
        <v>N/A</v>
      </c>
    </row>
    <row r="540" spans="1:12">
      <c r="A540" s="153" t="s">
        <v>797</v>
      </c>
      <c r="B540" s="70" t="s">
        <v>51</v>
      </c>
      <c r="C540" s="39">
        <v>17</v>
      </c>
      <c r="D540" s="10" t="str">
        <f t="shared" si="126"/>
        <v>N/A</v>
      </c>
      <c r="E540" s="39">
        <v>9</v>
      </c>
      <c r="F540" s="10" t="str">
        <f t="shared" si="127"/>
        <v>N/A</v>
      </c>
      <c r="G540" s="39">
        <v>21</v>
      </c>
      <c r="H540" s="10" t="str">
        <f t="shared" si="128"/>
        <v>N/A</v>
      </c>
      <c r="I540" s="96">
        <v>-47.1</v>
      </c>
      <c r="J540" s="96">
        <v>133.30000000000001</v>
      </c>
      <c r="K540" s="11" t="s">
        <v>116</v>
      </c>
      <c r="L540" s="21" t="str">
        <f t="shared" si="129"/>
        <v>No</v>
      </c>
    </row>
    <row r="541" spans="1:12">
      <c r="A541" s="153" t="s">
        <v>798</v>
      </c>
      <c r="B541" s="70" t="s">
        <v>51</v>
      </c>
      <c r="C541" s="39">
        <v>27512</v>
      </c>
      <c r="D541" s="10" t="str">
        <f t="shared" si="126"/>
        <v>N/A</v>
      </c>
      <c r="E541" s="39">
        <v>22516</v>
      </c>
      <c r="F541" s="10" t="str">
        <f t="shared" si="127"/>
        <v>N/A</v>
      </c>
      <c r="G541" s="39">
        <v>27002</v>
      </c>
      <c r="H541" s="10" t="str">
        <f t="shared" si="128"/>
        <v>N/A</v>
      </c>
      <c r="I541" s="96">
        <v>-18.2</v>
      </c>
      <c r="J541" s="96">
        <v>19.920000000000002</v>
      </c>
      <c r="K541" s="11" t="s">
        <v>116</v>
      </c>
      <c r="L541" s="21" t="str">
        <f t="shared" si="129"/>
        <v>No</v>
      </c>
    </row>
    <row r="542" spans="1:12">
      <c r="A542" s="153" t="s">
        <v>799</v>
      </c>
      <c r="B542" s="70" t="s">
        <v>51</v>
      </c>
      <c r="C542" s="39">
        <v>421</v>
      </c>
      <c r="D542" s="10" t="str">
        <f t="shared" si="126"/>
        <v>N/A</v>
      </c>
      <c r="E542" s="39">
        <v>586</v>
      </c>
      <c r="F542" s="10" t="str">
        <f t="shared" si="127"/>
        <v>N/A</v>
      </c>
      <c r="G542" s="39">
        <v>744</v>
      </c>
      <c r="H542" s="10" t="str">
        <f t="shared" si="128"/>
        <v>N/A</v>
      </c>
      <c r="I542" s="96">
        <v>39.19</v>
      </c>
      <c r="J542" s="96">
        <v>26.96</v>
      </c>
      <c r="K542" s="11" t="s">
        <v>116</v>
      </c>
      <c r="L542" s="21" t="str">
        <f t="shared" si="129"/>
        <v>No</v>
      </c>
    </row>
    <row r="543" spans="1:12">
      <c r="A543" s="153" t="s">
        <v>800</v>
      </c>
      <c r="B543" s="70" t="s">
        <v>51</v>
      </c>
      <c r="C543" s="39">
        <v>13126</v>
      </c>
      <c r="D543" s="10" t="str">
        <f t="shared" si="126"/>
        <v>N/A</v>
      </c>
      <c r="E543" s="39">
        <v>11668</v>
      </c>
      <c r="F543" s="10" t="str">
        <f t="shared" si="127"/>
        <v>N/A</v>
      </c>
      <c r="G543" s="39">
        <v>10712</v>
      </c>
      <c r="H543" s="10" t="str">
        <f t="shared" si="128"/>
        <v>N/A</v>
      </c>
      <c r="I543" s="96">
        <v>-11.1</v>
      </c>
      <c r="J543" s="96">
        <v>-8.19</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999</v>
      </c>
      <c r="J544" s="96" t="s">
        <v>999</v>
      </c>
      <c r="K544" s="11" t="s">
        <v>116</v>
      </c>
      <c r="L544" s="21" t="str">
        <f t="shared" si="129"/>
        <v>N/A</v>
      </c>
    </row>
    <row r="545" spans="1:12">
      <c r="A545" s="69" t="s">
        <v>599</v>
      </c>
      <c r="B545" s="70" t="s">
        <v>51</v>
      </c>
      <c r="C545" s="39">
        <v>21364</v>
      </c>
      <c r="D545" s="10" t="str">
        <f t="shared" si="126"/>
        <v>N/A</v>
      </c>
      <c r="E545" s="39">
        <v>18672</v>
      </c>
      <c r="F545" s="10" t="str">
        <f t="shared" si="127"/>
        <v>N/A</v>
      </c>
      <c r="G545" s="39">
        <v>20123</v>
      </c>
      <c r="H545" s="10" t="str">
        <f t="shared" si="128"/>
        <v>N/A</v>
      </c>
      <c r="I545" s="96">
        <v>-12.6</v>
      </c>
      <c r="J545" s="96">
        <v>7.7709999999999999</v>
      </c>
      <c r="K545" s="11" t="s">
        <v>116</v>
      </c>
      <c r="L545" s="21" t="str">
        <f t="shared" si="129"/>
        <v>Yes</v>
      </c>
    </row>
    <row r="546" spans="1:12">
      <c r="A546" s="153" t="s">
        <v>802</v>
      </c>
      <c r="B546" s="70" t="s">
        <v>51</v>
      </c>
      <c r="C546" s="39">
        <v>5427</v>
      </c>
      <c r="D546" s="10" t="str">
        <f t="shared" si="126"/>
        <v>N/A</v>
      </c>
      <c r="E546" s="39">
        <v>4823</v>
      </c>
      <c r="F546" s="10" t="str">
        <f t="shared" si="127"/>
        <v>N/A</v>
      </c>
      <c r="G546" s="39">
        <v>5220</v>
      </c>
      <c r="H546" s="10" t="str">
        <f t="shared" si="128"/>
        <v>N/A</v>
      </c>
      <c r="I546" s="96">
        <v>-11.1</v>
      </c>
      <c r="J546" s="96">
        <v>8.2309999999999999</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999</v>
      </c>
      <c r="J547" s="96" t="s">
        <v>999</v>
      </c>
      <c r="K547" s="11" t="s">
        <v>116</v>
      </c>
      <c r="L547" s="21" t="str">
        <f t="shared" si="129"/>
        <v>N/A</v>
      </c>
    </row>
    <row r="548" spans="1:12">
      <c r="A548" s="153" t="s">
        <v>804</v>
      </c>
      <c r="B548" s="70" t="s">
        <v>51</v>
      </c>
      <c r="C548" s="39">
        <v>1</v>
      </c>
      <c r="D548" s="10" t="str">
        <f t="shared" si="126"/>
        <v>N/A</v>
      </c>
      <c r="E548" s="39">
        <v>0</v>
      </c>
      <c r="F548" s="10" t="str">
        <f t="shared" si="127"/>
        <v>N/A</v>
      </c>
      <c r="G548" s="39">
        <v>0</v>
      </c>
      <c r="H548" s="10" t="str">
        <f t="shared" si="128"/>
        <v>N/A</v>
      </c>
      <c r="I548" s="96">
        <v>-100</v>
      </c>
      <c r="J548" s="96" t="s">
        <v>999</v>
      </c>
      <c r="K548" s="11" t="s">
        <v>116</v>
      </c>
      <c r="L548" s="21" t="str">
        <f t="shared" si="129"/>
        <v>N/A</v>
      </c>
    </row>
    <row r="549" spans="1:12">
      <c r="A549" s="153" t="s">
        <v>805</v>
      </c>
      <c r="B549" s="70" t="s">
        <v>51</v>
      </c>
      <c r="C549" s="39">
        <v>6511</v>
      </c>
      <c r="D549" s="10" t="str">
        <f t="shared" si="126"/>
        <v>N/A</v>
      </c>
      <c r="E549" s="39">
        <v>5870</v>
      </c>
      <c r="F549" s="10" t="str">
        <f t="shared" si="127"/>
        <v>N/A</v>
      </c>
      <c r="G549" s="39">
        <v>5704</v>
      </c>
      <c r="H549" s="10" t="str">
        <f t="shared" si="128"/>
        <v>N/A</v>
      </c>
      <c r="I549" s="96">
        <v>-9.84</v>
      </c>
      <c r="J549" s="96">
        <v>-2.83</v>
      </c>
      <c r="K549" s="11" t="s">
        <v>116</v>
      </c>
      <c r="L549" s="21" t="str">
        <f t="shared" si="129"/>
        <v>Yes</v>
      </c>
    </row>
    <row r="550" spans="1:12">
      <c r="A550" s="153" t="s">
        <v>806</v>
      </c>
      <c r="B550" s="70" t="s">
        <v>51</v>
      </c>
      <c r="C550" s="39">
        <v>3869</v>
      </c>
      <c r="D550" s="10" t="str">
        <f t="shared" si="126"/>
        <v>N/A</v>
      </c>
      <c r="E550" s="39">
        <v>3771</v>
      </c>
      <c r="F550" s="10" t="str">
        <f t="shared" si="127"/>
        <v>N/A</v>
      </c>
      <c r="G550" s="39">
        <v>3499</v>
      </c>
      <c r="H550" s="10" t="str">
        <f t="shared" si="128"/>
        <v>N/A</v>
      </c>
      <c r="I550" s="96">
        <v>-2.5299999999999998</v>
      </c>
      <c r="J550" s="96">
        <v>-7.21</v>
      </c>
      <c r="K550" s="11" t="s">
        <v>116</v>
      </c>
      <c r="L550" s="21" t="str">
        <f t="shared" si="129"/>
        <v>Yes</v>
      </c>
    </row>
    <row r="551" spans="1:12">
      <c r="A551" s="153" t="s">
        <v>807</v>
      </c>
      <c r="B551" s="70" t="s">
        <v>51</v>
      </c>
      <c r="C551" s="39">
        <v>5556</v>
      </c>
      <c r="D551" s="10" t="str">
        <f t="shared" si="126"/>
        <v>N/A</v>
      </c>
      <c r="E551" s="39">
        <v>4208</v>
      </c>
      <c r="F551" s="10" t="str">
        <f t="shared" si="127"/>
        <v>N/A</v>
      </c>
      <c r="G551" s="39">
        <v>5700</v>
      </c>
      <c r="H551" s="10" t="str">
        <f t="shared" si="128"/>
        <v>N/A</v>
      </c>
      <c r="I551" s="96">
        <v>-24.3</v>
      </c>
      <c r="J551" s="96">
        <v>35.46</v>
      </c>
      <c r="K551" s="11" t="s">
        <v>116</v>
      </c>
      <c r="L551" s="21" t="str">
        <f t="shared" si="129"/>
        <v>No</v>
      </c>
    </row>
    <row r="552" spans="1:12">
      <c r="A552" s="69" t="s">
        <v>828</v>
      </c>
      <c r="B552" s="70" t="s">
        <v>51</v>
      </c>
      <c r="C552" s="39">
        <v>6148</v>
      </c>
      <c r="D552" s="10" t="str">
        <f t="shared" si="126"/>
        <v>N/A</v>
      </c>
      <c r="E552" s="39">
        <v>10070</v>
      </c>
      <c r="F552" s="10" t="str">
        <f t="shared" si="127"/>
        <v>N/A</v>
      </c>
      <c r="G552" s="39">
        <v>8630</v>
      </c>
      <c r="H552" s="10" t="str">
        <f t="shared" si="128"/>
        <v>N/A</v>
      </c>
      <c r="I552" s="96">
        <v>63.79</v>
      </c>
      <c r="J552" s="96">
        <v>-14.3</v>
      </c>
      <c r="K552" s="11" t="s">
        <v>116</v>
      </c>
      <c r="L552" s="21" t="str">
        <f t="shared" si="129"/>
        <v>No</v>
      </c>
    </row>
    <row r="553" spans="1:12">
      <c r="A553" s="118" t="s">
        <v>409</v>
      </c>
      <c r="B553" s="70" t="s">
        <v>51</v>
      </c>
      <c r="C553" s="40">
        <v>1461253416</v>
      </c>
      <c r="D553" s="10" t="str">
        <f t="shared" si="126"/>
        <v>N/A</v>
      </c>
      <c r="E553" s="40">
        <v>1496271516</v>
      </c>
      <c r="F553" s="10" t="str">
        <f t="shared" si="127"/>
        <v>N/A</v>
      </c>
      <c r="G553" s="40">
        <v>1386583286</v>
      </c>
      <c r="H553" s="10" t="str">
        <f t="shared" si="128"/>
        <v>N/A</v>
      </c>
      <c r="I553" s="96">
        <v>2.3959999999999999</v>
      </c>
      <c r="J553" s="96">
        <v>-7.33</v>
      </c>
      <c r="K553" s="11" t="s">
        <v>117</v>
      </c>
      <c r="L553" s="21" t="str">
        <f t="shared" si="129"/>
        <v>Yes</v>
      </c>
    </row>
    <row r="554" spans="1:12">
      <c r="A554" s="118" t="s">
        <v>410</v>
      </c>
      <c r="B554" s="70" t="s">
        <v>51</v>
      </c>
      <c r="C554" s="40">
        <v>10460.163182</v>
      </c>
      <c r="D554" s="10" t="str">
        <f t="shared" si="126"/>
        <v>N/A</v>
      </c>
      <c r="E554" s="40">
        <v>11630.831002999999</v>
      </c>
      <c r="F554" s="10" t="str">
        <f t="shared" si="127"/>
        <v>N/A</v>
      </c>
      <c r="G554" s="40">
        <v>11467.231952</v>
      </c>
      <c r="H554" s="10" t="str">
        <f t="shared" si="128"/>
        <v>N/A</v>
      </c>
      <c r="I554" s="96">
        <v>11.19</v>
      </c>
      <c r="J554" s="96">
        <v>-1.41</v>
      </c>
      <c r="K554" s="11" t="s">
        <v>117</v>
      </c>
      <c r="L554" s="21" t="str">
        <f t="shared" si="129"/>
        <v>Yes</v>
      </c>
    </row>
    <row r="555" spans="1:12">
      <c r="A555" s="118" t="s">
        <v>411</v>
      </c>
      <c r="B555" s="101" t="s">
        <v>51</v>
      </c>
      <c r="C555" s="44">
        <v>16044.330185999999</v>
      </c>
      <c r="D555" s="52" t="str">
        <f>IF($B555="N/A","N/A",IF(C555&gt;10,"No",IF(C555&lt;-10,"No","Yes")))</f>
        <v>N/A</v>
      </c>
      <c r="E555" s="44">
        <v>17045.699658000001</v>
      </c>
      <c r="F555" s="52" t="str">
        <f>IF($B555="N/A","N/A",IF(E555&gt;10,"No",IF(E555&lt;-10,"No","Yes")))</f>
        <v>N/A</v>
      </c>
      <c r="G555" s="44">
        <v>17735.326367000001</v>
      </c>
      <c r="H555" s="52" t="str">
        <f>IF($B555="N/A","N/A",IF(G555&gt;10,"No",IF(G555&lt;-10,"No","Yes")))</f>
        <v>N/A</v>
      </c>
      <c r="I555" s="102">
        <v>6.2409999999999997</v>
      </c>
      <c r="J555" s="102">
        <v>4.0460000000000003</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1000069</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408</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677688</v>
      </c>
      <c r="H558" s="10" t="str">
        <f t="shared" si="132"/>
        <v>N/A</v>
      </c>
      <c r="I558" s="96" t="s">
        <v>51</v>
      </c>
      <c r="J558" s="96" t="s">
        <v>51</v>
      </c>
      <c r="K558" s="11" t="s">
        <v>117</v>
      </c>
      <c r="L558" s="21" t="str">
        <f t="shared" si="133"/>
        <v>No</v>
      </c>
    </row>
    <row r="559" spans="1:12">
      <c r="A559" s="218" t="s">
        <v>412</v>
      </c>
      <c r="B559" s="212"/>
      <c r="C559" s="212"/>
      <c r="D559" s="212"/>
      <c r="E559" s="212"/>
      <c r="F559" s="212"/>
      <c r="G559" s="212"/>
      <c r="H559" s="212"/>
      <c r="I559" s="212"/>
      <c r="J559" s="212"/>
      <c r="K559" s="212"/>
      <c r="L559" s="213"/>
    </row>
    <row r="560" spans="1:12">
      <c r="A560" s="69" t="s">
        <v>592</v>
      </c>
      <c r="B560" s="114" t="s">
        <v>51</v>
      </c>
      <c r="C560" s="65">
        <v>10155.818391000001</v>
      </c>
      <c r="D560" s="103" t="str">
        <f t="shared" ref="D560:D586" si="134">IF($B560="N/A","N/A",IF(C560&gt;10,"No",IF(C560&lt;-10,"No","Yes")))</f>
        <v>N/A</v>
      </c>
      <c r="E560" s="65">
        <v>11667.382179</v>
      </c>
      <c r="F560" s="103" t="str">
        <f t="shared" ref="F560:F586" si="135">IF($B560="N/A","N/A",IF(E560&gt;10,"No",IF(E560&lt;-10,"No","Yes")))</f>
        <v>N/A</v>
      </c>
      <c r="G560" s="65">
        <v>13155.606903</v>
      </c>
      <c r="H560" s="103" t="str">
        <f t="shared" ref="H560:H586" si="136">IF($B560="N/A","N/A",IF(G560&gt;10,"No",IF(G560&lt;-10,"No","Yes")))</f>
        <v>N/A</v>
      </c>
      <c r="I560" s="104">
        <v>14.88</v>
      </c>
      <c r="J560" s="104">
        <v>12.76</v>
      </c>
      <c r="K560" s="66" t="s">
        <v>117</v>
      </c>
      <c r="L560" s="138" t="str">
        <f t="shared" ref="L560:L586" si="137">IF(J560="Div by 0", "N/A", IF(K560="N/A","N/A", IF(J560&gt;VALUE(MID(K560,1,2)), "No", IF(J560&lt;-1*VALUE(MID(K560,1,2)), "No", "Yes"))))</f>
        <v>Yes</v>
      </c>
    </row>
    <row r="561" spans="1:12">
      <c r="A561" s="153" t="s">
        <v>787</v>
      </c>
      <c r="B561" s="70" t="s">
        <v>51</v>
      </c>
      <c r="C561" s="40">
        <v>12623.132858000001</v>
      </c>
      <c r="D561" s="10" t="str">
        <f t="shared" si="134"/>
        <v>N/A</v>
      </c>
      <c r="E561" s="40">
        <v>10902.082576999999</v>
      </c>
      <c r="F561" s="10" t="str">
        <f t="shared" si="135"/>
        <v>N/A</v>
      </c>
      <c r="G561" s="40">
        <v>13667.860570999999</v>
      </c>
      <c r="H561" s="10" t="str">
        <f t="shared" si="136"/>
        <v>N/A</v>
      </c>
      <c r="I561" s="96">
        <v>-13.6</v>
      </c>
      <c r="J561" s="96">
        <v>25.37</v>
      </c>
      <c r="K561" s="11" t="s">
        <v>117</v>
      </c>
      <c r="L561" s="21" t="str">
        <f t="shared" si="137"/>
        <v>No</v>
      </c>
    </row>
    <row r="562" spans="1:12">
      <c r="A562" s="153" t="s">
        <v>788</v>
      </c>
      <c r="B562" s="70" t="s">
        <v>51</v>
      </c>
      <c r="C562" s="40">
        <v>21221.736841999998</v>
      </c>
      <c r="D562" s="10" t="str">
        <f t="shared" si="134"/>
        <v>N/A</v>
      </c>
      <c r="E562" s="40">
        <v>19648.986927999998</v>
      </c>
      <c r="F562" s="10" t="str">
        <f t="shared" si="135"/>
        <v>N/A</v>
      </c>
      <c r="G562" s="40">
        <v>18697.486395</v>
      </c>
      <c r="H562" s="10" t="str">
        <f t="shared" si="136"/>
        <v>N/A</v>
      </c>
      <c r="I562" s="96">
        <v>-7.41</v>
      </c>
      <c r="J562" s="96">
        <v>-4.84</v>
      </c>
      <c r="K562" s="11" t="s">
        <v>117</v>
      </c>
      <c r="L562" s="21" t="str">
        <f t="shared" si="137"/>
        <v>Yes</v>
      </c>
    </row>
    <row r="563" spans="1:12">
      <c r="A563" s="153" t="s">
        <v>789</v>
      </c>
      <c r="B563" s="70" t="s">
        <v>51</v>
      </c>
      <c r="C563" s="40">
        <v>3189.7414082</v>
      </c>
      <c r="D563" s="10" t="str">
        <f t="shared" si="134"/>
        <v>N/A</v>
      </c>
      <c r="E563" s="40">
        <v>4721.4308430000001</v>
      </c>
      <c r="F563" s="10" t="str">
        <f t="shared" si="135"/>
        <v>N/A</v>
      </c>
      <c r="G563" s="40">
        <v>4876.2750408000002</v>
      </c>
      <c r="H563" s="10" t="str">
        <f t="shared" si="136"/>
        <v>N/A</v>
      </c>
      <c r="I563" s="96">
        <v>48.02</v>
      </c>
      <c r="J563" s="96">
        <v>3.28</v>
      </c>
      <c r="K563" s="11" t="s">
        <v>117</v>
      </c>
      <c r="L563" s="21" t="str">
        <f t="shared" si="137"/>
        <v>Yes</v>
      </c>
    </row>
    <row r="564" spans="1:12">
      <c r="A564" s="153" t="s">
        <v>790</v>
      </c>
      <c r="B564" s="70" t="s">
        <v>51</v>
      </c>
      <c r="C564" s="40">
        <v>17880.563258999999</v>
      </c>
      <c r="D564" s="10" t="str">
        <f t="shared" si="134"/>
        <v>N/A</v>
      </c>
      <c r="E564" s="40">
        <v>17986.457825000001</v>
      </c>
      <c r="F564" s="10" t="str">
        <f t="shared" si="135"/>
        <v>N/A</v>
      </c>
      <c r="G564" s="40">
        <v>19544.040581000001</v>
      </c>
      <c r="H564" s="10" t="str">
        <f t="shared" si="136"/>
        <v>N/A</v>
      </c>
      <c r="I564" s="96">
        <v>0.59219999999999995</v>
      </c>
      <c r="J564" s="96">
        <v>8.66</v>
      </c>
      <c r="K564" s="11" t="s">
        <v>117</v>
      </c>
      <c r="L564" s="21" t="str">
        <f t="shared" si="137"/>
        <v>Yes</v>
      </c>
    </row>
    <row r="565" spans="1:12">
      <c r="A565" s="153" t="s">
        <v>791</v>
      </c>
      <c r="B565" s="70" t="s">
        <v>51</v>
      </c>
      <c r="C565" s="40" t="s">
        <v>999</v>
      </c>
      <c r="D565" s="10" t="str">
        <f t="shared" si="134"/>
        <v>N/A</v>
      </c>
      <c r="E565" s="40" t="s">
        <v>999</v>
      </c>
      <c r="F565" s="10" t="str">
        <f t="shared" si="135"/>
        <v>N/A</v>
      </c>
      <c r="G565" s="40" t="s">
        <v>999</v>
      </c>
      <c r="H565" s="10" t="str">
        <f t="shared" si="136"/>
        <v>N/A</v>
      </c>
      <c r="I565" s="96" t="s">
        <v>999</v>
      </c>
      <c r="J565" s="96" t="s">
        <v>999</v>
      </c>
      <c r="K565" s="11" t="s">
        <v>117</v>
      </c>
      <c r="L565" s="21" t="str">
        <f t="shared" si="137"/>
        <v>N/A</v>
      </c>
    </row>
    <row r="566" spans="1:12">
      <c r="A566" s="69" t="s">
        <v>595</v>
      </c>
      <c r="B566" s="70" t="s">
        <v>51</v>
      </c>
      <c r="C566" s="40">
        <v>19299.747786</v>
      </c>
      <c r="D566" s="10" t="str">
        <f t="shared" si="134"/>
        <v>N/A</v>
      </c>
      <c r="E566" s="40">
        <v>20265.043398999998</v>
      </c>
      <c r="F566" s="10" t="str">
        <f t="shared" si="135"/>
        <v>N/A</v>
      </c>
      <c r="G566" s="40">
        <v>23131.826929999999</v>
      </c>
      <c r="H566" s="10" t="str">
        <f t="shared" si="136"/>
        <v>N/A</v>
      </c>
      <c r="I566" s="96">
        <v>5.0019999999999998</v>
      </c>
      <c r="J566" s="96">
        <v>14.15</v>
      </c>
      <c r="K566" s="11" t="s">
        <v>117</v>
      </c>
      <c r="L566" s="21" t="str">
        <f t="shared" si="137"/>
        <v>Yes</v>
      </c>
    </row>
    <row r="567" spans="1:12">
      <c r="A567" s="153" t="s">
        <v>792</v>
      </c>
      <c r="B567" s="70" t="s">
        <v>51</v>
      </c>
      <c r="C567" s="40">
        <v>17189.401035999999</v>
      </c>
      <c r="D567" s="10" t="str">
        <f t="shared" si="134"/>
        <v>N/A</v>
      </c>
      <c r="E567" s="40">
        <v>18061.967153000001</v>
      </c>
      <c r="F567" s="10" t="str">
        <f t="shared" si="135"/>
        <v>N/A</v>
      </c>
      <c r="G567" s="40">
        <v>21072.963701000001</v>
      </c>
      <c r="H567" s="10" t="str">
        <f t="shared" si="136"/>
        <v>N/A</v>
      </c>
      <c r="I567" s="96">
        <v>5.0759999999999996</v>
      </c>
      <c r="J567" s="96">
        <v>16.670000000000002</v>
      </c>
      <c r="K567" s="11" t="s">
        <v>117</v>
      </c>
      <c r="L567" s="21" t="str">
        <f t="shared" si="137"/>
        <v>No</v>
      </c>
    </row>
    <row r="568" spans="1:12">
      <c r="A568" s="153" t="s">
        <v>793</v>
      </c>
      <c r="B568" s="70" t="s">
        <v>51</v>
      </c>
      <c r="C568" s="40">
        <v>11848.431548</v>
      </c>
      <c r="D568" s="10" t="str">
        <f t="shared" si="134"/>
        <v>N/A</v>
      </c>
      <c r="E568" s="40">
        <v>13244.022152</v>
      </c>
      <c r="F568" s="10" t="str">
        <f t="shared" si="135"/>
        <v>N/A</v>
      </c>
      <c r="G568" s="40">
        <v>12851.879478999999</v>
      </c>
      <c r="H568" s="10" t="str">
        <f t="shared" si="136"/>
        <v>N/A</v>
      </c>
      <c r="I568" s="96">
        <v>11.78</v>
      </c>
      <c r="J568" s="96">
        <v>-2.96</v>
      </c>
      <c r="K568" s="11" t="s">
        <v>117</v>
      </c>
      <c r="L568" s="21" t="str">
        <f t="shared" si="137"/>
        <v>Yes</v>
      </c>
    </row>
    <row r="569" spans="1:12">
      <c r="A569" s="153" t="s">
        <v>886</v>
      </c>
      <c r="B569" s="70" t="s">
        <v>51</v>
      </c>
      <c r="C569" s="40">
        <v>11959.120757000001</v>
      </c>
      <c r="D569" s="10" t="str">
        <f t="shared" si="134"/>
        <v>N/A</v>
      </c>
      <c r="E569" s="40">
        <v>14288.418969</v>
      </c>
      <c r="F569" s="10" t="str">
        <f t="shared" si="135"/>
        <v>N/A</v>
      </c>
      <c r="G569" s="40">
        <v>15877.006133000001</v>
      </c>
      <c r="H569" s="10" t="str">
        <f t="shared" si="136"/>
        <v>N/A</v>
      </c>
      <c r="I569" s="96">
        <v>19.48</v>
      </c>
      <c r="J569" s="96">
        <v>11.12</v>
      </c>
      <c r="K569" s="11" t="s">
        <v>117</v>
      </c>
      <c r="L569" s="21" t="str">
        <f t="shared" si="137"/>
        <v>Yes</v>
      </c>
    </row>
    <row r="570" spans="1:12">
      <c r="A570" s="153" t="s">
        <v>808</v>
      </c>
      <c r="B570" s="70" t="s">
        <v>51</v>
      </c>
      <c r="C570" s="40">
        <v>43268.595849999998</v>
      </c>
      <c r="D570" s="10" t="str">
        <f t="shared" si="134"/>
        <v>N/A</v>
      </c>
      <c r="E570" s="40">
        <v>44346.502281000001</v>
      </c>
      <c r="F570" s="10" t="str">
        <f t="shared" si="135"/>
        <v>N/A</v>
      </c>
      <c r="G570" s="40">
        <v>44912.509570000002</v>
      </c>
      <c r="H570" s="10" t="str">
        <f t="shared" si="136"/>
        <v>N/A</v>
      </c>
      <c r="I570" s="96">
        <v>2.4910000000000001</v>
      </c>
      <c r="J570" s="96">
        <v>1.276</v>
      </c>
      <c r="K570" s="11" t="s">
        <v>117</v>
      </c>
      <c r="L570" s="21" t="str">
        <f t="shared" si="137"/>
        <v>Yes</v>
      </c>
    </row>
    <row r="571" spans="1:12">
      <c r="A571" s="153" t="s">
        <v>794</v>
      </c>
      <c r="B571" s="70" t="s">
        <v>51</v>
      </c>
      <c r="C571" s="40" t="s">
        <v>999</v>
      </c>
      <c r="D571" s="10" t="str">
        <f t="shared" si="134"/>
        <v>N/A</v>
      </c>
      <c r="E571" s="40" t="s">
        <v>999</v>
      </c>
      <c r="F571" s="10" t="str">
        <f t="shared" si="135"/>
        <v>N/A</v>
      </c>
      <c r="G571" s="40" t="s">
        <v>999</v>
      </c>
      <c r="H571" s="10" t="str">
        <f t="shared" si="136"/>
        <v>N/A</v>
      </c>
      <c r="I571" s="96" t="s">
        <v>999</v>
      </c>
      <c r="J571" s="96" t="s">
        <v>999</v>
      </c>
      <c r="K571" s="11" t="s">
        <v>117</v>
      </c>
      <c r="L571" s="21" t="str">
        <f t="shared" si="137"/>
        <v>N/A</v>
      </c>
    </row>
    <row r="572" spans="1:12">
      <c r="A572" s="69" t="s">
        <v>598</v>
      </c>
      <c r="B572" s="70" t="s">
        <v>51</v>
      </c>
      <c r="C572" s="40">
        <v>3828.6832355000001</v>
      </c>
      <c r="D572" s="10" t="str">
        <f t="shared" si="134"/>
        <v>N/A</v>
      </c>
      <c r="E572" s="40">
        <v>4121.3113236999998</v>
      </c>
      <c r="F572" s="10" t="str">
        <f t="shared" si="135"/>
        <v>N/A</v>
      </c>
      <c r="G572" s="40">
        <v>3660.850465</v>
      </c>
      <c r="H572" s="10" t="str">
        <f t="shared" si="136"/>
        <v>N/A</v>
      </c>
      <c r="I572" s="96">
        <v>7.6429999999999998</v>
      </c>
      <c r="J572" s="96">
        <v>-11.2</v>
      </c>
      <c r="K572" s="11" t="s">
        <v>117</v>
      </c>
      <c r="L572" s="21" t="str">
        <f t="shared" si="137"/>
        <v>Yes</v>
      </c>
    </row>
    <row r="573" spans="1:12">
      <c r="A573" s="153" t="s">
        <v>795</v>
      </c>
      <c r="B573" s="70" t="s">
        <v>51</v>
      </c>
      <c r="C573" s="40">
        <v>905.42204704999995</v>
      </c>
      <c r="D573" s="10" t="str">
        <f t="shared" si="134"/>
        <v>N/A</v>
      </c>
      <c r="E573" s="40">
        <v>927.06736781999996</v>
      </c>
      <c r="F573" s="10" t="str">
        <f t="shared" si="135"/>
        <v>N/A</v>
      </c>
      <c r="G573" s="40">
        <v>958.26649112999996</v>
      </c>
      <c r="H573" s="10" t="str">
        <f t="shared" si="136"/>
        <v>N/A</v>
      </c>
      <c r="I573" s="96">
        <v>2.391</v>
      </c>
      <c r="J573" s="96">
        <v>3.3650000000000002</v>
      </c>
      <c r="K573" s="11" t="s">
        <v>117</v>
      </c>
      <c r="L573" s="21" t="str">
        <f t="shared" si="137"/>
        <v>Yes</v>
      </c>
    </row>
    <row r="574" spans="1:12">
      <c r="A574" s="153" t="s">
        <v>796</v>
      </c>
      <c r="B574" s="70" t="s">
        <v>51</v>
      </c>
      <c r="C574" s="40" t="s">
        <v>999</v>
      </c>
      <c r="D574" s="10" t="str">
        <f t="shared" si="134"/>
        <v>N/A</v>
      </c>
      <c r="E574" s="40" t="s">
        <v>999</v>
      </c>
      <c r="F574" s="10" t="str">
        <f t="shared" si="135"/>
        <v>N/A</v>
      </c>
      <c r="G574" s="40" t="s">
        <v>999</v>
      </c>
      <c r="H574" s="10" t="str">
        <f t="shared" si="136"/>
        <v>N/A</v>
      </c>
      <c r="I574" s="96" t="s">
        <v>999</v>
      </c>
      <c r="J574" s="96" t="s">
        <v>999</v>
      </c>
      <c r="K574" s="11" t="s">
        <v>117</v>
      </c>
      <c r="L574" s="21" t="str">
        <f t="shared" si="137"/>
        <v>N/A</v>
      </c>
    </row>
    <row r="575" spans="1:12">
      <c r="A575" s="153" t="s">
        <v>797</v>
      </c>
      <c r="B575" s="70" t="s">
        <v>51</v>
      </c>
      <c r="C575" s="40">
        <v>1049.1764705999999</v>
      </c>
      <c r="D575" s="10" t="str">
        <f t="shared" si="134"/>
        <v>N/A</v>
      </c>
      <c r="E575" s="40">
        <v>1186</v>
      </c>
      <c r="F575" s="10" t="str">
        <f t="shared" si="135"/>
        <v>N/A</v>
      </c>
      <c r="G575" s="40">
        <v>1343.1428570999999</v>
      </c>
      <c r="H575" s="10" t="str">
        <f t="shared" si="136"/>
        <v>N/A</v>
      </c>
      <c r="I575" s="96">
        <v>13.04</v>
      </c>
      <c r="J575" s="96">
        <v>13.25</v>
      </c>
      <c r="K575" s="11" t="s">
        <v>117</v>
      </c>
      <c r="L575" s="21" t="str">
        <f t="shared" si="137"/>
        <v>Yes</v>
      </c>
    </row>
    <row r="576" spans="1:12">
      <c r="A576" s="153" t="s">
        <v>798</v>
      </c>
      <c r="B576" s="70" t="s">
        <v>51</v>
      </c>
      <c r="C576" s="40">
        <v>863.38110643000005</v>
      </c>
      <c r="D576" s="10" t="str">
        <f t="shared" si="134"/>
        <v>N/A</v>
      </c>
      <c r="E576" s="40">
        <v>1064.8582785999999</v>
      </c>
      <c r="F576" s="10" t="str">
        <f t="shared" si="135"/>
        <v>N/A</v>
      </c>
      <c r="G576" s="40">
        <v>959.71494703999997</v>
      </c>
      <c r="H576" s="10" t="str">
        <f t="shared" si="136"/>
        <v>N/A</v>
      </c>
      <c r="I576" s="96">
        <v>23.34</v>
      </c>
      <c r="J576" s="96">
        <v>-9.8699999999999992</v>
      </c>
      <c r="K576" s="11" t="s">
        <v>117</v>
      </c>
      <c r="L576" s="21" t="str">
        <f t="shared" si="137"/>
        <v>Yes</v>
      </c>
    </row>
    <row r="577" spans="1:12">
      <c r="A577" s="153" t="s">
        <v>799</v>
      </c>
      <c r="B577" s="70" t="s">
        <v>51</v>
      </c>
      <c r="C577" s="40">
        <v>8024.7672209000002</v>
      </c>
      <c r="D577" s="10" t="str">
        <f t="shared" si="134"/>
        <v>N/A</v>
      </c>
      <c r="E577" s="40">
        <v>9725.4539249000009</v>
      </c>
      <c r="F577" s="10" t="str">
        <f t="shared" si="135"/>
        <v>N/A</v>
      </c>
      <c r="G577" s="40">
        <v>7475.9005375999996</v>
      </c>
      <c r="H577" s="10" t="str">
        <f t="shared" si="136"/>
        <v>N/A</v>
      </c>
      <c r="I577" s="96">
        <v>21.19</v>
      </c>
      <c r="J577" s="96">
        <v>-23.1</v>
      </c>
      <c r="K577" s="11" t="s">
        <v>117</v>
      </c>
      <c r="L577" s="21" t="str">
        <f t="shared" si="137"/>
        <v>No</v>
      </c>
    </row>
    <row r="578" spans="1:12">
      <c r="A578" s="153" t="s">
        <v>800</v>
      </c>
      <c r="B578" s="70" t="s">
        <v>51</v>
      </c>
      <c r="C578" s="40">
        <v>11692.830413</v>
      </c>
      <c r="D578" s="10" t="str">
        <f t="shared" si="134"/>
        <v>N/A</v>
      </c>
      <c r="E578" s="40">
        <v>11666.407953</v>
      </c>
      <c r="F578" s="10" t="str">
        <f t="shared" si="135"/>
        <v>N/A</v>
      </c>
      <c r="G578" s="40">
        <v>12029.799477</v>
      </c>
      <c r="H578" s="10" t="str">
        <f t="shared" si="136"/>
        <v>N/A</v>
      </c>
      <c r="I578" s="96">
        <v>-0.22600000000000001</v>
      </c>
      <c r="J578" s="96">
        <v>3.1150000000000002</v>
      </c>
      <c r="K578" s="11" t="s">
        <v>117</v>
      </c>
      <c r="L578" s="21" t="str">
        <f t="shared" si="137"/>
        <v>Yes</v>
      </c>
    </row>
    <row r="579" spans="1:12">
      <c r="A579" s="153" t="s">
        <v>801</v>
      </c>
      <c r="B579" s="70" t="s">
        <v>51</v>
      </c>
      <c r="C579" s="40" t="s">
        <v>999</v>
      </c>
      <c r="D579" s="10" t="str">
        <f t="shared" si="134"/>
        <v>N/A</v>
      </c>
      <c r="E579" s="40" t="s">
        <v>999</v>
      </c>
      <c r="F579" s="10" t="str">
        <f t="shared" si="135"/>
        <v>N/A</v>
      </c>
      <c r="G579" s="40" t="s">
        <v>999</v>
      </c>
      <c r="H579" s="10" t="str">
        <f t="shared" si="136"/>
        <v>N/A</v>
      </c>
      <c r="I579" s="96" t="s">
        <v>999</v>
      </c>
      <c r="J579" s="96" t="s">
        <v>999</v>
      </c>
      <c r="K579" s="11" t="s">
        <v>117</v>
      </c>
      <c r="L579" s="21" t="str">
        <f t="shared" si="137"/>
        <v>N/A</v>
      </c>
    </row>
    <row r="580" spans="1:12">
      <c r="A580" s="69" t="s">
        <v>600</v>
      </c>
      <c r="B580" s="70" t="s">
        <v>51</v>
      </c>
      <c r="C580" s="40">
        <v>1309.4451882000001</v>
      </c>
      <c r="D580" s="10" t="str">
        <f t="shared" si="134"/>
        <v>N/A</v>
      </c>
      <c r="E580" s="40">
        <v>1291.2688518</v>
      </c>
      <c r="F580" s="10" t="str">
        <f t="shared" si="135"/>
        <v>N/A</v>
      </c>
      <c r="G580" s="40">
        <v>1161.9928440000001</v>
      </c>
      <c r="H580" s="10" t="str">
        <f t="shared" si="136"/>
        <v>N/A</v>
      </c>
      <c r="I580" s="96">
        <v>-1.39</v>
      </c>
      <c r="J580" s="96">
        <v>-10</v>
      </c>
      <c r="K580" s="11" t="s">
        <v>117</v>
      </c>
      <c r="L580" s="21" t="str">
        <f t="shared" si="137"/>
        <v>Yes</v>
      </c>
    </row>
    <row r="581" spans="1:12">
      <c r="A581" s="153" t="s">
        <v>802</v>
      </c>
      <c r="B581" s="70" t="s">
        <v>51</v>
      </c>
      <c r="C581" s="40">
        <v>1105.4094342999999</v>
      </c>
      <c r="D581" s="10" t="str">
        <f t="shared" si="134"/>
        <v>N/A</v>
      </c>
      <c r="E581" s="40">
        <v>969.49492017</v>
      </c>
      <c r="F581" s="10" t="str">
        <f t="shared" si="135"/>
        <v>N/A</v>
      </c>
      <c r="G581" s="40">
        <v>761.19329502000005</v>
      </c>
      <c r="H581" s="10" t="str">
        <f t="shared" si="136"/>
        <v>N/A</v>
      </c>
      <c r="I581" s="96">
        <v>-12.3</v>
      </c>
      <c r="J581" s="96">
        <v>-21.5</v>
      </c>
      <c r="K581" s="11" t="s">
        <v>117</v>
      </c>
      <c r="L581" s="21" t="str">
        <f t="shared" si="137"/>
        <v>No</v>
      </c>
    </row>
    <row r="582" spans="1:12">
      <c r="A582" s="153" t="s">
        <v>803</v>
      </c>
      <c r="B582" s="70" t="s">
        <v>51</v>
      </c>
      <c r="C582" s="40" t="s">
        <v>999</v>
      </c>
      <c r="D582" s="10" t="str">
        <f t="shared" si="134"/>
        <v>N/A</v>
      </c>
      <c r="E582" s="40" t="s">
        <v>999</v>
      </c>
      <c r="F582" s="10" t="str">
        <f t="shared" si="135"/>
        <v>N/A</v>
      </c>
      <c r="G582" s="40" t="s">
        <v>999</v>
      </c>
      <c r="H582" s="10" t="str">
        <f t="shared" si="136"/>
        <v>N/A</v>
      </c>
      <c r="I582" s="96" t="s">
        <v>999</v>
      </c>
      <c r="J582" s="96" t="s">
        <v>999</v>
      </c>
      <c r="K582" s="11" t="s">
        <v>117</v>
      </c>
      <c r="L582" s="21" t="str">
        <f t="shared" si="137"/>
        <v>N/A</v>
      </c>
    </row>
    <row r="583" spans="1:12">
      <c r="A583" s="153" t="s">
        <v>804</v>
      </c>
      <c r="B583" s="70" t="s">
        <v>51</v>
      </c>
      <c r="C583" s="40">
        <v>0</v>
      </c>
      <c r="D583" s="10" t="str">
        <f t="shared" si="134"/>
        <v>N/A</v>
      </c>
      <c r="E583" s="40" t="s">
        <v>999</v>
      </c>
      <c r="F583" s="10" t="str">
        <f t="shared" si="135"/>
        <v>N/A</v>
      </c>
      <c r="G583" s="40" t="s">
        <v>999</v>
      </c>
      <c r="H583" s="10" t="str">
        <f t="shared" si="136"/>
        <v>N/A</v>
      </c>
      <c r="I583" s="96" t="s">
        <v>999</v>
      </c>
      <c r="J583" s="96" t="s">
        <v>999</v>
      </c>
      <c r="K583" s="11" t="s">
        <v>117</v>
      </c>
      <c r="L583" s="21" t="str">
        <f t="shared" si="137"/>
        <v>N/A</v>
      </c>
    </row>
    <row r="584" spans="1:12">
      <c r="A584" s="153" t="s">
        <v>805</v>
      </c>
      <c r="B584" s="70" t="s">
        <v>51</v>
      </c>
      <c r="C584" s="40">
        <v>2360.2423591000002</v>
      </c>
      <c r="D584" s="10" t="str">
        <f t="shared" si="134"/>
        <v>N/A</v>
      </c>
      <c r="E584" s="40">
        <v>2178.5216353999999</v>
      </c>
      <c r="F584" s="10" t="str">
        <f t="shared" si="135"/>
        <v>N/A</v>
      </c>
      <c r="G584" s="40">
        <v>2192.9814164999998</v>
      </c>
      <c r="H584" s="10" t="str">
        <f t="shared" si="136"/>
        <v>N/A</v>
      </c>
      <c r="I584" s="96">
        <v>-7.7</v>
      </c>
      <c r="J584" s="96">
        <v>0.66369999999999996</v>
      </c>
      <c r="K584" s="11" t="s">
        <v>117</v>
      </c>
      <c r="L584" s="21" t="str">
        <f t="shared" si="137"/>
        <v>Yes</v>
      </c>
    </row>
    <row r="585" spans="1:12">
      <c r="A585" s="153" t="s">
        <v>806</v>
      </c>
      <c r="B585" s="70" t="s">
        <v>51</v>
      </c>
      <c r="C585" s="40">
        <v>1268.9519256000001</v>
      </c>
      <c r="D585" s="10" t="str">
        <f t="shared" si="134"/>
        <v>N/A</v>
      </c>
      <c r="E585" s="40">
        <v>1292.3709891000001</v>
      </c>
      <c r="F585" s="10" t="str">
        <f t="shared" si="135"/>
        <v>N/A</v>
      </c>
      <c r="G585" s="40">
        <v>1366.5827379</v>
      </c>
      <c r="H585" s="10" t="str">
        <f t="shared" si="136"/>
        <v>N/A</v>
      </c>
      <c r="I585" s="96">
        <v>1.8460000000000001</v>
      </c>
      <c r="J585" s="96">
        <v>5.742</v>
      </c>
      <c r="K585" s="11" t="s">
        <v>117</v>
      </c>
      <c r="L585" s="21" t="str">
        <f t="shared" si="137"/>
        <v>Yes</v>
      </c>
    </row>
    <row r="586" spans="1:12">
      <c r="A586" s="153" t="s">
        <v>807</v>
      </c>
      <c r="B586" s="101" t="s">
        <v>51</v>
      </c>
      <c r="C586" s="44">
        <v>305.76259899000001</v>
      </c>
      <c r="D586" s="52" t="str">
        <f t="shared" si="134"/>
        <v>N/A</v>
      </c>
      <c r="E586" s="44">
        <v>421.39852661999998</v>
      </c>
      <c r="F586" s="52" t="str">
        <f t="shared" si="135"/>
        <v>N/A</v>
      </c>
      <c r="G586" s="44">
        <v>371.73929824999999</v>
      </c>
      <c r="H586" s="52" t="str">
        <f t="shared" si="136"/>
        <v>N/A</v>
      </c>
      <c r="I586" s="102">
        <v>37.82</v>
      </c>
      <c r="J586" s="102">
        <v>-11.8</v>
      </c>
      <c r="K586" s="53" t="s">
        <v>117</v>
      </c>
      <c r="L586" s="43" t="str">
        <f t="shared" si="137"/>
        <v>Yes</v>
      </c>
    </row>
    <row r="587" spans="1:12">
      <c r="A587" s="218" t="s">
        <v>413</v>
      </c>
      <c r="B587" s="212"/>
      <c r="C587" s="212"/>
      <c r="D587" s="212"/>
      <c r="E587" s="212"/>
      <c r="F587" s="212"/>
      <c r="G587" s="212"/>
      <c r="H587" s="212"/>
      <c r="I587" s="212"/>
      <c r="J587" s="212"/>
      <c r="K587" s="212"/>
      <c r="L587" s="213"/>
    </row>
    <row r="588" spans="1:12">
      <c r="A588" s="118" t="s">
        <v>414</v>
      </c>
      <c r="B588" s="114" t="s">
        <v>51</v>
      </c>
      <c r="C588" s="65">
        <v>280068707</v>
      </c>
      <c r="D588" s="103" t="str">
        <f t="shared" ref="D588:D651" si="138">IF($B588="N/A","N/A",IF(C588&gt;10,"No",IF(C588&lt;-10,"No","Yes")))</f>
        <v>N/A</v>
      </c>
      <c r="E588" s="65">
        <v>287071201</v>
      </c>
      <c r="F588" s="103" t="str">
        <f t="shared" ref="F588:F651" si="139">IF($B588="N/A","N/A",IF(E588&gt;10,"No",IF(E588&lt;-10,"No","Yes")))</f>
        <v>N/A</v>
      </c>
      <c r="G588" s="65">
        <v>267644010</v>
      </c>
      <c r="H588" s="103" t="str">
        <f t="shared" ref="H588:H651" si="140">IF($B588="N/A","N/A",IF(G588&gt;10,"No",IF(G588&lt;-10,"No","Yes")))</f>
        <v>N/A</v>
      </c>
      <c r="I588" s="104">
        <v>2.5</v>
      </c>
      <c r="J588" s="104">
        <v>-6.77</v>
      </c>
      <c r="K588" s="66" t="s">
        <v>117</v>
      </c>
      <c r="L588" s="138" t="str">
        <f t="shared" ref="L588:L619" si="141">IF(J588="Div by 0", "N/A", IF(K588="N/A","N/A", IF(J588&gt;VALUE(MID(K588,1,2)), "No", IF(J588&lt;-1*VALUE(MID(K588,1,2)), "No", "Yes"))))</f>
        <v>Yes</v>
      </c>
    </row>
    <row r="589" spans="1:12">
      <c r="A589" s="118" t="s">
        <v>102</v>
      </c>
      <c r="B589" s="70" t="s">
        <v>51</v>
      </c>
      <c r="C589" s="39">
        <v>21688</v>
      </c>
      <c r="D589" s="10" t="str">
        <f t="shared" si="138"/>
        <v>N/A</v>
      </c>
      <c r="E589" s="39">
        <v>21089</v>
      </c>
      <c r="F589" s="10" t="str">
        <f t="shared" si="139"/>
        <v>N/A</v>
      </c>
      <c r="G589" s="39">
        <v>18935</v>
      </c>
      <c r="H589" s="10" t="str">
        <f t="shared" si="140"/>
        <v>N/A</v>
      </c>
      <c r="I589" s="96">
        <v>-2.76</v>
      </c>
      <c r="J589" s="96">
        <v>-10.199999999999999</v>
      </c>
      <c r="K589" s="11" t="s">
        <v>117</v>
      </c>
      <c r="L589" s="21" t="str">
        <f t="shared" si="141"/>
        <v>Yes</v>
      </c>
    </row>
    <row r="590" spans="1:12">
      <c r="A590" s="118" t="s">
        <v>415</v>
      </c>
      <c r="B590" s="70" t="s">
        <v>51</v>
      </c>
      <c r="C590" s="40">
        <v>12913.533152</v>
      </c>
      <c r="D590" s="10" t="str">
        <f t="shared" si="138"/>
        <v>N/A</v>
      </c>
      <c r="E590" s="40">
        <v>13612.366684000001</v>
      </c>
      <c r="F590" s="10" t="str">
        <f t="shared" si="139"/>
        <v>N/A</v>
      </c>
      <c r="G590" s="40">
        <v>14134.883021</v>
      </c>
      <c r="H590" s="10" t="str">
        <f t="shared" si="140"/>
        <v>N/A</v>
      </c>
      <c r="I590" s="96">
        <v>5.4119999999999999</v>
      </c>
      <c r="J590" s="96">
        <v>3.839</v>
      </c>
      <c r="K590" s="11" t="s">
        <v>117</v>
      </c>
      <c r="L590" s="21" t="str">
        <f t="shared" si="141"/>
        <v>Yes</v>
      </c>
    </row>
    <row r="591" spans="1:12">
      <c r="A591" s="118" t="s">
        <v>416</v>
      </c>
      <c r="B591" s="70" t="s">
        <v>51</v>
      </c>
      <c r="C591" s="39">
        <v>14.21763187</v>
      </c>
      <c r="D591" s="10" t="str">
        <f t="shared" si="138"/>
        <v>N/A</v>
      </c>
      <c r="E591" s="39">
        <v>13.544264782999999</v>
      </c>
      <c r="F591" s="10" t="str">
        <f t="shared" si="139"/>
        <v>N/A</v>
      </c>
      <c r="G591" s="39">
        <v>13.669817798</v>
      </c>
      <c r="H591" s="10" t="str">
        <f t="shared" si="140"/>
        <v>N/A</v>
      </c>
      <c r="I591" s="96">
        <v>-4.74</v>
      </c>
      <c r="J591" s="96">
        <v>0.92700000000000005</v>
      </c>
      <c r="K591" s="11" t="s">
        <v>117</v>
      </c>
      <c r="L591" s="21" t="str">
        <f t="shared" si="141"/>
        <v>Yes</v>
      </c>
    </row>
    <row r="592" spans="1:12">
      <c r="A592" s="118" t="s">
        <v>417</v>
      </c>
      <c r="B592" s="70" t="s">
        <v>51</v>
      </c>
      <c r="C592" s="40">
        <v>2894112</v>
      </c>
      <c r="D592" s="10" t="str">
        <f t="shared" si="138"/>
        <v>N/A</v>
      </c>
      <c r="E592" s="40">
        <v>3385573</v>
      </c>
      <c r="F592" s="10" t="str">
        <f t="shared" si="139"/>
        <v>N/A</v>
      </c>
      <c r="G592" s="40">
        <v>3121205</v>
      </c>
      <c r="H592" s="10" t="str">
        <f t="shared" si="140"/>
        <v>N/A</v>
      </c>
      <c r="I592" s="96">
        <v>16.98</v>
      </c>
      <c r="J592" s="96">
        <v>-7.81</v>
      </c>
      <c r="K592" s="11" t="s">
        <v>117</v>
      </c>
      <c r="L592" s="21" t="str">
        <f t="shared" si="141"/>
        <v>Yes</v>
      </c>
    </row>
    <row r="593" spans="1:12">
      <c r="A593" s="118" t="s">
        <v>103</v>
      </c>
      <c r="B593" s="70" t="s">
        <v>51</v>
      </c>
      <c r="C593" s="39">
        <v>41</v>
      </c>
      <c r="D593" s="10" t="str">
        <f t="shared" si="138"/>
        <v>N/A</v>
      </c>
      <c r="E593" s="39">
        <v>40</v>
      </c>
      <c r="F593" s="10" t="str">
        <f t="shared" si="139"/>
        <v>N/A</v>
      </c>
      <c r="G593" s="39">
        <v>40</v>
      </c>
      <c r="H593" s="10" t="str">
        <f t="shared" si="140"/>
        <v>N/A</v>
      </c>
      <c r="I593" s="96">
        <v>-2.44</v>
      </c>
      <c r="J593" s="96">
        <v>0</v>
      </c>
      <c r="K593" s="11" t="s">
        <v>117</v>
      </c>
      <c r="L593" s="21" t="str">
        <f t="shared" si="141"/>
        <v>Yes</v>
      </c>
    </row>
    <row r="594" spans="1:12">
      <c r="A594" s="118" t="s">
        <v>418</v>
      </c>
      <c r="B594" s="70" t="s">
        <v>51</v>
      </c>
      <c r="C594" s="40">
        <v>70588.097561000002</v>
      </c>
      <c r="D594" s="10" t="str">
        <f t="shared" si="138"/>
        <v>N/A</v>
      </c>
      <c r="E594" s="40">
        <v>84639.324999999997</v>
      </c>
      <c r="F594" s="10" t="str">
        <f t="shared" si="139"/>
        <v>N/A</v>
      </c>
      <c r="G594" s="40">
        <v>78030.125</v>
      </c>
      <c r="H594" s="10" t="str">
        <f t="shared" si="140"/>
        <v>N/A</v>
      </c>
      <c r="I594" s="96">
        <v>19.91</v>
      </c>
      <c r="J594" s="96">
        <v>-7.81</v>
      </c>
      <c r="K594" s="11" t="s">
        <v>117</v>
      </c>
      <c r="L594" s="21" t="str">
        <f t="shared" si="141"/>
        <v>Yes</v>
      </c>
    </row>
    <row r="595" spans="1:12">
      <c r="A595" s="118" t="s">
        <v>419</v>
      </c>
      <c r="B595" s="70" t="s">
        <v>51</v>
      </c>
      <c r="C595" s="40">
        <v>78201094</v>
      </c>
      <c r="D595" s="10" t="str">
        <f t="shared" si="138"/>
        <v>N/A</v>
      </c>
      <c r="E595" s="40">
        <v>72197782</v>
      </c>
      <c r="F595" s="10" t="str">
        <f t="shared" si="139"/>
        <v>N/A</v>
      </c>
      <c r="G595" s="40">
        <v>65185074</v>
      </c>
      <c r="H595" s="10" t="str">
        <f t="shared" si="140"/>
        <v>N/A</v>
      </c>
      <c r="I595" s="96">
        <v>-7.68</v>
      </c>
      <c r="J595" s="96">
        <v>-9.7100000000000009</v>
      </c>
      <c r="K595" s="11" t="s">
        <v>117</v>
      </c>
      <c r="L595" s="21" t="str">
        <f t="shared" si="141"/>
        <v>Yes</v>
      </c>
    </row>
    <row r="596" spans="1:12">
      <c r="A596" s="118" t="s">
        <v>420</v>
      </c>
      <c r="B596" s="70" t="s">
        <v>51</v>
      </c>
      <c r="C596" s="39">
        <v>997</v>
      </c>
      <c r="D596" s="10" t="str">
        <f t="shared" si="138"/>
        <v>N/A</v>
      </c>
      <c r="E596" s="39">
        <v>898</v>
      </c>
      <c r="F596" s="10" t="str">
        <f t="shared" si="139"/>
        <v>N/A</v>
      </c>
      <c r="G596" s="39">
        <v>782</v>
      </c>
      <c r="H596" s="10" t="str">
        <f t="shared" si="140"/>
        <v>N/A</v>
      </c>
      <c r="I596" s="96">
        <v>-9.93</v>
      </c>
      <c r="J596" s="96">
        <v>-12.9</v>
      </c>
      <c r="K596" s="11" t="s">
        <v>117</v>
      </c>
      <c r="L596" s="21" t="str">
        <f t="shared" si="141"/>
        <v>Yes</v>
      </c>
    </row>
    <row r="597" spans="1:12">
      <c r="A597" s="118" t="s">
        <v>829</v>
      </c>
      <c r="B597" s="70" t="s">
        <v>51</v>
      </c>
      <c r="C597" s="40">
        <v>78436.403210000004</v>
      </c>
      <c r="D597" s="10" t="str">
        <f t="shared" si="138"/>
        <v>N/A</v>
      </c>
      <c r="E597" s="40">
        <v>80398.420935000002</v>
      </c>
      <c r="F597" s="10" t="str">
        <f t="shared" si="139"/>
        <v>N/A</v>
      </c>
      <c r="G597" s="40">
        <v>83356.872122999994</v>
      </c>
      <c r="H597" s="10" t="str">
        <f t="shared" si="140"/>
        <v>N/A</v>
      </c>
      <c r="I597" s="96">
        <v>2.5009999999999999</v>
      </c>
      <c r="J597" s="96">
        <v>3.68</v>
      </c>
      <c r="K597" s="11" t="s">
        <v>117</v>
      </c>
      <c r="L597" s="21" t="str">
        <f t="shared" si="141"/>
        <v>Yes</v>
      </c>
    </row>
    <row r="598" spans="1:12">
      <c r="A598" s="118" t="s">
        <v>421</v>
      </c>
      <c r="B598" s="70" t="s">
        <v>51</v>
      </c>
      <c r="C598" s="40">
        <v>120819921</v>
      </c>
      <c r="D598" s="10" t="str">
        <f t="shared" si="138"/>
        <v>N/A</v>
      </c>
      <c r="E598" s="40">
        <v>124988219</v>
      </c>
      <c r="F598" s="10" t="str">
        <f t="shared" si="139"/>
        <v>N/A</v>
      </c>
      <c r="G598" s="40">
        <v>124210616</v>
      </c>
      <c r="H598" s="10" t="str">
        <f t="shared" si="140"/>
        <v>N/A</v>
      </c>
      <c r="I598" s="96">
        <v>3.45</v>
      </c>
      <c r="J598" s="96">
        <v>-0.622</v>
      </c>
      <c r="K598" s="11" t="s">
        <v>117</v>
      </c>
      <c r="L598" s="21" t="str">
        <f t="shared" si="141"/>
        <v>Yes</v>
      </c>
    </row>
    <row r="599" spans="1:12">
      <c r="A599" s="118" t="s">
        <v>104</v>
      </c>
      <c r="B599" s="70" t="s">
        <v>51</v>
      </c>
      <c r="C599" s="39">
        <v>653</v>
      </c>
      <c r="D599" s="10" t="str">
        <f t="shared" si="138"/>
        <v>N/A</v>
      </c>
      <c r="E599" s="39">
        <v>624</v>
      </c>
      <c r="F599" s="10" t="str">
        <f t="shared" si="139"/>
        <v>N/A</v>
      </c>
      <c r="G599" s="39">
        <v>584</v>
      </c>
      <c r="H599" s="10" t="str">
        <f t="shared" si="140"/>
        <v>N/A</v>
      </c>
      <c r="I599" s="96">
        <v>-4.4400000000000004</v>
      </c>
      <c r="J599" s="96">
        <v>-6.41</v>
      </c>
      <c r="K599" s="11" t="s">
        <v>117</v>
      </c>
      <c r="L599" s="21" t="str">
        <f t="shared" si="141"/>
        <v>Yes</v>
      </c>
    </row>
    <row r="600" spans="1:12">
      <c r="A600" s="118" t="s">
        <v>422</v>
      </c>
      <c r="B600" s="70" t="s">
        <v>51</v>
      </c>
      <c r="C600" s="40">
        <v>185022.84992000001</v>
      </c>
      <c r="D600" s="10" t="str">
        <f t="shared" si="138"/>
        <v>N/A</v>
      </c>
      <c r="E600" s="40">
        <v>200301.63300999999</v>
      </c>
      <c r="F600" s="10" t="str">
        <f t="shared" si="139"/>
        <v>N/A</v>
      </c>
      <c r="G600" s="40">
        <v>212689.41096000001</v>
      </c>
      <c r="H600" s="10" t="str">
        <f t="shared" si="140"/>
        <v>N/A</v>
      </c>
      <c r="I600" s="96">
        <v>8.2579999999999991</v>
      </c>
      <c r="J600" s="96">
        <v>6.1849999999999996</v>
      </c>
      <c r="K600" s="11" t="s">
        <v>117</v>
      </c>
      <c r="L600" s="21" t="str">
        <f t="shared" si="141"/>
        <v>Yes</v>
      </c>
    </row>
    <row r="601" spans="1:12">
      <c r="A601" s="118" t="s">
        <v>423</v>
      </c>
      <c r="B601" s="70" t="s">
        <v>51</v>
      </c>
      <c r="C601" s="40">
        <v>223946934</v>
      </c>
      <c r="D601" s="10" t="str">
        <f t="shared" si="138"/>
        <v>N/A</v>
      </c>
      <c r="E601" s="40">
        <v>233979756</v>
      </c>
      <c r="F601" s="10" t="str">
        <f t="shared" si="139"/>
        <v>N/A</v>
      </c>
      <c r="G601" s="40">
        <v>245428099</v>
      </c>
      <c r="H601" s="10" t="str">
        <f t="shared" si="140"/>
        <v>N/A</v>
      </c>
      <c r="I601" s="96">
        <v>4.4800000000000004</v>
      </c>
      <c r="J601" s="96">
        <v>4.8929999999999998</v>
      </c>
      <c r="K601" s="11" t="s">
        <v>117</v>
      </c>
      <c r="L601" s="21" t="str">
        <f t="shared" si="141"/>
        <v>Yes</v>
      </c>
    </row>
    <row r="602" spans="1:12">
      <c r="A602" s="118" t="s">
        <v>424</v>
      </c>
      <c r="B602" s="70" t="s">
        <v>51</v>
      </c>
      <c r="C602" s="39">
        <v>4699</v>
      </c>
      <c r="D602" s="10" t="str">
        <f t="shared" si="138"/>
        <v>N/A</v>
      </c>
      <c r="E602" s="39">
        <v>4672</v>
      </c>
      <c r="F602" s="10" t="str">
        <f t="shared" si="139"/>
        <v>N/A</v>
      </c>
      <c r="G602" s="39">
        <v>4655</v>
      </c>
      <c r="H602" s="10" t="str">
        <f t="shared" si="140"/>
        <v>N/A</v>
      </c>
      <c r="I602" s="96">
        <v>-0.57499999999999996</v>
      </c>
      <c r="J602" s="96">
        <v>-0.36399999999999999</v>
      </c>
      <c r="K602" s="11" t="s">
        <v>117</v>
      </c>
      <c r="L602" s="21" t="str">
        <f t="shared" si="141"/>
        <v>Yes</v>
      </c>
    </row>
    <row r="603" spans="1:12">
      <c r="A603" s="118" t="s">
        <v>425</v>
      </c>
      <c r="B603" s="70" t="s">
        <v>51</v>
      </c>
      <c r="C603" s="40">
        <v>47658.423920000001</v>
      </c>
      <c r="D603" s="10" t="str">
        <f t="shared" si="138"/>
        <v>N/A</v>
      </c>
      <c r="E603" s="40">
        <v>50081.283389999997</v>
      </c>
      <c r="F603" s="10" t="str">
        <f t="shared" si="139"/>
        <v>N/A</v>
      </c>
      <c r="G603" s="40">
        <v>52723.544361</v>
      </c>
      <c r="H603" s="10" t="str">
        <f t="shared" si="140"/>
        <v>N/A</v>
      </c>
      <c r="I603" s="96">
        <v>5.0839999999999996</v>
      </c>
      <c r="J603" s="96">
        <v>5.2759999999999998</v>
      </c>
      <c r="K603" s="11" t="s">
        <v>117</v>
      </c>
      <c r="L603" s="21" t="str">
        <f t="shared" si="141"/>
        <v>Yes</v>
      </c>
    </row>
    <row r="604" spans="1:12">
      <c r="A604" s="118" t="s">
        <v>426</v>
      </c>
      <c r="B604" s="70" t="s">
        <v>51</v>
      </c>
      <c r="C604" s="40">
        <v>33592383</v>
      </c>
      <c r="D604" s="10" t="str">
        <f t="shared" si="138"/>
        <v>N/A</v>
      </c>
      <c r="E604" s="40">
        <v>34298999</v>
      </c>
      <c r="F604" s="10" t="str">
        <f t="shared" si="139"/>
        <v>N/A</v>
      </c>
      <c r="G604" s="40">
        <v>31611475</v>
      </c>
      <c r="H604" s="10" t="str">
        <f t="shared" si="140"/>
        <v>N/A</v>
      </c>
      <c r="I604" s="96">
        <v>2.1040000000000001</v>
      </c>
      <c r="J604" s="96">
        <v>-7.84</v>
      </c>
      <c r="K604" s="11" t="s">
        <v>117</v>
      </c>
      <c r="L604" s="21" t="str">
        <f t="shared" si="141"/>
        <v>Yes</v>
      </c>
    </row>
    <row r="605" spans="1:12">
      <c r="A605" s="118" t="s">
        <v>105</v>
      </c>
      <c r="B605" s="70" t="s">
        <v>51</v>
      </c>
      <c r="C605" s="39">
        <v>59855</v>
      </c>
      <c r="D605" s="10" t="str">
        <f t="shared" si="138"/>
        <v>N/A</v>
      </c>
      <c r="E605" s="39">
        <v>56593</v>
      </c>
      <c r="F605" s="10" t="str">
        <f t="shared" si="139"/>
        <v>N/A</v>
      </c>
      <c r="G605" s="39">
        <v>48344</v>
      </c>
      <c r="H605" s="10" t="str">
        <f t="shared" si="140"/>
        <v>N/A</v>
      </c>
      <c r="I605" s="96">
        <v>-5.45</v>
      </c>
      <c r="J605" s="96">
        <v>-14.6</v>
      </c>
      <c r="K605" s="11" t="s">
        <v>117</v>
      </c>
      <c r="L605" s="21" t="str">
        <f t="shared" si="141"/>
        <v>Yes</v>
      </c>
    </row>
    <row r="606" spans="1:12">
      <c r="A606" s="118" t="s">
        <v>427</v>
      </c>
      <c r="B606" s="70" t="s">
        <v>51</v>
      </c>
      <c r="C606" s="40">
        <v>561.22935427000004</v>
      </c>
      <c r="D606" s="10" t="str">
        <f t="shared" si="138"/>
        <v>N/A</v>
      </c>
      <c r="E606" s="40">
        <v>606.06433658000003</v>
      </c>
      <c r="F606" s="10" t="str">
        <f t="shared" si="139"/>
        <v>N/A</v>
      </c>
      <c r="G606" s="40">
        <v>653.88621132000003</v>
      </c>
      <c r="H606" s="10" t="str">
        <f t="shared" si="140"/>
        <v>N/A</v>
      </c>
      <c r="I606" s="96">
        <v>7.9889999999999999</v>
      </c>
      <c r="J606" s="96">
        <v>7.891</v>
      </c>
      <c r="K606" s="11" t="s">
        <v>117</v>
      </c>
      <c r="L606" s="21" t="str">
        <f t="shared" si="141"/>
        <v>Yes</v>
      </c>
    </row>
    <row r="607" spans="1:12">
      <c r="A607" s="118" t="s">
        <v>428</v>
      </c>
      <c r="B607" s="70" t="s">
        <v>51</v>
      </c>
      <c r="C607" s="40">
        <v>5943986</v>
      </c>
      <c r="D607" s="10" t="str">
        <f t="shared" si="138"/>
        <v>N/A</v>
      </c>
      <c r="E607" s="40">
        <v>5502151</v>
      </c>
      <c r="F607" s="10" t="str">
        <f t="shared" si="139"/>
        <v>N/A</v>
      </c>
      <c r="G607" s="40">
        <v>4675640</v>
      </c>
      <c r="H607" s="10" t="str">
        <f t="shared" si="140"/>
        <v>N/A</v>
      </c>
      <c r="I607" s="96">
        <v>-7.43</v>
      </c>
      <c r="J607" s="96">
        <v>-15</v>
      </c>
      <c r="K607" s="11" t="s">
        <v>117</v>
      </c>
      <c r="L607" s="21" t="str">
        <f t="shared" si="141"/>
        <v>Yes</v>
      </c>
    </row>
    <row r="608" spans="1:12">
      <c r="A608" s="118" t="s">
        <v>106</v>
      </c>
      <c r="B608" s="70" t="s">
        <v>51</v>
      </c>
      <c r="C608" s="39">
        <v>17922</v>
      </c>
      <c r="D608" s="10" t="str">
        <f t="shared" si="138"/>
        <v>N/A</v>
      </c>
      <c r="E608" s="39">
        <v>16870</v>
      </c>
      <c r="F608" s="10" t="str">
        <f t="shared" si="139"/>
        <v>N/A</v>
      </c>
      <c r="G608" s="39">
        <v>14058</v>
      </c>
      <c r="H608" s="10" t="str">
        <f t="shared" si="140"/>
        <v>N/A</v>
      </c>
      <c r="I608" s="96">
        <v>-5.87</v>
      </c>
      <c r="J608" s="96">
        <v>-16.7</v>
      </c>
      <c r="K608" s="11" t="s">
        <v>117</v>
      </c>
      <c r="L608" s="21" t="str">
        <f t="shared" si="141"/>
        <v>No</v>
      </c>
    </row>
    <row r="609" spans="1:12">
      <c r="A609" s="118" t="s">
        <v>429</v>
      </c>
      <c r="B609" s="70" t="s">
        <v>51</v>
      </c>
      <c r="C609" s="40">
        <v>331.65863185000001</v>
      </c>
      <c r="D609" s="10" t="str">
        <f t="shared" si="138"/>
        <v>N/A</v>
      </c>
      <c r="E609" s="40">
        <v>326.15002964000001</v>
      </c>
      <c r="F609" s="10" t="str">
        <f t="shared" si="139"/>
        <v>N/A</v>
      </c>
      <c r="G609" s="40">
        <v>332.59638639999997</v>
      </c>
      <c r="H609" s="10" t="str">
        <f t="shared" si="140"/>
        <v>N/A</v>
      </c>
      <c r="I609" s="96">
        <v>-1.66</v>
      </c>
      <c r="J609" s="96">
        <v>1.9770000000000001</v>
      </c>
      <c r="K609" s="11" t="s">
        <v>117</v>
      </c>
      <c r="L609" s="21" t="str">
        <f t="shared" si="141"/>
        <v>Yes</v>
      </c>
    </row>
    <row r="610" spans="1:12">
      <c r="A610" s="118" t="s">
        <v>430</v>
      </c>
      <c r="B610" s="70" t="s">
        <v>51</v>
      </c>
      <c r="C610" s="40">
        <v>1449974</v>
      </c>
      <c r="D610" s="10" t="str">
        <f t="shared" si="138"/>
        <v>N/A</v>
      </c>
      <c r="E610" s="40">
        <v>1526846</v>
      </c>
      <c r="F610" s="10" t="str">
        <f t="shared" si="139"/>
        <v>N/A</v>
      </c>
      <c r="G610" s="40">
        <v>1188765</v>
      </c>
      <c r="H610" s="10" t="str">
        <f t="shared" si="140"/>
        <v>N/A</v>
      </c>
      <c r="I610" s="96">
        <v>5.3019999999999996</v>
      </c>
      <c r="J610" s="96">
        <v>-22.1</v>
      </c>
      <c r="K610" s="11" t="s">
        <v>117</v>
      </c>
      <c r="L610" s="21" t="str">
        <f t="shared" si="141"/>
        <v>No</v>
      </c>
    </row>
    <row r="611" spans="1:12">
      <c r="A611" s="118" t="s">
        <v>107</v>
      </c>
      <c r="B611" s="70" t="s">
        <v>51</v>
      </c>
      <c r="C611" s="39">
        <v>14785</v>
      </c>
      <c r="D611" s="10" t="str">
        <f t="shared" si="138"/>
        <v>N/A</v>
      </c>
      <c r="E611" s="39">
        <v>14752</v>
      </c>
      <c r="F611" s="10" t="str">
        <f t="shared" si="139"/>
        <v>N/A</v>
      </c>
      <c r="G611" s="39">
        <v>12409</v>
      </c>
      <c r="H611" s="10" t="str">
        <f t="shared" si="140"/>
        <v>N/A</v>
      </c>
      <c r="I611" s="96">
        <v>-0.223</v>
      </c>
      <c r="J611" s="96">
        <v>-15.9</v>
      </c>
      <c r="K611" s="11" t="s">
        <v>117</v>
      </c>
      <c r="L611" s="21" t="str">
        <f t="shared" si="141"/>
        <v>No</v>
      </c>
    </row>
    <row r="612" spans="1:12">
      <c r="A612" s="118" t="s">
        <v>431</v>
      </c>
      <c r="B612" s="70" t="s">
        <v>51</v>
      </c>
      <c r="C612" s="40">
        <v>98.070612107000002</v>
      </c>
      <c r="D612" s="10" t="str">
        <f t="shared" si="138"/>
        <v>N/A</v>
      </c>
      <c r="E612" s="40">
        <v>103.50094901999999</v>
      </c>
      <c r="F612" s="10" t="str">
        <f t="shared" si="139"/>
        <v>N/A</v>
      </c>
      <c r="G612" s="40">
        <v>95.798613908999997</v>
      </c>
      <c r="H612" s="10" t="str">
        <f t="shared" si="140"/>
        <v>N/A</v>
      </c>
      <c r="I612" s="96">
        <v>5.5369999999999999</v>
      </c>
      <c r="J612" s="96">
        <v>-7.44</v>
      </c>
      <c r="K612" s="11" t="s">
        <v>117</v>
      </c>
      <c r="L612" s="21" t="str">
        <f t="shared" si="141"/>
        <v>Yes</v>
      </c>
    </row>
    <row r="613" spans="1:12">
      <c r="A613" s="118" t="s">
        <v>432</v>
      </c>
      <c r="B613" s="70" t="s">
        <v>51</v>
      </c>
      <c r="C613" s="40">
        <v>101006584</v>
      </c>
      <c r="D613" s="10" t="str">
        <f t="shared" si="138"/>
        <v>N/A</v>
      </c>
      <c r="E613" s="40">
        <v>102112103</v>
      </c>
      <c r="F613" s="10" t="str">
        <f t="shared" si="139"/>
        <v>N/A</v>
      </c>
      <c r="G613" s="40">
        <v>91176053</v>
      </c>
      <c r="H613" s="10" t="str">
        <f t="shared" si="140"/>
        <v>N/A</v>
      </c>
      <c r="I613" s="96">
        <v>1.095</v>
      </c>
      <c r="J613" s="96">
        <v>-10.7</v>
      </c>
      <c r="K613" s="11" t="s">
        <v>117</v>
      </c>
      <c r="L613" s="21" t="str">
        <f t="shared" si="141"/>
        <v>Yes</v>
      </c>
    </row>
    <row r="614" spans="1:12">
      <c r="A614" s="118" t="s">
        <v>433</v>
      </c>
      <c r="B614" s="70" t="s">
        <v>51</v>
      </c>
      <c r="C614" s="39">
        <v>49876</v>
      </c>
      <c r="D614" s="10" t="str">
        <f t="shared" si="138"/>
        <v>N/A</v>
      </c>
      <c r="E614" s="39">
        <v>48148</v>
      </c>
      <c r="F614" s="10" t="str">
        <f t="shared" si="139"/>
        <v>N/A</v>
      </c>
      <c r="G614" s="39">
        <v>39920</v>
      </c>
      <c r="H614" s="10" t="str">
        <f t="shared" si="140"/>
        <v>N/A</v>
      </c>
      <c r="I614" s="96">
        <v>-3.46</v>
      </c>
      <c r="J614" s="96">
        <v>-17.100000000000001</v>
      </c>
      <c r="K614" s="11" t="s">
        <v>117</v>
      </c>
      <c r="L614" s="21" t="str">
        <f t="shared" si="141"/>
        <v>No</v>
      </c>
    </row>
    <row r="615" spans="1:12">
      <c r="A615" s="118" t="s">
        <v>434</v>
      </c>
      <c r="B615" s="70" t="s">
        <v>51</v>
      </c>
      <c r="C615" s="40">
        <v>2025.1540620999999</v>
      </c>
      <c r="D615" s="10" t="str">
        <f t="shared" si="138"/>
        <v>N/A</v>
      </c>
      <c r="E615" s="40">
        <v>2120.7963571</v>
      </c>
      <c r="F615" s="10" t="str">
        <f t="shared" si="139"/>
        <v>N/A</v>
      </c>
      <c r="G615" s="40">
        <v>2283.9692635000001</v>
      </c>
      <c r="H615" s="10" t="str">
        <f t="shared" si="140"/>
        <v>N/A</v>
      </c>
      <c r="I615" s="96">
        <v>4.7229999999999999</v>
      </c>
      <c r="J615" s="96">
        <v>7.694</v>
      </c>
      <c r="K615" s="11" t="s">
        <v>117</v>
      </c>
      <c r="L615" s="21" t="str">
        <f t="shared" si="141"/>
        <v>Yes</v>
      </c>
    </row>
    <row r="616" spans="1:12">
      <c r="A616" s="118" t="s">
        <v>435</v>
      </c>
      <c r="B616" s="70" t="s">
        <v>51</v>
      </c>
      <c r="C616" s="40">
        <v>8094246</v>
      </c>
      <c r="D616" s="10" t="str">
        <f t="shared" si="138"/>
        <v>N/A</v>
      </c>
      <c r="E616" s="40">
        <v>7646759</v>
      </c>
      <c r="F616" s="10" t="str">
        <f t="shared" si="139"/>
        <v>N/A</v>
      </c>
      <c r="G616" s="40">
        <v>9176094</v>
      </c>
      <c r="H616" s="10" t="str">
        <f t="shared" si="140"/>
        <v>N/A</v>
      </c>
      <c r="I616" s="96">
        <v>-5.53</v>
      </c>
      <c r="J616" s="96">
        <v>20</v>
      </c>
      <c r="K616" s="11" t="s">
        <v>117</v>
      </c>
      <c r="L616" s="21" t="str">
        <f t="shared" si="141"/>
        <v>No</v>
      </c>
    </row>
    <row r="617" spans="1:12">
      <c r="A617" s="118" t="s">
        <v>108</v>
      </c>
      <c r="B617" s="70" t="s">
        <v>51</v>
      </c>
      <c r="C617" s="39">
        <v>18881</v>
      </c>
      <c r="D617" s="10" t="str">
        <f t="shared" si="138"/>
        <v>N/A</v>
      </c>
      <c r="E617" s="39">
        <v>18017</v>
      </c>
      <c r="F617" s="10" t="str">
        <f t="shared" si="139"/>
        <v>N/A</v>
      </c>
      <c r="G617" s="39">
        <v>18153</v>
      </c>
      <c r="H617" s="10" t="str">
        <f t="shared" si="140"/>
        <v>N/A</v>
      </c>
      <c r="I617" s="96">
        <v>-4.58</v>
      </c>
      <c r="J617" s="96">
        <v>0.75480000000000003</v>
      </c>
      <c r="K617" s="11" t="s">
        <v>117</v>
      </c>
      <c r="L617" s="21" t="str">
        <f t="shared" si="141"/>
        <v>Yes</v>
      </c>
    </row>
    <row r="618" spans="1:12">
      <c r="A618" s="118" t="s">
        <v>436</v>
      </c>
      <c r="B618" s="70" t="s">
        <v>51</v>
      </c>
      <c r="C618" s="40">
        <v>428.69795032000002</v>
      </c>
      <c r="D618" s="10" t="str">
        <f t="shared" si="138"/>
        <v>N/A</v>
      </c>
      <c r="E618" s="40">
        <v>424.41910417999998</v>
      </c>
      <c r="F618" s="10" t="str">
        <f t="shared" si="139"/>
        <v>N/A</v>
      </c>
      <c r="G618" s="40">
        <v>505.48636589</v>
      </c>
      <c r="H618" s="10" t="str">
        <f t="shared" si="140"/>
        <v>N/A</v>
      </c>
      <c r="I618" s="96">
        <v>-0.998</v>
      </c>
      <c r="J618" s="96">
        <v>19.100000000000001</v>
      </c>
      <c r="K618" s="11" t="s">
        <v>117</v>
      </c>
      <c r="L618" s="21" t="str">
        <f t="shared" si="141"/>
        <v>No</v>
      </c>
    </row>
    <row r="619" spans="1:12">
      <c r="A619" s="118" t="s">
        <v>437</v>
      </c>
      <c r="B619" s="70" t="s">
        <v>51</v>
      </c>
      <c r="C619" s="40">
        <v>11886676</v>
      </c>
      <c r="D619" s="10" t="str">
        <f t="shared" si="138"/>
        <v>N/A</v>
      </c>
      <c r="E619" s="40">
        <v>11361675</v>
      </c>
      <c r="F619" s="10" t="str">
        <f t="shared" si="139"/>
        <v>N/A</v>
      </c>
      <c r="G619" s="40">
        <v>10269629</v>
      </c>
      <c r="H619" s="10" t="str">
        <f t="shared" si="140"/>
        <v>N/A</v>
      </c>
      <c r="I619" s="96">
        <v>-4.42</v>
      </c>
      <c r="J619" s="96">
        <v>-9.61</v>
      </c>
      <c r="K619" s="11" t="s">
        <v>117</v>
      </c>
      <c r="L619" s="21" t="str">
        <f t="shared" si="141"/>
        <v>Yes</v>
      </c>
    </row>
    <row r="620" spans="1:12">
      <c r="A620" s="118" t="s">
        <v>438</v>
      </c>
      <c r="B620" s="70" t="s">
        <v>51</v>
      </c>
      <c r="C620" s="39">
        <v>3067</v>
      </c>
      <c r="D620" s="10" t="str">
        <f t="shared" si="138"/>
        <v>N/A</v>
      </c>
      <c r="E620" s="39">
        <v>2850</v>
      </c>
      <c r="F620" s="10" t="str">
        <f t="shared" si="139"/>
        <v>N/A</v>
      </c>
      <c r="G620" s="39">
        <v>2488</v>
      </c>
      <c r="H620" s="10" t="str">
        <f t="shared" si="140"/>
        <v>N/A</v>
      </c>
      <c r="I620" s="96">
        <v>-7.08</v>
      </c>
      <c r="J620" s="96">
        <v>-12.7</v>
      </c>
      <c r="K620" s="11" t="s">
        <v>117</v>
      </c>
      <c r="L620" s="21" t="str">
        <f t="shared" ref="L620:L651" si="142">IF(J620="Div by 0", "N/A", IF(K620="N/A","N/A", IF(J620&gt;VALUE(MID(K620,1,2)), "No", IF(J620&lt;-1*VALUE(MID(K620,1,2)), "No", "Yes"))))</f>
        <v>Yes</v>
      </c>
    </row>
    <row r="621" spans="1:12">
      <c r="A621" s="118" t="s">
        <v>439</v>
      </c>
      <c r="B621" s="70" t="s">
        <v>51</v>
      </c>
      <c r="C621" s="40">
        <v>3875.6687317000001</v>
      </c>
      <c r="D621" s="10" t="str">
        <f t="shared" si="138"/>
        <v>N/A</v>
      </c>
      <c r="E621" s="40">
        <v>3986.5526316</v>
      </c>
      <c r="F621" s="10" t="str">
        <f t="shared" si="139"/>
        <v>N/A</v>
      </c>
      <c r="G621" s="40">
        <v>4127.6643891000003</v>
      </c>
      <c r="H621" s="10" t="str">
        <f t="shared" si="140"/>
        <v>N/A</v>
      </c>
      <c r="I621" s="96">
        <v>2.8610000000000002</v>
      </c>
      <c r="J621" s="96">
        <v>3.54</v>
      </c>
      <c r="K621" s="11" t="s">
        <v>117</v>
      </c>
      <c r="L621" s="21" t="str">
        <f t="shared" si="142"/>
        <v>Yes</v>
      </c>
    </row>
    <row r="622" spans="1:12">
      <c r="A622" s="118" t="s">
        <v>440</v>
      </c>
      <c r="B622" s="70" t="s">
        <v>51</v>
      </c>
      <c r="C622" s="40">
        <v>46750571</v>
      </c>
      <c r="D622" s="10" t="str">
        <f t="shared" si="138"/>
        <v>N/A</v>
      </c>
      <c r="E622" s="40">
        <v>48082486</v>
      </c>
      <c r="F622" s="10" t="str">
        <f t="shared" si="139"/>
        <v>N/A</v>
      </c>
      <c r="G622" s="40">
        <v>42799574</v>
      </c>
      <c r="H622" s="10" t="str">
        <f t="shared" si="140"/>
        <v>N/A</v>
      </c>
      <c r="I622" s="96">
        <v>2.8490000000000002</v>
      </c>
      <c r="J622" s="96">
        <v>-11</v>
      </c>
      <c r="K622" s="11" t="s">
        <v>117</v>
      </c>
      <c r="L622" s="21" t="str">
        <f t="shared" si="142"/>
        <v>Yes</v>
      </c>
    </row>
    <row r="623" spans="1:12">
      <c r="A623" s="118" t="s">
        <v>109</v>
      </c>
      <c r="B623" s="70" t="s">
        <v>51</v>
      </c>
      <c r="C623" s="39">
        <v>56436</v>
      </c>
      <c r="D623" s="10" t="str">
        <f t="shared" si="138"/>
        <v>N/A</v>
      </c>
      <c r="E623" s="39">
        <v>54588</v>
      </c>
      <c r="F623" s="10" t="str">
        <f t="shared" si="139"/>
        <v>N/A</v>
      </c>
      <c r="G623" s="39">
        <v>46473</v>
      </c>
      <c r="H623" s="10" t="str">
        <f t="shared" si="140"/>
        <v>N/A</v>
      </c>
      <c r="I623" s="96">
        <v>-3.27</v>
      </c>
      <c r="J623" s="96">
        <v>-14.9</v>
      </c>
      <c r="K623" s="11" t="s">
        <v>117</v>
      </c>
      <c r="L623" s="21" t="str">
        <f t="shared" si="142"/>
        <v>Yes</v>
      </c>
    </row>
    <row r="624" spans="1:12">
      <c r="A624" s="118" t="s">
        <v>441</v>
      </c>
      <c r="B624" s="70" t="s">
        <v>51</v>
      </c>
      <c r="C624" s="40">
        <v>828.38207881000005</v>
      </c>
      <c r="D624" s="10" t="str">
        <f t="shared" si="138"/>
        <v>N/A</v>
      </c>
      <c r="E624" s="40">
        <v>880.82519967999997</v>
      </c>
      <c r="F624" s="10" t="str">
        <f t="shared" si="139"/>
        <v>N/A</v>
      </c>
      <c r="G624" s="40">
        <v>920.95569469999998</v>
      </c>
      <c r="H624" s="10" t="str">
        <f t="shared" si="140"/>
        <v>N/A</v>
      </c>
      <c r="I624" s="96">
        <v>6.3310000000000004</v>
      </c>
      <c r="J624" s="96">
        <v>4.556</v>
      </c>
      <c r="K624" s="11" t="s">
        <v>117</v>
      </c>
      <c r="L624" s="21" t="str">
        <f t="shared" si="142"/>
        <v>Yes</v>
      </c>
    </row>
    <row r="625" spans="1:12">
      <c r="A625" s="118" t="s">
        <v>442</v>
      </c>
      <c r="B625" s="70" t="s">
        <v>51</v>
      </c>
      <c r="C625" s="40">
        <v>239113931</v>
      </c>
      <c r="D625" s="10" t="str">
        <f t="shared" si="138"/>
        <v>N/A</v>
      </c>
      <c r="E625" s="40">
        <v>250945987</v>
      </c>
      <c r="F625" s="10" t="str">
        <f t="shared" si="139"/>
        <v>N/A</v>
      </c>
      <c r="G625" s="40">
        <v>221952893</v>
      </c>
      <c r="H625" s="10" t="str">
        <f t="shared" si="140"/>
        <v>N/A</v>
      </c>
      <c r="I625" s="96">
        <v>4.9480000000000004</v>
      </c>
      <c r="J625" s="96">
        <v>-11.6</v>
      </c>
      <c r="K625" s="11" t="s">
        <v>117</v>
      </c>
      <c r="L625" s="21" t="str">
        <f t="shared" si="142"/>
        <v>Yes</v>
      </c>
    </row>
    <row r="626" spans="1:12">
      <c r="A626" s="118" t="s">
        <v>110</v>
      </c>
      <c r="B626" s="70" t="s">
        <v>51</v>
      </c>
      <c r="C626" s="39">
        <v>65214</v>
      </c>
      <c r="D626" s="10" t="str">
        <f t="shared" si="138"/>
        <v>N/A</v>
      </c>
      <c r="E626" s="39">
        <v>62369</v>
      </c>
      <c r="F626" s="10" t="str">
        <f t="shared" si="139"/>
        <v>N/A</v>
      </c>
      <c r="G626" s="39">
        <v>51896</v>
      </c>
      <c r="H626" s="10" t="str">
        <f t="shared" si="140"/>
        <v>N/A</v>
      </c>
      <c r="I626" s="96">
        <v>-4.3600000000000003</v>
      </c>
      <c r="J626" s="96">
        <v>-16.8</v>
      </c>
      <c r="K626" s="11" t="s">
        <v>117</v>
      </c>
      <c r="L626" s="21" t="str">
        <f t="shared" si="142"/>
        <v>No</v>
      </c>
    </row>
    <row r="627" spans="1:12">
      <c r="A627" s="118" t="s">
        <v>443</v>
      </c>
      <c r="B627" s="70" t="s">
        <v>51</v>
      </c>
      <c r="C627" s="40">
        <v>3666.6042720999999</v>
      </c>
      <c r="D627" s="10" t="str">
        <f t="shared" si="138"/>
        <v>N/A</v>
      </c>
      <c r="E627" s="40">
        <v>4023.5691929999998</v>
      </c>
      <c r="F627" s="10" t="str">
        <f t="shared" si="139"/>
        <v>N/A</v>
      </c>
      <c r="G627" s="40">
        <v>4276.8786226000002</v>
      </c>
      <c r="H627" s="10" t="str">
        <f t="shared" si="140"/>
        <v>N/A</v>
      </c>
      <c r="I627" s="96">
        <v>9.7360000000000007</v>
      </c>
      <c r="J627" s="96">
        <v>6.2960000000000003</v>
      </c>
      <c r="K627" s="11" t="s">
        <v>117</v>
      </c>
      <c r="L627" s="21" t="str">
        <f t="shared" si="142"/>
        <v>Yes</v>
      </c>
    </row>
    <row r="628" spans="1:12">
      <c r="A628" s="118" t="s">
        <v>444</v>
      </c>
      <c r="B628" s="70" t="s">
        <v>51</v>
      </c>
      <c r="C628" s="40">
        <v>38187366</v>
      </c>
      <c r="D628" s="10" t="str">
        <f t="shared" si="138"/>
        <v>N/A</v>
      </c>
      <c r="E628" s="40">
        <v>42278935</v>
      </c>
      <c r="F628" s="10" t="str">
        <f t="shared" si="139"/>
        <v>N/A</v>
      </c>
      <c r="G628" s="40">
        <v>36488555</v>
      </c>
      <c r="H628" s="10" t="str">
        <f t="shared" si="140"/>
        <v>N/A</v>
      </c>
      <c r="I628" s="96">
        <v>10.71</v>
      </c>
      <c r="J628" s="96">
        <v>-13.7</v>
      </c>
      <c r="K628" s="11" t="s">
        <v>117</v>
      </c>
      <c r="L628" s="21" t="str">
        <f t="shared" si="142"/>
        <v>Yes</v>
      </c>
    </row>
    <row r="629" spans="1:12">
      <c r="A629" s="118" t="s">
        <v>706</v>
      </c>
      <c r="B629" s="70" t="s">
        <v>51</v>
      </c>
      <c r="C629" s="39">
        <v>6148</v>
      </c>
      <c r="D629" s="10" t="str">
        <f t="shared" si="138"/>
        <v>N/A</v>
      </c>
      <c r="E629" s="39">
        <v>6194</v>
      </c>
      <c r="F629" s="10" t="str">
        <f t="shared" si="139"/>
        <v>N/A</v>
      </c>
      <c r="G629" s="39">
        <v>5646</v>
      </c>
      <c r="H629" s="10" t="str">
        <f t="shared" si="140"/>
        <v>N/A</v>
      </c>
      <c r="I629" s="96">
        <v>0.74819999999999998</v>
      </c>
      <c r="J629" s="96">
        <v>-8.85</v>
      </c>
      <c r="K629" s="11" t="s">
        <v>117</v>
      </c>
      <c r="L629" s="21" t="str">
        <f t="shared" si="142"/>
        <v>Yes</v>
      </c>
    </row>
    <row r="630" spans="1:12">
      <c r="A630" s="118" t="s">
        <v>445</v>
      </c>
      <c r="B630" s="70" t="s">
        <v>51</v>
      </c>
      <c r="C630" s="40">
        <v>6211.3477554000001</v>
      </c>
      <c r="D630" s="10" t="str">
        <f t="shared" si="138"/>
        <v>N/A</v>
      </c>
      <c r="E630" s="40">
        <v>6825.7886664999996</v>
      </c>
      <c r="F630" s="10" t="str">
        <f t="shared" si="139"/>
        <v>N/A</v>
      </c>
      <c r="G630" s="40">
        <v>6462.7267092000002</v>
      </c>
      <c r="H630" s="10" t="str">
        <f t="shared" si="140"/>
        <v>N/A</v>
      </c>
      <c r="I630" s="96">
        <v>9.8919999999999995</v>
      </c>
      <c r="J630" s="96">
        <v>-5.32</v>
      </c>
      <c r="K630" s="11" t="s">
        <v>117</v>
      </c>
      <c r="L630" s="21" t="str">
        <f t="shared" si="142"/>
        <v>Yes</v>
      </c>
    </row>
    <row r="631" spans="1:12">
      <c r="A631" s="118" t="s">
        <v>446</v>
      </c>
      <c r="B631" s="70" t="s">
        <v>51</v>
      </c>
      <c r="C631" s="40">
        <v>16822281</v>
      </c>
      <c r="D631" s="10" t="str">
        <f t="shared" si="138"/>
        <v>N/A</v>
      </c>
      <c r="E631" s="40">
        <v>14622930</v>
      </c>
      <c r="F631" s="10" t="str">
        <f t="shared" si="139"/>
        <v>N/A</v>
      </c>
      <c r="G631" s="40">
        <v>13523975</v>
      </c>
      <c r="H631" s="10" t="str">
        <f t="shared" si="140"/>
        <v>N/A</v>
      </c>
      <c r="I631" s="96">
        <v>-13.1</v>
      </c>
      <c r="J631" s="96">
        <v>-7.52</v>
      </c>
      <c r="K631" s="11" t="s">
        <v>117</v>
      </c>
      <c r="L631" s="21" t="str">
        <f t="shared" si="142"/>
        <v>Yes</v>
      </c>
    </row>
    <row r="632" spans="1:12">
      <c r="A632" s="118" t="s">
        <v>40</v>
      </c>
      <c r="B632" s="70" t="s">
        <v>51</v>
      </c>
      <c r="C632" s="39">
        <v>12817</v>
      </c>
      <c r="D632" s="10" t="str">
        <f t="shared" si="138"/>
        <v>N/A</v>
      </c>
      <c r="E632" s="39">
        <v>13095</v>
      </c>
      <c r="F632" s="10" t="str">
        <f t="shared" si="139"/>
        <v>N/A</v>
      </c>
      <c r="G632" s="39">
        <v>12143</v>
      </c>
      <c r="H632" s="10" t="str">
        <f t="shared" si="140"/>
        <v>N/A</v>
      </c>
      <c r="I632" s="96">
        <v>2.169</v>
      </c>
      <c r="J632" s="96">
        <v>-7.27</v>
      </c>
      <c r="K632" s="11" t="s">
        <v>117</v>
      </c>
      <c r="L632" s="21" t="str">
        <f t="shared" si="142"/>
        <v>Yes</v>
      </c>
    </row>
    <row r="633" spans="1:12">
      <c r="A633" s="118" t="s">
        <v>447</v>
      </c>
      <c r="B633" s="70" t="s">
        <v>51</v>
      </c>
      <c r="C633" s="40">
        <v>1312.4975423000001</v>
      </c>
      <c r="D633" s="10" t="str">
        <f t="shared" si="138"/>
        <v>N/A</v>
      </c>
      <c r="E633" s="40">
        <v>1116.6804124</v>
      </c>
      <c r="F633" s="10" t="str">
        <f t="shared" si="139"/>
        <v>N/A</v>
      </c>
      <c r="G633" s="40">
        <v>1113.726015</v>
      </c>
      <c r="H633" s="10" t="str">
        <f t="shared" si="140"/>
        <v>N/A</v>
      </c>
      <c r="I633" s="96">
        <v>-14.9</v>
      </c>
      <c r="J633" s="96">
        <v>-0.26500000000000001</v>
      </c>
      <c r="K633" s="11" t="s">
        <v>117</v>
      </c>
      <c r="L633" s="21" t="str">
        <f t="shared" si="142"/>
        <v>Yes</v>
      </c>
    </row>
    <row r="634" spans="1:12">
      <c r="A634" s="118" t="s">
        <v>448</v>
      </c>
      <c r="B634" s="70" t="s">
        <v>51</v>
      </c>
      <c r="C634" s="40">
        <v>37169252</v>
      </c>
      <c r="D634" s="10" t="str">
        <f t="shared" si="138"/>
        <v>N/A</v>
      </c>
      <c r="E634" s="40">
        <v>32816904</v>
      </c>
      <c r="F634" s="10" t="str">
        <f t="shared" si="139"/>
        <v>N/A</v>
      </c>
      <c r="G634" s="40">
        <v>28749626</v>
      </c>
      <c r="H634" s="10" t="str">
        <f t="shared" si="140"/>
        <v>N/A</v>
      </c>
      <c r="I634" s="96">
        <v>-11.7</v>
      </c>
      <c r="J634" s="96">
        <v>-12.4</v>
      </c>
      <c r="K634" s="11" t="s">
        <v>117</v>
      </c>
      <c r="L634" s="21" t="str">
        <f t="shared" si="142"/>
        <v>Yes</v>
      </c>
    </row>
    <row r="635" spans="1:12">
      <c r="A635" s="118" t="s">
        <v>449</v>
      </c>
      <c r="B635" s="70" t="s">
        <v>51</v>
      </c>
      <c r="C635" s="39">
        <v>3910</v>
      </c>
      <c r="D635" s="10" t="str">
        <f t="shared" si="138"/>
        <v>N/A</v>
      </c>
      <c r="E635" s="39">
        <v>3683</v>
      </c>
      <c r="F635" s="10" t="str">
        <f t="shared" si="139"/>
        <v>N/A</v>
      </c>
      <c r="G635" s="39">
        <v>3212</v>
      </c>
      <c r="H635" s="10" t="str">
        <f t="shared" si="140"/>
        <v>N/A</v>
      </c>
      <c r="I635" s="96">
        <v>-5.81</v>
      </c>
      <c r="J635" s="96">
        <v>-12.8</v>
      </c>
      <c r="K635" s="11" t="s">
        <v>117</v>
      </c>
      <c r="L635" s="21" t="str">
        <f t="shared" si="142"/>
        <v>Yes</v>
      </c>
    </row>
    <row r="636" spans="1:12">
      <c r="A636" s="118" t="s">
        <v>450</v>
      </c>
      <c r="B636" s="70" t="s">
        <v>51</v>
      </c>
      <c r="C636" s="40">
        <v>9506.2025575000007</v>
      </c>
      <c r="D636" s="10" t="str">
        <f t="shared" si="138"/>
        <v>N/A</v>
      </c>
      <c r="E636" s="40">
        <v>8910.3730653999992</v>
      </c>
      <c r="F636" s="10" t="str">
        <f t="shared" si="139"/>
        <v>N/A</v>
      </c>
      <c r="G636" s="40">
        <v>8950.6930262000005</v>
      </c>
      <c r="H636" s="10" t="str">
        <f t="shared" si="140"/>
        <v>N/A</v>
      </c>
      <c r="I636" s="96">
        <v>-6.27</v>
      </c>
      <c r="J636" s="96">
        <v>0.45250000000000001</v>
      </c>
      <c r="K636" s="11" t="s">
        <v>117</v>
      </c>
      <c r="L636" s="21" t="str">
        <f t="shared" si="142"/>
        <v>Yes</v>
      </c>
    </row>
    <row r="637" spans="1:12">
      <c r="A637" s="118" t="s">
        <v>451</v>
      </c>
      <c r="B637" s="70" t="s">
        <v>51</v>
      </c>
      <c r="C637" s="40">
        <v>398280</v>
      </c>
      <c r="D637" s="10" t="str">
        <f t="shared" si="138"/>
        <v>N/A</v>
      </c>
      <c r="E637" s="40">
        <v>756000</v>
      </c>
      <c r="F637" s="10" t="str">
        <f t="shared" si="139"/>
        <v>N/A</v>
      </c>
      <c r="G637" s="40">
        <v>1239907</v>
      </c>
      <c r="H637" s="10" t="str">
        <f t="shared" si="140"/>
        <v>N/A</v>
      </c>
      <c r="I637" s="96">
        <v>89.82</v>
      </c>
      <c r="J637" s="96">
        <v>64.010000000000005</v>
      </c>
      <c r="K637" s="11" t="s">
        <v>117</v>
      </c>
      <c r="L637" s="21" t="str">
        <f t="shared" si="142"/>
        <v>No</v>
      </c>
    </row>
    <row r="638" spans="1:12">
      <c r="A638" s="118" t="s">
        <v>452</v>
      </c>
      <c r="B638" s="70" t="s">
        <v>51</v>
      </c>
      <c r="C638" s="39">
        <v>853</v>
      </c>
      <c r="D638" s="10" t="str">
        <f t="shared" si="138"/>
        <v>N/A</v>
      </c>
      <c r="E638" s="39">
        <v>1173</v>
      </c>
      <c r="F638" s="10" t="str">
        <f t="shared" si="139"/>
        <v>N/A</v>
      </c>
      <c r="G638" s="39">
        <v>1158</v>
      </c>
      <c r="H638" s="10" t="str">
        <f t="shared" si="140"/>
        <v>N/A</v>
      </c>
      <c r="I638" s="96">
        <v>37.51</v>
      </c>
      <c r="J638" s="96">
        <v>-1.28</v>
      </c>
      <c r="K638" s="11" t="s">
        <v>117</v>
      </c>
      <c r="L638" s="21" t="str">
        <f t="shared" si="142"/>
        <v>Yes</v>
      </c>
    </row>
    <row r="639" spans="1:12">
      <c r="A639" s="118" t="s">
        <v>453</v>
      </c>
      <c r="B639" s="70" t="s">
        <v>51</v>
      </c>
      <c r="C639" s="40">
        <v>466.91676436</v>
      </c>
      <c r="D639" s="10" t="str">
        <f t="shared" si="138"/>
        <v>N/A</v>
      </c>
      <c r="E639" s="40">
        <v>644.50127877</v>
      </c>
      <c r="F639" s="10" t="str">
        <f t="shared" si="139"/>
        <v>N/A</v>
      </c>
      <c r="G639" s="40">
        <v>1070.7314335000001</v>
      </c>
      <c r="H639" s="10" t="str">
        <f t="shared" si="140"/>
        <v>N/A</v>
      </c>
      <c r="I639" s="96">
        <v>38.03</v>
      </c>
      <c r="J639" s="96">
        <v>66.13</v>
      </c>
      <c r="K639" s="11" t="s">
        <v>117</v>
      </c>
      <c r="L639" s="21" t="str">
        <f t="shared" si="142"/>
        <v>No</v>
      </c>
    </row>
    <row r="640" spans="1:12">
      <c r="A640" s="118" t="s">
        <v>454</v>
      </c>
      <c r="B640" s="70" t="s">
        <v>51</v>
      </c>
      <c r="C640" s="40">
        <v>20313480</v>
      </c>
      <c r="D640" s="10" t="str">
        <f t="shared" si="138"/>
        <v>N/A</v>
      </c>
      <c r="E640" s="40">
        <v>22863371</v>
      </c>
      <c r="F640" s="10" t="str">
        <f t="shared" si="139"/>
        <v>N/A</v>
      </c>
      <c r="G640" s="40">
        <v>21099860</v>
      </c>
      <c r="H640" s="10" t="str">
        <f t="shared" si="140"/>
        <v>N/A</v>
      </c>
      <c r="I640" s="96">
        <v>12.55</v>
      </c>
      <c r="J640" s="96">
        <v>-7.71</v>
      </c>
      <c r="K640" s="11" t="s">
        <v>117</v>
      </c>
      <c r="L640" s="21" t="str">
        <f t="shared" si="142"/>
        <v>Yes</v>
      </c>
    </row>
    <row r="641" spans="1:12">
      <c r="A641" s="118" t="s">
        <v>455</v>
      </c>
      <c r="B641" s="70" t="s">
        <v>51</v>
      </c>
      <c r="C641" s="39">
        <v>4500</v>
      </c>
      <c r="D641" s="10" t="str">
        <f t="shared" si="138"/>
        <v>N/A</v>
      </c>
      <c r="E641" s="39">
        <v>5215</v>
      </c>
      <c r="F641" s="10" t="str">
        <f t="shared" si="139"/>
        <v>N/A</v>
      </c>
      <c r="G641" s="39">
        <v>4871</v>
      </c>
      <c r="H641" s="10" t="str">
        <f t="shared" si="140"/>
        <v>N/A</v>
      </c>
      <c r="I641" s="96">
        <v>15.89</v>
      </c>
      <c r="J641" s="96">
        <v>-6.6</v>
      </c>
      <c r="K641" s="11" t="s">
        <v>117</v>
      </c>
      <c r="L641" s="21" t="str">
        <f t="shared" si="142"/>
        <v>Yes</v>
      </c>
    </row>
    <row r="642" spans="1:12">
      <c r="A642" s="118" t="s">
        <v>456</v>
      </c>
      <c r="B642" s="70" t="s">
        <v>51</v>
      </c>
      <c r="C642" s="40">
        <v>4514.1066666999996</v>
      </c>
      <c r="D642" s="10" t="str">
        <f t="shared" si="138"/>
        <v>N/A</v>
      </c>
      <c r="E642" s="40">
        <v>4384.1555128999998</v>
      </c>
      <c r="F642" s="10" t="str">
        <f t="shared" si="139"/>
        <v>N/A</v>
      </c>
      <c r="G642" s="40">
        <v>4331.7306508000001</v>
      </c>
      <c r="H642" s="10" t="str">
        <f t="shared" si="140"/>
        <v>N/A</v>
      </c>
      <c r="I642" s="96">
        <v>-2.88</v>
      </c>
      <c r="J642" s="96">
        <v>-1.2</v>
      </c>
      <c r="K642" s="11" t="s">
        <v>117</v>
      </c>
      <c r="L642" s="21" t="str">
        <f t="shared" si="142"/>
        <v>Yes</v>
      </c>
    </row>
    <row r="643" spans="1:12">
      <c r="A643" s="118" t="s">
        <v>457</v>
      </c>
      <c r="B643" s="70" t="s">
        <v>51</v>
      </c>
      <c r="C643" s="40">
        <v>0</v>
      </c>
      <c r="D643" s="10" t="str">
        <f t="shared" si="138"/>
        <v>N/A</v>
      </c>
      <c r="E643" s="40">
        <v>0</v>
      </c>
      <c r="F643" s="10" t="str">
        <f t="shared" si="139"/>
        <v>N/A</v>
      </c>
      <c r="G643" s="40">
        <v>0</v>
      </c>
      <c r="H643" s="10" t="str">
        <f t="shared" si="140"/>
        <v>N/A</v>
      </c>
      <c r="I643" s="96" t="s">
        <v>999</v>
      </c>
      <c r="J643" s="96" t="s">
        <v>999</v>
      </c>
      <c r="K643" s="11" t="s">
        <v>117</v>
      </c>
      <c r="L643" s="21" t="str">
        <f t="shared" si="142"/>
        <v>N/A</v>
      </c>
    </row>
    <row r="644" spans="1:12">
      <c r="A644" s="118" t="s">
        <v>707</v>
      </c>
      <c r="B644" s="70" t="s">
        <v>51</v>
      </c>
      <c r="C644" s="39">
        <v>0</v>
      </c>
      <c r="D644" s="10" t="str">
        <f t="shared" si="138"/>
        <v>N/A</v>
      </c>
      <c r="E644" s="39">
        <v>0</v>
      </c>
      <c r="F644" s="10" t="str">
        <f t="shared" si="139"/>
        <v>N/A</v>
      </c>
      <c r="G644" s="39">
        <v>0</v>
      </c>
      <c r="H644" s="10" t="str">
        <f t="shared" si="140"/>
        <v>N/A</v>
      </c>
      <c r="I644" s="96" t="s">
        <v>999</v>
      </c>
      <c r="J644" s="96" t="s">
        <v>999</v>
      </c>
      <c r="K644" s="11" t="s">
        <v>117</v>
      </c>
      <c r="L644" s="21" t="str">
        <f t="shared" si="142"/>
        <v>N/A</v>
      </c>
    </row>
    <row r="645" spans="1:12">
      <c r="A645" s="118" t="s">
        <v>458</v>
      </c>
      <c r="B645" s="70" t="s">
        <v>51</v>
      </c>
      <c r="C645" s="40" t="s">
        <v>999</v>
      </c>
      <c r="D645" s="10" t="str">
        <f t="shared" si="138"/>
        <v>N/A</v>
      </c>
      <c r="E645" s="40" t="s">
        <v>999</v>
      </c>
      <c r="F645" s="10" t="str">
        <f t="shared" si="139"/>
        <v>N/A</v>
      </c>
      <c r="G645" s="40" t="s">
        <v>999</v>
      </c>
      <c r="H645" s="10" t="str">
        <f t="shared" si="140"/>
        <v>N/A</v>
      </c>
      <c r="I645" s="96" t="s">
        <v>999</v>
      </c>
      <c r="J645" s="96" t="s">
        <v>999</v>
      </c>
      <c r="K645" s="11" t="s">
        <v>117</v>
      </c>
      <c r="L645" s="21" t="str">
        <f t="shared" si="142"/>
        <v>N/A</v>
      </c>
    </row>
    <row r="646" spans="1:12">
      <c r="A646" s="118" t="s">
        <v>459</v>
      </c>
      <c r="B646" s="70" t="s">
        <v>51</v>
      </c>
      <c r="C646" s="40">
        <v>5585613</v>
      </c>
      <c r="D646" s="10" t="str">
        <f t="shared" si="138"/>
        <v>N/A</v>
      </c>
      <c r="E646" s="40">
        <v>7443814</v>
      </c>
      <c r="F646" s="10" t="str">
        <f t="shared" si="139"/>
        <v>N/A</v>
      </c>
      <c r="G646" s="40">
        <v>7614935</v>
      </c>
      <c r="H646" s="10" t="str">
        <f t="shared" si="140"/>
        <v>N/A</v>
      </c>
      <c r="I646" s="96">
        <v>33.270000000000003</v>
      </c>
      <c r="J646" s="96">
        <v>2.2989999999999999</v>
      </c>
      <c r="K646" s="11" t="s">
        <v>117</v>
      </c>
      <c r="L646" s="21" t="str">
        <f t="shared" si="142"/>
        <v>Yes</v>
      </c>
    </row>
    <row r="647" spans="1:12">
      <c r="A647" s="118" t="s">
        <v>146</v>
      </c>
      <c r="B647" s="70" t="s">
        <v>51</v>
      </c>
      <c r="C647" s="39">
        <v>494</v>
      </c>
      <c r="D647" s="10" t="str">
        <f t="shared" si="138"/>
        <v>N/A</v>
      </c>
      <c r="E647" s="39">
        <v>581</v>
      </c>
      <c r="F647" s="10" t="str">
        <f t="shared" si="139"/>
        <v>N/A</v>
      </c>
      <c r="G647" s="39">
        <v>546</v>
      </c>
      <c r="H647" s="10" t="str">
        <f t="shared" si="140"/>
        <v>N/A</v>
      </c>
      <c r="I647" s="96">
        <v>17.61</v>
      </c>
      <c r="J647" s="96">
        <v>-6.02</v>
      </c>
      <c r="K647" s="11" t="s">
        <v>117</v>
      </c>
      <c r="L647" s="21" t="str">
        <f t="shared" si="142"/>
        <v>Yes</v>
      </c>
    </row>
    <row r="648" spans="1:12">
      <c r="A648" s="118" t="s">
        <v>460</v>
      </c>
      <c r="B648" s="70" t="s">
        <v>51</v>
      </c>
      <c r="C648" s="40">
        <v>11306.908907000001</v>
      </c>
      <c r="D648" s="10" t="str">
        <f t="shared" si="138"/>
        <v>N/A</v>
      </c>
      <c r="E648" s="40">
        <v>12812.072289</v>
      </c>
      <c r="F648" s="10" t="str">
        <f t="shared" si="139"/>
        <v>N/A</v>
      </c>
      <c r="G648" s="40">
        <v>13946.767399</v>
      </c>
      <c r="H648" s="10" t="str">
        <f t="shared" si="140"/>
        <v>N/A</v>
      </c>
      <c r="I648" s="96">
        <v>13.31</v>
      </c>
      <c r="J648" s="96">
        <v>8.8559999999999999</v>
      </c>
      <c r="K648" s="11" t="s">
        <v>117</v>
      </c>
      <c r="L648" s="21" t="str">
        <f t="shared" si="142"/>
        <v>Yes</v>
      </c>
    </row>
    <row r="649" spans="1:12">
      <c r="A649" s="118" t="s">
        <v>461</v>
      </c>
      <c r="B649" s="70" t="s">
        <v>51</v>
      </c>
      <c r="C649" s="40">
        <v>26384547</v>
      </c>
      <c r="D649" s="10" t="str">
        <f t="shared" si="138"/>
        <v>N/A</v>
      </c>
      <c r="E649" s="40">
        <v>26841241</v>
      </c>
      <c r="F649" s="10" t="str">
        <f t="shared" si="139"/>
        <v>N/A</v>
      </c>
      <c r="G649" s="40">
        <v>23307284</v>
      </c>
      <c r="H649" s="10" t="str">
        <f t="shared" si="140"/>
        <v>N/A</v>
      </c>
      <c r="I649" s="96">
        <v>1.7310000000000001</v>
      </c>
      <c r="J649" s="96">
        <v>-13.2</v>
      </c>
      <c r="K649" s="11" t="s">
        <v>117</v>
      </c>
      <c r="L649" s="21" t="str">
        <f t="shared" si="142"/>
        <v>Yes</v>
      </c>
    </row>
    <row r="650" spans="1:12">
      <c r="A650" s="118" t="s">
        <v>462</v>
      </c>
      <c r="B650" s="70" t="s">
        <v>51</v>
      </c>
      <c r="C650" s="39">
        <v>30151</v>
      </c>
      <c r="D650" s="10" t="str">
        <f t="shared" si="138"/>
        <v>N/A</v>
      </c>
      <c r="E650" s="39">
        <v>28245</v>
      </c>
      <c r="F650" s="10" t="str">
        <f t="shared" si="139"/>
        <v>N/A</v>
      </c>
      <c r="G650" s="39">
        <v>23141</v>
      </c>
      <c r="H650" s="10" t="str">
        <f t="shared" si="140"/>
        <v>N/A</v>
      </c>
      <c r="I650" s="96">
        <v>-6.32</v>
      </c>
      <c r="J650" s="96">
        <v>-18.100000000000001</v>
      </c>
      <c r="K650" s="11" t="s">
        <v>117</v>
      </c>
      <c r="L650" s="21" t="str">
        <f t="shared" si="142"/>
        <v>No</v>
      </c>
    </row>
    <row r="651" spans="1:12">
      <c r="A651" s="118" t="s">
        <v>463</v>
      </c>
      <c r="B651" s="70" t="s">
        <v>51</v>
      </c>
      <c r="C651" s="40">
        <v>875.08032901000001</v>
      </c>
      <c r="D651" s="10" t="str">
        <f t="shared" si="138"/>
        <v>N/A</v>
      </c>
      <c r="E651" s="40">
        <v>950.30061957999999</v>
      </c>
      <c r="F651" s="10" t="str">
        <f t="shared" si="139"/>
        <v>N/A</v>
      </c>
      <c r="G651" s="40">
        <v>1007.1856877</v>
      </c>
      <c r="H651" s="10" t="str">
        <f t="shared" si="140"/>
        <v>N/A</v>
      </c>
      <c r="I651" s="96">
        <v>8.5960000000000001</v>
      </c>
      <c r="J651" s="96">
        <v>5.9859999999999998</v>
      </c>
      <c r="K651" s="11" t="s">
        <v>117</v>
      </c>
      <c r="L651" s="21" t="str">
        <f t="shared" si="142"/>
        <v>Yes</v>
      </c>
    </row>
    <row r="652" spans="1:12">
      <c r="A652" s="118" t="s">
        <v>464</v>
      </c>
      <c r="B652" s="70" t="s">
        <v>51</v>
      </c>
      <c r="C652" s="40">
        <v>38401604</v>
      </c>
      <c r="D652" s="10" t="str">
        <f t="shared" ref="D652:D660" si="143">IF($B652="N/A","N/A",IF(C652&gt;10,"No",IF(C652&lt;-10,"No","Yes")))</f>
        <v>N/A</v>
      </c>
      <c r="E652" s="40">
        <v>41820530</v>
      </c>
      <c r="F652" s="10" t="str">
        <f t="shared" ref="F652:F660" si="144">IF($B652="N/A","N/A",IF(E652&gt;10,"No",IF(E652&lt;-10,"No","Yes")))</f>
        <v>N/A</v>
      </c>
      <c r="G652" s="40">
        <v>31489262</v>
      </c>
      <c r="H652" s="10" t="str">
        <f t="shared" ref="H652:H660" si="145">IF($B652="N/A","N/A",IF(G652&gt;10,"No",IF(G652&lt;-10,"No","Yes")))</f>
        <v>N/A</v>
      </c>
      <c r="I652" s="96">
        <v>8.9030000000000005</v>
      </c>
      <c r="J652" s="96">
        <v>-24.7</v>
      </c>
      <c r="K652" s="11" t="s">
        <v>117</v>
      </c>
      <c r="L652" s="21" t="str">
        <f t="shared" ref="L652:L660" si="146">IF(J652="Div by 0", "N/A", IF(K652="N/A","N/A", IF(J652&gt;VALUE(MID(K652,1,2)), "No", IF(J652&lt;-1*VALUE(MID(K652,1,2)), "No", "Yes"))))</f>
        <v>No</v>
      </c>
    </row>
    <row r="653" spans="1:12">
      <c r="A653" s="118" t="s">
        <v>147</v>
      </c>
      <c r="B653" s="70" t="s">
        <v>51</v>
      </c>
      <c r="C653" s="39">
        <v>922</v>
      </c>
      <c r="D653" s="10" t="str">
        <f t="shared" si="143"/>
        <v>N/A</v>
      </c>
      <c r="E653" s="39">
        <v>856</v>
      </c>
      <c r="F653" s="10" t="str">
        <f t="shared" si="144"/>
        <v>N/A</v>
      </c>
      <c r="G653" s="39">
        <v>670</v>
      </c>
      <c r="H653" s="10" t="str">
        <f t="shared" si="145"/>
        <v>N/A</v>
      </c>
      <c r="I653" s="96">
        <v>-7.16</v>
      </c>
      <c r="J653" s="96">
        <v>-21.7</v>
      </c>
      <c r="K653" s="11" t="s">
        <v>117</v>
      </c>
      <c r="L653" s="21" t="str">
        <f t="shared" si="146"/>
        <v>No</v>
      </c>
    </row>
    <row r="654" spans="1:12">
      <c r="A654" s="118" t="s">
        <v>465</v>
      </c>
      <c r="B654" s="70" t="s">
        <v>51</v>
      </c>
      <c r="C654" s="40">
        <v>41650.329718000001</v>
      </c>
      <c r="D654" s="10" t="str">
        <f t="shared" si="143"/>
        <v>N/A</v>
      </c>
      <c r="E654" s="40">
        <v>48855.759345999999</v>
      </c>
      <c r="F654" s="10" t="str">
        <f t="shared" si="144"/>
        <v>N/A</v>
      </c>
      <c r="G654" s="40">
        <v>46998.898506999998</v>
      </c>
      <c r="H654" s="10" t="str">
        <f t="shared" si="145"/>
        <v>N/A</v>
      </c>
      <c r="I654" s="96">
        <v>17.3</v>
      </c>
      <c r="J654" s="96">
        <v>-3.8</v>
      </c>
      <c r="K654" s="11" t="s">
        <v>117</v>
      </c>
      <c r="L654" s="21" t="str">
        <f t="shared" si="146"/>
        <v>Yes</v>
      </c>
    </row>
    <row r="655" spans="1:12">
      <c r="A655" s="118" t="s">
        <v>466</v>
      </c>
      <c r="B655" s="70" t="s">
        <v>51</v>
      </c>
      <c r="C655" s="40">
        <v>93356056</v>
      </c>
      <c r="D655" s="10" t="str">
        <f t="shared" si="143"/>
        <v>N/A</v>
      </c>
      <c r="E655" s="40">
        <v>92516376</v>
      </c>
      <c r="F655" s="10" t="str">
        <f t="shared" si="144"/>
        <v>N/A</v>
      </c>
      <c r="G655" s="40">
        <v>75948505</v>
      </c>
      <c r="H655" s="10" t="str">
        <f t="shared" si="145"/>
        <v>N/A</v>
      </c>
      <c r="I655" s="96">
        <v>-0.89900000000000002</v>
      </c>
      <c r="J655" s="96">
        <v>-17.899999999999999</v>
      </c>
      <c r="K655" s="11" t="s">
        <v>117</v>
      </c>
      <c r="L655" s="21" t="str">
        <f t="shared" si="146"/>
        <v>No</v>
      </c>
    </row>
    <row r="656" spans="1:12">
      <c r="A656" s="118" t="s">
        <v>467</v>
      </c>
      <c r="B656" s="70" t="s">
        <v>51</v>
      </c>
      <c r="C656" s="39">
        <v>21415</v>
      </c>
      <c r="D656" s="10" t="str">
        <f t="shared" si="143"/>
        <v>N/A</v>
      </c>
      <c r="E656" s="39">
        <v>20667</v>
      </c>
      <c r="F656" s="10" t="str">
        <f t="shared" si="144"/>
        <v>N/A</v>
      </c>
      <c r="G656" s="39">
        <v>16555</v>
      </c>
      <c r="H656" s="10" t="str">
        <f t="shared" si="145"/>
        <v>N/A</v>
      </c>
      <c r="I656" s="96">
        <v>-3.49</v>
      </c>
      <c r="J656" s="96">
        <v>-19.899999999999999</v>
      </c>
      <c r="K656" s="11" t="s">
        <v>117</v>
      </c>
      <c r="L656" s="21" t="str">
        <f t="shared" si="146"/>
        <v>No</v>
      </c>
    </row>
    <row r="657" spans="1:12">
      <c r="A657" s="118" t="s">
        <v>468</v>
      </c>
      <c r="B657" s="70" t="s">
        <v>51</v>
      </c>
      <c r="C657" s="40">
        <v>4359.3768854</v>
      </c>
      <c r="D657" s="10" t="str">
        <f t="shared" si="143"/>
        <v>N/A</v>
      </c>
      <c r="E657" s="40">
        <v>4476.5266367000004</v>
      </c>
      <c r="F657" s="10" t="str">
        <f t="shared" si="144"/>
        <v>N/A</v>
      </c>
      <c r="G657" s="40">
        <v>4587.6475385000003</v>
      </c>
      <c r="H657" s="10" t="str">
        <f t="shared" si="145"/>
        <v>N/A</v>
      </c>
      <c r="I657" s="96">
        <v>2.6869999999999998</v>
      </c>
      <c r="J657" s="96">
        <v>2.4820000000000002</v>
      </c>
      <c r="K657" s="11" t="s">
        <v>117</v>
      </c>
      <c r="L657" s="21" t="str">
        <f t="shared" si="146"/>
        <v>Yes</v>
      </c>
    </row>
    <row r="658" spans="1:12">
      <c r="A658" s="118" t="s">
        <v>469</v>
      </c>
      <c r="B658" s="70" t="s">
        <v>51</v>
      </c>
      <c r="C658" s="40">
        <v>14266689</v>
      </c>
      <c r="D658" s="10" t="str">
        <f t="shared" si="143"/>
        <v>N/A</v>
      </c>
      <c r="E658" s="40">
        <v>14738729</v>
      </c>
      <c r="F658" s="10" t="str">
        <f t="shared" si="144"/>
        <v>N/A</v>
      </c>
      <c r="G658" s="40">
        <v>11938420</v>
      </c>
      <c r="H658" s="10" t="str">
        <f t="shared" si="145"/>
        <v>N/A</v>
      </c>
      <c r="I658" s="96">
        <v>3.3090000000000002</v>
      </c>
      <c r="J658" s="96">
        <v>-19</v>
      </c>
      <c r="K658" s="11" t="s">
        <v>117</v>
      </c>
      <c r="L658" s="21" t="str">
        <f t="shared" si="146"/>
        <v>No</v>
      </c>
    </row>
    <row r="659" spans="1:12">
      <c r="A659" s="118" t="s">
        <v>148</v>
      </c>
      <c r="B659" s="70" t="s">
        <v>51</v>
      </c>
      <c r="C659" s="39">
        <v>1851</v>
      </c>
      <c r="D659" s="10" t="str">
        <f t="shared" si="143"/>
        <v>N/A</v>
      </c>
      <c r="E659" s="39">
        <v>1575</v>
      </c>
      <c r="F659" s="10" t="str">
        <f t="shared" si="144"/>
        <v>N/A</v>
      </c>
      <c r="G659" s="39">
        <v>1305</v>
      </c>
      <c r="H659" s="10" t="str">
        <f t="shared" si="145"/>
        <v>N/A</v>
      </c>
      <c r="I659" s="96">
        <v>-14.9</v>
      </c>
      <c r="J659" s="96">
        <v>-17.100000000000001</v>
      </c>
      <c r="K659" s="11" t="s">
        <v>117</v>
      </c>
      <c r="L659" s="21" t="str">
        <f t="shared" si="146"/>
        <v>No</v>
      </c>
    </row>
    <row r="660" spans="1:12">
      <c r="A660" s="118" t="s">
        <v>470</v>
      </c>
      <c r="B660" s="101" t="s">
        <v>51</v>
      </c>
      <c r="C660" s="44">
        <v>7707.5575365000004</v>
      </c>
      <c r="D660" s="52" t="str">
        <f t="shared" si="143"/>
        <v>N/A</v>
      </c>
      <c r="E660" s="44">
        <v>9357.9231746000005</v>
      </c>
      <c r="F660" s="52" t="str">
        <f t="shared" si="144"/>
        <v>N/A</v>
      </c>
      <c r="G660" s="44">
        <v>9148.2145593999994</v>
      </c>
      <c r="H660" s="52" t="str">
        <f t="shared" si="145"/>
        <v>N/A</v>
      </c>
      <c r="I660" s="102">
        <v>21.41</v>
      </c>
      <c r="J660" s="102">
        <v>-2.2400000000000002</v>
      </c>
      <c r="K660" s="53" t="s">
        <v>117</v>
      </c>
      <c r="L660" s="43" t="str">
        <f t="shared" si="146"/>
        <v>Yes</v>
      </c>
    </row>
    <row r="661" spans="1:12">
      <c r="A661" s="218" t="s">
        <v>471</v>
      </c>
      <c r="B661" s="212"/>
      <c r="C661" s="212"/>
      <c r="D661" s="212"/>
      <c r="E661" s="212"/>
      <c r="F661" s="212"/>
      <c r="G661" s="212"/>
      <c r="H661" s="212"/>
      <c r="I661" s="212"/>
      <c r="J661" s="212"/>
      <c r="K661" s="212"/>
      <c r="L661" s="213"/>
    </row>
    <row r="662" spans="1:12">
      <c r="A662" s="118" t="s">
        <v>642</v>
      </c>
      <c r="B662" s="114" t="s">
        <v>51</v>
      </c>
      <c r="C662" s="65">
        <v>2004.8297888</v>
      </c>
      <c r="D662" s="103" t="str">
        <f t="shared" ref="D662:D681" si="147">IF($B662="N/A","N/A",IF(C662&gt;10,"No",IF(C662&lt;-10,"No","Yes")))</f>
        <v>N/A</v>
      </c>
      <c r="E662" s="65">
        <v>2231.4644026000001</v>
      </c>
      <c r="F662" s="103" t="str">
        <f t="shared" ref="F662:F681" si="148">IF($B662="N/A","N/A",IF(E662&gt;10,"No",IF(E662&lt;-10,"No","Yes")))</f>
        <v>N/A</v>
      </c>
      <c r="G662" s="65">
        <v>2213.4522855</v>
      </c>
      <c r="H662" s="103" t="str">
        <f t="shared" ref="H662:H681" si="149">IF($B662="N/A","N/A",IF(G662&gt;10,"No",IF(G662&lt;-10,"No","Yes")))</f>
        <v>N/A</v>
      </c>
      <c r="I662" s="104">
        <v>11.3</v>
      </c>
      <c r="J662" s="104">
        <v>-0.80700000000000005</v>
      </c>
      <c r="K662" s="66" t="s">
        <v>117</v>
      </c>
      <c r="L662" s="138" t="str">
        <f t="shared" ref="L662:L681" si="150">IF(J662="Div by 0", "N/A", IF(K662="N/A","N/A", IF(J662&gt;VALUE(MID(K662,1,2)), "No", IF(J662&lt;-1*VALUE(MID(K662,1,2)), "No", "Yes"))))</f>
        <v>Yes</v>
      </c>
    </row>
    <row r="663" spans="1:12">
      <c r="A663" s="153" t="s">
        <v>592</v>
      </c>
      <c r="B663" s="70" t="s">
        <v>51</v>
      </c>
      <c r="C663" s="40">
        <v>1119.4022413</v>
      </c>
      <c r="D663" s="10" t="str">
        <f t="shared" si="147"/>
        <v>N/A</v>
      </c>
      <c r="E663" s="40">
        <v>1469.911951</v>
      </c>
      <c r="F663" s="10" t="str">
        <f t="shared" si="148"/>
        <v>N/A</v>
      </c>
      <c r="G663" s="40">
        <v>1718.2452734000001</v>
      </c>
      <c r="H663" s="10" t="str">
        <f t="shared" si="149"/>
        <v>N/A</v>
      </c>
      <c r="I663" s="96">
        <v>31.31</v>
      </c>
      <c r="J663" s="96">
        <v>16.89</v>
      </c>
      <c r="K663" s="11" t="s">
        <v>117</v>
      </c>
      <c r="L663" s="21" t="str">
        <f t="shared" si="150"/>
        <v>No</v>
      </c>
    </row>
    <row r="664" spans="1:12">
      <c r="A664" s="153" t="s">
        <v>595</v>
      </c>
      <c r="B664" s="70" t="s">
        <v>51</v>
      </c>
      <c r="C664" s="40">
        <v>3782.3962815</v>
      </c>
      <c r="D664" s="10" t="str">
        <f t="shared" si="147"/>
        <v>N/A</v>
      </c>
      <c r="E664" s="40">
        <v>3964.6159862</v>
      </c>
      <c r="F664" s="10" t="str">
        <f t="shared" si="148"/>
        <v>N/A</v>
      </c>
      <c r="G664" s="40">
        <v>4533.0657799999999</v>
      </c>
      <c r="H664" s="10" t="str">
        <f t="shared" si="149"/>
        <v>N/A</v>
      </c>
      <c r="I664" s="96">
        <v>4.8179999999999996</v>
      </c>
      <c r="J664" s="96">
        <v>14.34</v>
      </c>
      <c r="K664" s="11" t="s">
        <v>117</v>
      </c>
      <c r="L664" s="21" t="str">
        <f t="shared" si="150"/>
        <v>Yes</v>
      </c>
    </row>
    <row r="665" spans="1:12">
      <c r="A665" s="153" t="s">
        <v>598</v>
      </c>
      <c r="B665" s="70" t="s">
        <v>51</v>
      </c>
      <c r="C665" s="40">
        <v>629.09927040000002</v>
      </c>
      <c r="D665" s="10" t="str">
        <f t="shared" si="147"/>
        <v>N/A</v>
      </c>
      <c r="E665" s="40">
        <v>683.36384072999999</v>
      </c>
      <c r="F665" s="10" t="str">
        <f t="shared" si="148"/>
        <v>N/A</v>
      </c>
      <c r="G665" s="40">
        <v>625.28928767000002</v>
      </c>
      <c r="H665" s="10" t="str">
        <f t="shared" si="149"/>
        <v>N/A</v>
      </c>
      <c r="I665" s="96">
        <v>8.6259999999999994</v>
      </c>
      <c r="J665" s="96">
        <v>-8.5</v>
      </c>
      <c r="K665" s="11" t="s">
        <v>117</v>
      </c>
      <c r="L665" s="21" t="str">
        <f t="shared" si="150"/>
        <v>Yes</v>
      </c>
    </row>
    <row r="666" spans="1:12">
      <c r="A666" s="153" t="s">
        <v>600</v>
      </c>
      <c r="B666" s="70" t="s">
        <v>51</v>
      </c>
      <c r="C666" s="40">
        <v>647.17974161999996</v>
      </c>
      <c r="D666" s="10" t="str">
        <f t="shared" si="147"/>
        <v>N/A</v>
      </c>
      <c r="E666" s="40">
        <v>637.20827978</v>
      </c>
      <c r="F666" s="10" t="str">
        <f t="shared" si="148"/>
        <v>N/A</v>
      </c>
      <c r="G666" s="40">
        <v>570.87039705999996</v>
      </c>
      <c r="H666" s="10" t="str">
        <f t="shared" si="149"/>
        <v>N/A</v>
      </c>
      <c r="I666" s="96">
        <v>-1.54</v>
      </c>
      <c r="J666" s="96">
        <v>-10.4</v>
      </c>
      <c r="K666" s="11" t="s">
        <v>117</v>
      </c>
      <c r="L666" s="21" t="str">
        <f t="shared" si="150"/>
        <v>Yes</v>
      </c>
    </row>
    <row r="667" spans="1:12">
      <c r="A667" s="118" t="s">
        <v>636</v>
      </c>
      <c r="B667" s="70" t="s">
        <v>51</v>
      </c>
      <c r="C667" s="40">
        <v>3048.4696235000001</v>
      </c>
      <c r="D667" s="10" t="str">
        <f t="shared" si="147"/>
        <v>N/A</v>
      </c>
      <c r="E667" s="40">
        <v>3377.8582477999998</v>
      </c>
      <c r="F667" s="10" t="str">
        <f t="shared" si="148"/>
        <v>N/A</v>
      </c>
      <c r="G667" s="40">
        <v>3621.8645351999999</v>
      </c>
      <c r="H667" s="10" t="str">
        <f t="shared" si="149"/>
        <v>N/A</v>
      </c>
      <c r="I667" s="96">
        <v>10.81</v>
      </c>
      <c r="J667" s="96">
        <v>7.2240000000000002</v>
      </c>
      <c r="K667" s="11" t="s">
        <v>117</v>
      </c>
      <c r="L667" s="21" t="str">
        <f t="shared" si="150"/>
        <v>Yes</v>
      </c>
    </row>
    <row r="668" spans="1:12">
      <c r="A668" s="153" t="s">
        <v>592</v>
      </c>
      <c r="B668" s="70" t="s">
        <v>51</v>
      </c>
      <c r="C668" s="40">
        <v>5017.3722232999999</v>
      </c>
      <c r="D668" s="10" t="str">
        <f t="shared" si="147"/>
        <v>N/A</v>
      </c>
      <c r="E668" s="40">
        <v>6239.0297719999999</v>
      </c>
      <c r="F668" s="10" t="str">
        <f t="shared" si="148"/>
        <v>N/A</v>
      </c>
      <c r="G668" s="40">
        <v>7328.0733409000004</v>
      </c>
      <c r="H668" s="10" t="str">
        <f t="shared" si="149"/>
        <v>N/A</v>
      </c>
      <c r="I668" s="96">
        <v>24.35</v>
      </c>
      <c r="J668" s="96">
        <v>17.46</v>
      </c>
      <c r="K668" s="11" t="s">
        <v>117</v>
      </c>
      <c r="L668" s="21" t="str">
        <f t="shared" si="150"/>
        <v>No</v>
      </c>
    </row>
    <row r="669" spans="1:12">
      <c r="A669" s="153" t="s">
        <v>595</v>
      </c>
      <c r="B669" s="70" t="s">
        <v>51</v>
      </c>
      <c r="C669" s="40">
        <v>5215.8664440000002</v>
      </c>
      <c r="D669" s="10" t="str">
        <f t="shared" si="147"/>
        <v>N/A</v>
      </c>
      <c r="E669" s="40">
        <v>5360.8262677000002</v>
      </c>
      <c r="F669" s="10" t="str">
        <f t="shared" si="148"/>
        <v>N/A</v>
      </c>
      <c r="G669" s="40">
        <v>6807.9672793999998</v>
      </c>
      <c r="H669" s="10" t="str">
        <f t="shared" si="149"/>
        <v>N/A</v>
      </c>
      <c r="I669" s="96">
        <v>2.7789999999999999</v>
      </c>
      <c r="J669" s="96">
        <v>26.99</v>
      </c>
      <c r="K669" s="11" t="s">
        <v>117</v>
      </c>
      <c r="L669" s="21" t="str">
        <f t="shared" si="150"/>
        <v>No</v>
      </c>
    </row>
    <row r="670" spans="1:12">
      <c r="A670" s="153" t="s">
        <v>598</v>
      </c>
      <c r="B670" s="70" t="s">
        <v>51</v>
      </c>
      <c r="C670" s="40">
        <v>1354.8095295999999</v>
      </c>
      <c r="D670" s="10" t="str">
        <f t="shared" si="147"/>
        <v>N/A</v>
      </c>
      <c r="E670" s="40">
        <v>1453.0219299</v>
      </c>
      <c r="F670" s="10" t="str">
        <f t="shared" si="148"/>
        <v>N/A</v>
      </c>
      <c r="G670" s="40">
        <v>1283.1169493</v>
      </c>
      <c r="H670" s="10" t="str">
        <f t="shared" si="149"/>
        <v>N/A</v>
      </c>
      <c r="I670" s="96">
        <v>7.2489999999999997</v>
      </c>
      <c r="J670" s="96">
        <v>-11.7</v>
      </c>
      <c r="K670" s="11" t="s">
        <v>117</v>
      </c>
      <c r="L670" s="21" t="str">
        <f t="shared" si="150"/>
        <v>Yes</v>
      </c>
    </row>
    <row r="671" spans="1:12">
      <c r="A671" s="153" t="s">
        <v>600</v>
      </c>
      <c r="B671" s="70" t="s">
        <v>51</v>
      </c>
      <c r="C671" s="40">
        <v>4.2608593896000002</v>
      </c>
      <c r="D671" s="10" t="str">
        <f t="shared" si="147"/>
        <v>N/A</v>
      </c>
      <c r="E671" s="40">
        <v>4.3356898029000002</v>
      </c>
      <c r="F671" s="10" t="str">
        <f t="shared" si="148"/>
        <v>N/A</v>
      </c>
      <c r="G671" s="40">
        <v>5.0598817273999996</v>
      </c>
      <c r="H671" s="10" t="str">
        <f t="shared" si="149"/>
        <v>N/A</v>
      </c>
      <c r="I671" s="96">
        <v>1.756</v>
      </c>
      <c r="J671" s="96">
        <v>16.7</v>
      </c>
      <c r="K671" s="11" t="s">
        <v>117</v>
      </c>
      <c r="L671" s="21" t="str">
        <f t="shared" si="150"/>
        <v>No</v>
      </c>
    </row>
    <row r="672" spans="1:12">
      <c r="A672" s="118" t="s">
        <v>248</v>
      </c>
      <c r="B672" s="70" t="s">
        <v>51</v>
      </c>
      <c r="C672" s="40">
        <v>1711.6611737999999</v>
      </c>
      <c r="D672" s="10" t="str">
        <f t="shared" si="147"/>
        <v>N/A</v>
      </c>
      <c r="E672" s="40">
        <v>1950.6555691000001</v>
      </c>
      <c r="F672" s="10" t="str">
        <f t="shared" si="148"/>
        <v>N/A</v>
      </c>
      <c r="G672" s="40">
        <v>1835.580547</v>
      </c>
      <c r="H672" s="10" t="str">
        <f t="shared" si="149"/>
        <v>N/A</v>
      </c>
      <c r="I672" s="96">
        <v>13.96</v>
      </c>
      <c r="J672" s="96">
        <v>-5.9</v>
      </c>
      <c r="K672" s="11" t="s">
        <v>117</v>
      </c>
      <c r="L672" s="21" t="str">
        <f t="shared" si="150"/>
        <v>Yes</v>
      </c>
    </row>
    <row r="673" spans="1:12">
      <c r="A673" s="153" t="s">
        <v>592</v>
      </c>
      <c r="B673" s="70" t="s">
        <v>51</v>
      </c>
      <c r="C673" s="40">
        <v>1592.2120272</v>
      </c>
      <c r="D673" s="10" t="str">
        <f t="shared" si="147"/>
        <v>N/A</v>
      </c>
      <c r="E673" s="40">
        <v>1227.4958826</v>
      </c>
      <c r="F673" s="10" t="str">
        <f t="shared" si="148"/>
        <v>N/A</v>
      </c>
      <c r="G673" s="40">
        <v>1168.0558305</v>
      </c>
      <c r="H673" s="10" t="str">
        <f t="shared" si="149"/>
        <v>N/A</v>
      </c>
      <c r="I673" s="96">
        <v>-22.9</v>
      </c>
      <c r="J673" s="96">
        <v>-4.84</v>
      </c>
      <c r="K673" s="11" t="s">
        <v>117</v>
      </c>
      <c r="L673" s="21" t="str">
        <f t="shared" si="150"/>
        <v>Yes</v>
      </c>
    </row>
    <row r="674" spans="1:12">
      <c r="A674" s="153" t="s">
        <v>595</v>
      </c>
      <c r="B674" s="70" t="s">
        <v>51</v>
      </c>
      <c r="C674" s="40">
        <v>3492.9026843000001</v>
      </c>
      <c r="D674" s="10" t="str">
        <f t="shared" si="147"/>
        <v>N/A</v>
      </c>
      <c r="E674" s="40">
        <v>3802.9230336999999</v>
      </c>
      <c r="F674" s="10" t="str">
        <f t="shared" si="148"/>
        <v>N/A</v>
      </c>
      <c r="G674" s="40">
        <v>4165.1283197000002</v>
      </c>
      <c r="H674" s="10" t="str">
        <f t="shared" si="149"/>
        <v>N/A</v>
      </c>
      <c r="I674" s="96">
        <v>8.8759999999999994</v>
      </c>
      <c r="J674" s="96">
        <v>9.5239999999999991</v>
      </c>
      <c r="K674" s="11" t="s">
        <v>117</v>
      </c>
      <c r="L674" s="21" t="str">
        <f t="shared" si="150"/>
        <v>Yes</v>
      </c>
    </row>
    <row r="675" spans="1:12">
      <c r="A675" s="153" t="s">
        <v>598</v>
      </c>
      <c r="B675" s="70" t="s">
        <v>51</v>
      </c>
      <c r="C675" s="40">
        <v>298.40998207000001</v>
      </c>
      <c r="D675" s="10" t="str">
        <f t="shared" si="147"/>
        <v>N/A</v>
      </c>
      <c r="E675" s="40">
        <v>347.82656940999999</v>
      </c>
      <c r="F675" s="10" t="str">
        <f t="shared" si="148"/>
        <v>N/A</v>
      </c>
      <c r="G675" s="40">
        <v>315.50399386999999</v>
      </c>
      <c r="H675" s="10" t="str">
        <f t="shared" si="149"/>
        <v>N/A</v>
      </c>
      <c r="I675" s="96">
        <v>16.559999999999999</v>
      </c>
      <c r="J675" s="96">
        <v>-9.2899999999999991</v>
      </c>
      <c r="K675" s="11" t="s">
        <v>117</v>
      </c>
      <c r="L675" s="21" t="str">
        <f t="shared" si="150"/>
        <v>Yes</v>
      </c>
    </row>
    <row r="676" spans="1:12">
      <c r="A676" s="153" t="s">
        <v>600</v>
      </c>
      <c r="B676" s="70" t="s">
        <v>51</v>
      </c>
      <c r="C676" s="40">
        <v>71.669537539999993</v>
      </c>
      <c r="D676" s="10" t="str">
        <f t="shared" si="147"/>
        <v>N/A</v>
      </c>
      <c r="E676" s="40">
        <v>85.091634533000004</v>
      </c>
      <c r="F676" s="10" t="str">
        <f t="shared" si="148"/>
        <v>N/A</v>
      </c>
      <c r="G676" s="40">
        <v>82.565273567999995</v>
      </c>
      <c r="H676" s="10" t="str">
        <f t="shared" si="149"/>
        <v>N/A</v>
      </c>
      <c r="I676" s="96">
        <v>18.73</v>
      </c>
      <c r="J676" s="96">
        <v>-2.97</v>
      </c>
      <c r="K676" s="11" t="s">
        <v>117</v>
      </c>
      <c r="L676" s="21" t="str">
        <f t="shared" si="150"/>
        <v>Yes</v>
      </c>
    </row>
    <row r="677" spans="1:12">
      <c r="A677" s="118" t="s">
        <v>637</v>
      </c>
      <c r="B677" s="70" t="s">
        <v>51</v>
      </c>
      <c r="C677" s="40">
        <v>3695.2025956000002</v>
      </c>
      <c r="D677" s="10" t="str">
        <f t="shared" si="147"/>
        <v>N/A</v>
      </c>
      <c r="E677" s="40">
        <v>4070.8527832</v>
      </c>
      <c r="F677" s="10" t="str">
        <f t="shared" si="148"/>
        <v>N/A</v>
      </c>
      <c r="G677" s="40">
        <v>3796.3345849000002</v>
      </c>
      <c r="H677" s="10" t="str">
        <f t="shared" si="149"/>
        <v>N/A</v>
      </c>
      <c r="I677" s="96">
        <v>10.17</v>
      </c>
      <c r="J677" s="96">
        <v>-6.74</v>
      </c>
      <c r="K677" s="11" t="s">
        <v>117</v>
      </c>
      <c r="L677" s="21" t="str">
        <f t="shared" si="150"/>
        <v>Yes</v>
      </c>
    </row>
    <row r="678" spans="1:12">
      <c r="A678" s="153" t="s">
        <v>592</v>
      </c>
      <c r="B678" s="70" t="s">
        <v>51</v>
      </c>
      <c r="C678" s="40">
        <v>2426.8318991000001</v>
      </c>
      <c r="D678" s="10" t="str">
        <f t="shared" si="147"/>
        <v>N/A</v>
      </c>
      <c r="E678" s="40">
        <v>2730.9445734999999</v>
      </c>
      <c r="F678" s="10" t="str">
        <f t="shared" si="148"/>
        <v>N/A</v>
      </c>
      <c r="G678" s="40">
        <v>2941.2324577999998</v>
      </c>
      <c r="H678" s="10" t="str">
        <f t="shared" si="149"/>
        <v>N/A</v>
      </c>
      <c r="I678" s="96">
        <v>12.53</v>
      </c>
      <c r="J678" s="96">
        <v>7.7</v>
      </c>
      <c r="K678" s="11" t="s">
        <v>117</v>
      </c>
      <c r="L678" s="21" t="str">
        <f t="shared" si="150"/>
        <v>Yes</v>
      </c>
    </row>
    <row r="679" spans="1:12">
      <c r="A679" s="153" t="s">
        <v>595</v>
      </c>
      <c r="B679" s="70" t="s">
        <v>51</v>
      </c>
      <c r="C679" s="40">
        <v>6808.5823759000004</v>
      </c>
      <c r="D679" s="10" t="str">
        <f t="shared" si="147"/>
        <v>N/A</v>
      </c>
      <c r="E679" s="40">
        <v>7136.6781113999996</v>
      </c>
      <c r="F679" s="10" t="str">
        <f t="shared" si="148"/>
        <v>N/A</v>
      </c>
      <c r="G679" s="40">
        <v>7625.6655512999996</v>
      </c>
      <c r="H679" s="10" t="str">
        <f t="shared" si="149"/>
        <v>N/A</v>
      </c>
      <c r="I679" s="96">
        <v>4.819</v>
      </c>
      <c r="J679" s="96">
        <v>6.8520000000000003</v>
      </c>
      <c r="K679" s="11" t="s">
        <v>117</v>
      </c>
      <c r="L679" s="21" t="str">
        <f t="shared" si="150"/>
        <v>Yes</v>
      </c>
    </row>
    <row r="680" spans="1:12">
      <c r="A680" s="153" t="s">
        <v>598</v>
      </c>
      <c r="B680" s="70" t="s">
        <v>51</v>
      </c>
      <c r="C680" s="40">
        <v>1546.3644534</v>
      </c>
      <c r="D680" s="10" t="str">
        <f t="shared" si="147"/>
        <v>N/A</v>
      </c>
      <c r="E680" s="40">
        <v>1637.0989836000001</v>
      </c>
      <c r="F680" s="10" t="str">
        <f t="shared" si="148"/>
        <v>N/A</v>
      </c>
      <c r="G680" s="40">
        <v>1436.9402342000001</v>
      </c>
      <c r="H680" s="10" t="str">
        <f t="shared" si="149"/>
        <v>N/A</v>
      </c>
      <c r="I680" s="96">
        <v>5.8680000000000003</v>
      </c>
      <c r="J680" s="96">
        <v>-12.2</v>
      </c>
      <c r="K680" s="11" t="s">
        <v>117</v>
      </c>
      <c r="L680" s="21" t="str">
        <f t="shared" si="150"/>
        <v>Yes</v>
      </c>
    </row>
    <row r="681" spans="1:12">
      <c r="A681" s="153" t="s">
        <v>600</v>
      </c>
      <c r="B681" s="101" t="s">
        <v>51</v>
      </c>
      <c r="C681" s="44">
        <v>586.33504961999995</v>
      </c>
      <c r="D681" s="52" t="str">
        <f t="shared" si="147"/>
        <v>N/A</v>
      </c>
      <c r="E681" s="44">
        <v>564.63324764000004</v>
      </c>
      <c r="F681" s="52" t="str">
        <f t="shared" si="148"/>
        <v>N/A</v>
      </c>
      <c r="G681" s="44">
        <v>503.49729165999997</v>
      </c>
      <c r="H681" s="52" t="str">
        <f t="shared" si="149"/>
        <v>N/A</v>
      </c>
      <c r="I681" s="102">
        <v>-3.7</v>
      </c>
      <c r="J681" s="102">
        <v>-10.8</v>
      </c>
      <c r="K681" s="53" t="s">
        <v>117</v>
      </c>
      <c r="L681" s="43" t="str">
        <f t="shared" si="150"/>
        <v>Yes</v>
      </c>
    </row>
    <row r="682" spans="1:12">
      <c r="A682" s="218" t="s">
        <v>472</v>
      </c>
      <c r="B682" s="212"/>
      <c r="C682" s="212"/>
      <c r="D682" s="212"/>
      <c r="E682" s="212"/>
      <c r="F682" s="212"/>
      <c r="G682" s="212"/>
      <c r="H682" s="212"/>
      <c r="I682" s="212"/>
      <c r="J682" s="212"/>
      <c r="K682" s="212"/>
      <c r="L682" s="213"/>
    </row>
    <row r="683" spans="1:12">
      <c r="A683" s="118" t="s">
        <v>473</v>
      </c>
      <c r="B683" s="114" t="s">
        <v>51</v>
      </c>
      <c r="C683" s="68">
        <v>15.52502917</v>
      </c>
      <c r="D683" s="103" t="str">
        <f t="shared" ref="D683:D714" si="151">IF($B683="N/A","N/A",IF(C683&gt;10,"No",IF(C683&lt;-10,"No","Yes")))</f>
        <v>N/A</v>
      </c>
      <c r="E683" s="68">
        <v>16.392920160999999</v>
      </c>
      <c r="F683" s="103" t="str">
        <f t="shared" ref="F683:F714" si="152">IF($B683="N/A","N/A",IF(E683&gt;10,"No",IF(E683&lt;-10,"No","Yes")))</f>
        <v>N/A</v>
      </c>
      <c r="G683" s="68">
        <v>15.659501971999999</v>
      </c>
      <c r="H683" s="103" t="str">
        <f t="shared" ref="H683:H714" si="153">IF($B683="N/A","N/A",IF(G683&gt;10,"No",IF(G683&lt;-10,"No","Yes")))</f>
        <v>N/A</v>
      </c>
      <c r="I683" s="104">
        <v>5.59</v>
      </c>
      <c r="J683" s="104">
        <v>-4.47</v>
      </c>
      <c r="K683" s="66" t="s">
        <v>117</v>
      </c>
      <c r="L683" s="138" t="str">
        <f t="shared" ref="L683:L714" si="154">IF(J683="Div by 0", "N/A", IF(K683="N/A","N/A", IF(J683&gt;VALUE(MID(K683,1,2)), "No", IF(J683&lt;-1*VALUE(MID(K683,1,2)), "No", "Yes"))))</f>
        <v>Yes</v>
      </c>
    </row>
    <row r="684" spans="1:12">
      <c r="A684" s="153" t="s">
        <v>592</v>
      </c>
      <c r="B684" s="70" t="s">
        <v>51</v>
      </c>
      <c r="C684" s="41">
        <v>10.476285771000001</v>
      </c>
      <c r="D684" s="10" t="str">
        <f t="shared" si="151"/>
        <v>N/A</v>
      </c>
      <c r="E684" s="41">
        <v>11.940456081000001</v>
      </c>
      <c r="F684" s="10" t="str">
        <f t="shared" si="152"/>
        <v>N/A</v>
      </c>
      <c r="G684" s="41">
        <v>13.526202259</v>
      </c>
      <c r="H684" s="10" t="str">
        <f t="shared" si="153"/>
        <v>N/A</v>
      </c>
      <c r="I684" s="96">
        <v>13.98</v>
      </c>
      <c r="J684" s="96">
        <v>13.28</v>
      </c>
      <c r="K684" s="11" t="s">
        <v>117</v>
      </c>
      <c r="L684" s="21" t="str">
        <f t="shared" si="154"/>
        <v>Yes</v>
      </c>
    </row>
    <row r="685" spans="1:12">
      <c r="A685" s="153" t="s">
        <v>595</v>
      </c>
      <c r="B685" s="70" t="s">
        <v>51</v>
      </c>
      <c r="C685" s="41">
        <v>20.043528876</v>
      </c>
      <c r="D685" s="10" t="str">
        <f t="shared" si="151"/>
        <v>N/A</v>
      </c>
      <c r="E685" s="41">
        <v>20.368729553000001</v>
      </c>
      <c r="F685" s="10" t="str">
        <f t="shared" si="152"/>
        <v>N/A</v>
      </c>
      <c r="G685" s="41">
        <v>21.00258376</v>
      </c>
      <c r="H685" s="10" t="str">
        <f t="shared" si="153"/>
        <v>N/A</v>
      </c>
      <c r="I685" s="96">
        <v>1.6220000000000001</v>
      </c>
      <c r="J685" s="96">
        <v>3.1120000000000001</v>
      </c>
      <c r="K685" s="11" t="s">
        <v>117</v>
      </c>
      <c r="L685" s="21" t="str">
        <f t="shared" si="154"/>
        <v>Yes</v>
      </c>
    </row>
    <row r="686" spans="1:12">
      <c r="A686" s="153" t="s">
        <v>598</v>
      </c>
      <c r="B686" s="70" t="s">
        <v>51</v>
      </c>
      <c r="C686" s="41">
        <v>12.201434744</v>
      </c>
      <c r="D686" s="10" t="str">
        <f t="shared" si="151"/>
        <v>N/A</v>
      </c>
      <c r="E686" s="41">
        <v>13.495157239999999</v>
      </c>
      <c r="F686" s="10" t="str">
        <f t="shared" si="152"/>
        <v>N/A</v>
      </c>
      <c r="G686" s="41">
        <v>12.428055585999999</v>
      </c>
      <c r="H686" s="10" t="str">
        <f t="shared" si="153"/>
        <v>N/A</v>
      </c>
      <c r="I686" s="96">
        <v>10.6</v>
      </c>
      <c r="J686" s="96">
        <v>-7.91</v>
      </c>
      <c r="K686" s="11" t="s">
        <v>117</v>
      </c>
      <c r="L686" s="21" t="str">
        <f t="shared" si="154"/>
        <v>Yes</v>
      </c>
    </row>
    <row r="687" spans="1:12">
      <c r="A687" s="153" t="s">
        <v>600</v>
      </c>
      <c r="B687" s="70" t="s">
        <v>51</v>
      </c>
      <c r="C687" s="41">
        <v>12.984459838999999</v>
      </c>
      <c r="D687" s="10" t="str">
        <f t="shared" si="151"/>
        <v>N/A</v>
      </c>
      <c r="E687" s="41">
        <v>12.644601542</v>
      </c>
      <c r="F687" s="10" t="str">
        <f t="shared" si="152"/>
        <v>N/A</v>
      </c>
      <c r="G687" s="41">
        <v>11.295532475</v>
      </c>
      <c r="H687" s="10" t="str">
        <f t="shared" si="153"/>
        <v>N/A</v>
      </c>
      <c r="I687" s="96">
        <v>-2.62</v>
      </c>
      <c r="J687" s="96">
        <v>-10.7</v>
      </c>
      <c r="K687" s="11" t="s">
        <v>117</v>
      </c>
      <c r="L687" s="21" t="str">
        <f t="shared" si="154"/>
        <v>Yes</v>
      </c>
    </row>
    <row r="688" spans="1:12">
      <c r="A688" s="118" t="s">
        <v>474</v>
      </c>
      <c r="B688" s="70" t="s">
        <v>51</v>
      </c>
      <c r="C688" s="41">
        <v>4.5648797039</v>
      </c>
      <c r="D688" s="10" t="str">
        <f t="shared" si="151"/>
        <v>N/A</v>
      </c>
      <c r="E688" s="41">
        <v>4.8395998351999996</v>
      </c>
      <c r="F688" s="10" t="str">
        <f t="shared" si="152"/>
        <v>N/A</v>
      </c>
      <c r="G688" s="41">
        <v>4.9976430113000001</v>
      </c>
      <c r="H688" s="10" t="str">
        <f t="shared" si="153"/>
        <v>N/A</v>
      </c>
      <c r="I688" s="96">
        <v>6.0179999999999998</v>
      </c>
      <c r="J688" s="96">
        <v>3.266</v>
      </c>
      <c r="K688" s="11" t="s">
        <v>117</v>
      </c>
      <c r="L688" s="21" t="str">
        <f t="shared" si="154"/>
        <v>Yes</v>
      </c>
    </row>
    <row r="689" spans="1:12">
      <c r="A689" s="153" t="s">
        <v>592</v>
      </c>
      <c r="B689" s="70" t="s">
        <v>51</v>
      </c>
      <c r="C689" s="41">
        <v>13.648188913</v>
      </c>
      <c r="D689" s="10" t="str">
        <f t="shared" si="151"/>
        <v>N/A</v>
      </c>
      <c r="E689" s="41">
        <v>15.160472972999999</v>
      </c>
      <c r="F689" s="10" t="str">
        <f t="shared" si="152"/>
        <v>N/A</v>
      </c>
      <c r="G689" s="41">
        <v>17.662733156000002</v>
      </c>
      <c r="H689" s="10" t="str">
        <f t="shared" si="153"/>
        <v>N/A</v>
      </c>
      <c r="I689" s="96">
        <v>11.08</v>
      </c>
      <c r="J689" s="96">
        <v>16.510000000000002</v>
      </c>
      <c r="K689" s="11" t="s">
        <v>117</v>
      </c>
      <c r="L689" s="21" t="str">
        <f t="shared" si="154"/>
        <v>No</v>
      </c>
    </row>
    <row r="690" spans="1:12">
      <c r="A690" s="153" t="s">
        <v>595</v>
      </c>
      <c r="B690" s="70" t="s">
        <v>51</v>
      </c>
      <c r="C690" s="41">
        <v>7.1232137133000002</v>
      </c>
      <c r="D690" s="10" t="str">
        <f t="shared" si="151"/>
        <v>N/A</v>
      </c>
      <c r="E690" s="41">
        <v>6.9469056706999996</v>
      </c>
      <c r="F690" s="10" t="str">
        <f t="shared" si="152"/>
        <v>N/A</v>
      </c>
      <c r="G690" s="41">
        <v>8.4904062010000008</v>
      </c>
      <c r="H690" s="10" t="str">
        <f t="shared" si="153"/>
        <v>N/A</v>
      </c>
      <c r="I690" s="96">
        <v>-2.48</v>
      </c>
      <c r="J690" s="96">
        <v>22.22</v>
      </c>
      <c r="K690" s="11" t="s">
        <v>117</v>
      </c>
      <c r="L690" s="21" t="str">
        <f t="shared" si="154"/>
        <v>No</v>
      </c>
    </row>
    <row r="691" spans="1:12">
      <c r="A691" s="153" t="s">
        <v>598</v>
      </c>
      <c r="B691" s="70" t="s">
        <v>51</v>
      </c>
      <c r="C691" s="41">
        <v>1.6018586451000001</v>
      </c>
      <c r="D691" s="10" t="str">
        <f t="shared" si="151"/>
        <v>N/A</v>
      </c>
      <c r="E691" s="41">
        <v>1.6931723066</v>
      </c>
      <c r="F691" s="10" t="str">
        <f t="shared" si="152"/>
        <v>N/A</v>
      </c>
      <c r="G691" s="41">
        <v>1.3940256045999999</v>
      </c>
      <c r="H691" s="10" t="str">
        <f t="shared" si="153"/>
        <v>N/A</v>
      </c>
      <c r="I691" s="96">
        <v>5.7</v>
      </c>
      <c r="J691" s="96">
        <v>-17.7</v>
      </c>
      <c r="K691" s="11" t="s">
        <v>117</v>
      </c>
      <c r="L691" s="21" t="str">
        <f t="shared" si="154"/>
        <v>No</v>
      </c>
    </row>
    <row r="692" spans="1:12">
      <c r="A692" s="153" t="s">
        <v>600</v>
      </c>
      <c r="B692" s="70" t="s">
        <v>51</v>
      </c>
      <c r="C692" s="41">
        <v>2.3403857E-2</v>
      </c>
      <c r="D692" s="10" t="str">
        <f t="shared" si="151"/>
        <v>N/A</v>
      </c>
      <c r="E692" s="41">
        <v>2.67780634E-2</v>
      </c>
      <c r="F692" s="10" t="str">
        <f t="shared" si="152"/>
        <v>N/A</v>
      </c>
      <c r="G692" s="41">
        <v>2.4847189799999999E-2</v>
      </c>
      <c r="H692" s="10" t="str">
        <f t="shared" si="153"/>
        <v>N/A</v>
      </c>
      <c r="I692" s="96">
        <v>14.42</v>
      </c>
      <c r="J692" s="96">
        <v>-7.21</v>
      </c>
      <c r="K692" s="11" t="s">
        <v>117</v>
      </c>
      <c r="L692" s="21" t="str">
        <f t="shared" si="154"/>
        <v>Yes</v>
      </c>
    </row>
    <row r="693" spans="1:12">
      <c r="A693" s="118" t="s">
        <v>475</v>
      </c>
      <c r="B693" s="70" t="s">
        <v>51</v>
      </c>
      <c r="C693" s="41">
        <v>0.47044064610000003</v>
      </c>
      <c r="D693" s="10" t="str">
        <f t="shared" si="151"/>
        <v>N/A</v>
      </c>
      <c r="E693" s="41">
        <v>0.70671378090000003</v>
      </c>
      <c r="F693" s="10" t="str">
        <f t="shared" si="152"/>
        <v>N/A</v>
      </c>
      <c r="G693" s="41">
        <v>5.4277676651000002</v>
      </c>
      <c r="H693" s="10" t="str">
        <f t="shared" si="153"/>
        <v>N/A</v>
      </c>
      <c r="I693" s="96">
        <v>50.22</v>
      </c>
      <c r="J693" s="96">
        <v>668</v>
      </c>
      <c r="K693" s="11" t="s">
        <v>117</v>
      </c>
      <c r="L693" s="21" t="str">
        <f t="shared" si="154"/>
        <v>No</v>
      </c>
    </row>
    <row r="694" spans="1:12">
      <c r="A694" s="118" t="s">
        <v>476</v>
      </c>
      <c r="B694" s="70" t="s">
        <v>51</v>
      </c>
      <c r="C694" s="41">
        <v>46.682462759000003</v>
      </c>
      <c r="D694" s="10" t="str">
        <f t="shared" si="151"/>
        <v>N/A</v>
      </c>
      <c r="E694" s="41">
        <v>48.480726328999999</v>
      </c>
      <c r="F694" s="10" t="str">
        <f t="shared" si="152"/>
        <v>N/A</v>
      </c>
      <c r="G694" s="41">
        <v>42.918696296</v>
      </c>
      <c r="H694" s="10" t="str">
        <f t="shared" si="153"/>
        <v>N/A</v>
      </c>
      <c r="I694" s="96">
        <v>3.8519999999999999</v>
      </c>
      <c r="J694" s="96">
        <v>-11.5</v>
      </c>
      <c r="K694" s="11" t="s">
        <v>117</v>
      </c>
      <c r="L694" s="21" t="str">
        <f t="shared" si="154"/>
        <v>Yes</v>
      </c>
    </row>
    <row r="695" spans="1:12">
      <c r="A695" s="153" t="s">
        <v>592</v>
      </c>
      <c r="B695" s="70" t="s">
        <v>51</v>
      </c>
      <c r="C695" s="41">
        <v>55.643386032000002</v>
      </c>
      <c r="D695" s="10" t="str">
        <f t="shared" si="151"/>
        <v>N/A</v>
      </c>
      <c r="E695" s="41">
        <v>58.340371621999999</v>
      </c>
      <c r="F695" s="10" t="str">
        <f t="shared" si="152"/>
        <v>N/A</v>
      </c>
      <c r="G695" s="41">
        <v>53.115086918000003</v>
      </c>
      <c r="H695" s="10" t="str">
        <f t="shared" si="153"/>
        <v>N/A</v>
      </c>
      <c r="I695" s="96">
        <v>4.8470000000000004</v>
      </c>
      <c r="J695" s="96">
        <v>-8.9600000000000009</v>
      </c>
      <c r="K695" s="11" t="s">
        <v>117</v>
      </c>
      <c r="L695" s="21" t="str">
        <f t="shared" si="154"/>
        <v>Yes</v>
      </c>
    </row>
    <row r="696" spans="1:12">
      <c r="A696" s="153" t="s">
        <v>595</v>
      </c>
      <c r="B696" s="70" t="s">
        <v>51</v>
      </c>
      <c r="C696" s="41">
        <v>71.959305563000001</v>
      </c>
      <c r="D696" s="10" t="str">
        <f t="shared" si="151"/>
        <v>N/A</v>
      </c>
      <c r="E696" s="41">
        <v>72.001090512999994</v>
      </c>
      <c r="F696" s="10" t="str">
        <f t="shared" si="152"/>
        <v>N/A</v>
      </c>
      <c r="G696" s="41">
        <v>72.707442076999996</v>
      </c>
      <c r="H696" s="10" t="str">
        <f t="shared" si="153"/>
        <v>N/A</v>
      </c>
      <c r="I696" s="96">
        <v>5.8099999999999999E-2</v>
      </c>
      <c r="J696" s="96">
        <v>0.98099999999999998</v>
      </c>
      <c r="K696" s="11" t="s">
        <v>117</v>
      </c>
      <c r="L696" s="21" t="str">
        <f t="shared" si="154"/>
        <v>Yes</v>
      </c>
    </row>
    <row r="697" spans="1:12">
      <c r="A697" s="153" t="s">
        <v>598</v>
      </c>
      <c r="B697" s="70" t="s">
        <v>51</v>
      </c>
      <c r="C697" s="41">
        <v>24.759517404</v>
      </c>
      <c r="D697" s="10" t="str">
        <f t="shared" si="151"/>
        <v>N/A</v>
      </c>
      <c r="E697" s="41">
        <v>25.435848379999999</v>
      </c>
      <c r="F697" s="10" t="str">
        <f t="shared" si="152"/>
        <v>N/A</v>
      </c>
      <c r="G697" s="41">
        <v>21.698216434999999</v>
      </c>
      <c r="H697" s="10" t="str">
        <f t="shared" si="153"/>
        <v>N/A</v>
      </c>
      <c r="I697" s="96">
        <v>2.7320000000000002</v>
      </c>
      <c r="J697" s="96">
        <v>-14.7</v>
      </c>
      <c r="K697" s="11" t="s">
        <v>117</v>
      </c>
      <c r="L697" s="21" t="str">
        <f t="shared" si="154"/>
        <v>Yes</v>
      </c>
    </row>
    <row r="698" spans="1:12">
      <c r="A698" s="153" t="s">
        <v>600</v>
      </c>
      <c r="B698" s="70" t="s">
        <v>51</v>
      </c>
      <c r="C698" s="41">
        <v>22.715783560999999</v>
      </c>
      <c r="D698" s="10" t="str">
        <f t="shared" si="151"/>
        <v>N/A</v>
      </c>
      <c r="E698" s="41">
        <v>21.160025706999999</v>
      </c>
      <c r="F698" s="10" t="str">
        <f t="shared" si="152"/>
        <v>N/A</v>
      </c>
      <c r="G698" s="41">
        <v>17.214133082</v>
      </c>
      <c r="H698" s="10" t="str">
        <f t="shared" si="153"/>
        <v>N/A</v>
      </c>
      <c r="I698" s="96">
        <v>-6.85</v>
      </c>
      <c r="J698" s="96">
        <v>-18.600000000000001</v>
      </c>
      <c r="K698" s="11" t="s">
        <v>117</v>
      </c>
      <c r="L698" s="21" t="str">
        <f t="shared" si="154"/>
        <v>No</v>
      </c>
    </row>
    <row r="699" spans="1:12">
      <c r="A699" s="118" t="s">
        <v>708</v>
      </c>
      <c r="B699" s="70" t="s">
        <v>51</v>
      </c>
      <c r="C699" s="41">
        <v>60.513110517999998</v>
      </c>
      <c r="D699" s="10" t="str">
        <f t="shared" si="151"/>
        <v>N/A</v>
      </c>
      <c r="E699" s="41">
        <v>63.294907770999998</v>
      </c>
      <c r="F699" s="10" t="str">
        <f t="shared" si="152"/>
        <v>N/A</v>
      </c>
      <c r="G699" s="41">
        <v>59.861723331</v>
      </c>
      <c r="H699" s="10" t="str">
        <f t="shared" si="153"/>
        <v>N/A</v>
      </c>
      <c r="I699" s="96">
        <v>4.5970000000000004</v>
      </c>
      <c r="J699" s="96">
        <v>-5.42</v>
      </c>
      <c r="K699" s="11" t="s">
        <v>117</v>
      </c>
      <c r="L699" s="21" t="str">
        <f t="shared" si="154"/>
        <v>Yes</v>
      </c>
    </row>
    <row r="700" spans="1:12">
      <c r="A700" s="153" t="s">
        <v>592</v>
      </c>
      <c r="B700" s="70" t="s">
        <v>51</v>
      </c>
      <c r="C700" s="41">
        <v>54.332599559999998</v>
      </c>
      <c r="D700" s="10" t="str">
        <f t="shared" si="151"/>
        <v>N/A</v>
      </c>
      <c r="E700" s="41">
        <v>61.539273649000002</v>
      </c>
      <c r="F700" s="10" t="str">
        <f t="shared" si="152"/>
        <v>N/A</v>
      </c>
      <c r="G700" s="41">
        <v>63.202639259000001</v>
      </c>
      <c r="H700" s="10" t="str">
        <f t="shared" si="153"/>
        <v>N/A</v>
      </c>
      <c r="I700" s="96">
        <v>13.26</v>
      </c>
      <c r="J700" s="96">
        <v>2.7029999999999998</v>
      </c>
      <c r="K700" s="11" t="s">
        <v>117</v>
      </c>
      <c r="L700" s="21" t="str">
        <f t="shared" si="154"/>
        <v>Yes</v>
      </c>
    </row>
    <row r="701" spans="1:12">
      <c r="A701" s="153" t="s">
        <v>595</v>
      </c>
      <c r="B701" s="70" t="s">
        <v>51</v>
      </c>
      <c r="C701" s="41">
        <v>77.584316107000006</v>
      </c>
      <c r="D701" s="10" t="str">
        <f t="shared" si="151"/>
        <v>N/A</v>
      </c>
      <c r="E701" s="41">
        <v>78.264721918999996</v>
      </c>
      <c r="F701" s="10" t="str">
        <f t="shared" si="152"/>
        <v>N/A</v>
      </c>
      <c r="G701" s="41">
        <v>79.185903680999999</v>
      </c>
      <c r="H701" s="10" t="str">
        <f t="shared" si="153"/>
        <v>N/A</v>
      </c>
      <c r="I701" s="96">
        <v>0.877</v>
      </c>
      <c r="J701" s="96">
        <v>1.177</v>
      </c>
      <c r="K701" s="11" t="s">
        <v>117</v>
      </c>
      <c r="L701" s="21" t="str">
        <f t="shared" si="154"/>
        <v>Yes</v>
      </c>
    </row>
    <row r="702" spans="1:12">
      <c r="A702" s="153" t="s">
        <v>598</v>
      </c>
      <c r="B702" s="70" t="s">
        <v>51</v>
      </c>
      <c r="C702" s="41">
        <v>46.959321758000002</v>
      </c>
      <c r="D702" s="10" t="str">
        <f t="shared" si="151"/>
        <v>N/A</v>
      </c>
      <c r="E702" s="41">
        <v>49.575511179999999</v>
      </c>
      <c r="F702" s="10" t="str">
        <f t="shared" si="152"/>
        <v>N/A</v>
      </c>
      <c r="G702" s="41">
        <v>46.672502461999997</v>
      </c>
      <c r="H702" s="10" t="str">
        <f t="shared" si="153"/>
        <v>N/A</v>
      </c>
      <c r="I702" s="96">
        <v>5.5709999999999997</v>
      </c>
      <c r="J702" s="96">
        <v>-5.86</v>
      </c>
      <c r="K702" s="11" t="s">
        <v>117</v>
      </c>
      <c r="L702" s="21" t="str">
        <f t="shared" si="154"/>
        <v>Yes</v>
      </c>
    </row>
    <row r="703" spans="1:12">
      <c r="A703" s="153" t="s">
        <v>600</v>
      </c>
      <c r="B703" s="70" t="s">
        <v>51</v>
      </c>
      <c r="C703" s="41">
        <v>47.172814080000002</v>
      </c>
      <c r="D703" s="10" t="str">
        <f t="shared" si="151"/>
        <v>N/A</v>
      </c>
      <c r="E703" s="41">
        <v>47.857754927000002</v>
      </c>
      <c r="F703" s="10" t="str">
        <f t="shared" si="152"/>
        <v>N/A</v>
      </c>
      <c r="G703" s="41">
        <v>43.159568653000001</v>
      </c>
      <c r="H703" s="10" t="str">
        <f t="shared" si="153"/>
        <v>N/A</v>
      </c>
      <c r="I703" s="96">
        <v>1.452</v>
      </c>
      <c r="J703" s="96">
        <v>-9.82</v>
      </c>
      <c r="K703" s="11" t="s">
        <v>117</v>
      </c>
      <c r="L703" s="21" t="str">
        <f t="shared" si="154"/>
        <v>Yes</v>
      </c>
    </row>
    <row r="704" spans="1:12">
      <c r="A704" s="118" t="s">
        <v>1</v>
      </c>
      <c r="B704" s="70" t="s">
        <v>51</v>
      </c>
      <c r="C704" s="39">
        <v>14.21763187</v>
      </c>
      <c r="D704" s="10" t="str">
        <f t="shared" si="151"/>
        <v>N/A</v>
      </c>
      <c r="E704" s="39">
        <v>13.544264782999999</v>
      </c>
      <c r="F704" s="10" t="str">
        <f t="shared" si="152"/>
        <v>N/A</v>
      </c>
      <c r="G704" s="39">
        <v>13.669817798</v>
      </c>
      <c r="H704" s="10" t="str">
        <f t="shared" si="153"/>
        <v>N/A</v>
      </c>
      <c r="I704" s="96">
        <v>-4.74</v>
      </c>
      <c r="J704" s="96">
        <v>0.92700000000000005</v>
      </c>
      <c r="K704" s="11" t="s">
        <v>117</v>
      </c>
      <c r="L704" s="21" t="str">
        <f t="shared" si="154"/>
        <v>Yes</v>
      </c>
    </row>
    <row r="705" spans="1:12">
      <c r="A705" s="153" t="s">
        <v>592</v>
      </c>
      <c r="B705" s="70" t="s">
        <v>51</v>
      </c>
      <c r="C705" s="39">
        <v>11.516714422</v>
      </c>
      <c r="D705" s="10" t="str">
        <f t="shared" si="151"/>
        <v>N/A</v>
      </c>
      <c r="E705" s="39">
        <v>9.8974358973999994</v>
      </c>
      <c r="F705" s="10" t="str">
        <f t="shared" si="152"/>
        <v>N/A</v>
      </c>
      <c r="G705" s="39">
        <v>9.2776735460000008</v>
      </c>
      <c r="H705" s="10" t="str">
        <f t="shared" si="153"/>
        <v>N/A</v>
      </c>
      <c r="I705" s="96">
        <v>-14.1</v>
      </c>
      <c r="J705" s="96">
        <v>-6.26</v>
      </c>
      <c r="K705" s="11" t="s">
        <v>117</v>
      </c>
      <c r="L705" s="21" t="str">
        <f t="shared" si="154"/>
        <v>Yes</v>
      </c>
    </row>
    <row r="706" spans="1:12">
      <c r="A706" s="153" t="s">
        <v>595</v>
      </c>
      <c r="B706" s="70" t="s">
        <v>51</v>
      </c>
      <c r="C706" s="39">
        <v>20.226851851999999</v>
      </c>
      <c r="D706" s="10" t="str">
        <f t="shared" si="151"/>
        <v>N/A</v>
      </c>
      <c r="E706" s="39">
        <v>19.008616363000002</v>
      </c>
      <c r="F706" s="10" t="str">
        <f t="shared" si="152"/>
        <v>N/A</v>
      </c>
      <c r="G706" s="39">
        <v>20.335585357999999</v>
      </c>
      <c r="H706" s="10" t="str">
        <f t="shared" si="153"/>
        <v>N/A</v>
      </c>
      <c r="I706" s="96">
        <v>-6.02</v>
      </c>
      <c r="J706" s="96">
        <v>6.9809999999999999</v>
      </c>
      <c r="K706" s="11" t="s">
        <v>117</v>
      </c>
      <c r="L706" s="21" t="str">
        <f t="shared" si="154"/>
        <v>Yes</v>
      </c>
    </row>
    <row r="707" spans="1:12">
      <c r="A707" s="153" t="s">
        <v>598</v>
      </c>
      <c r="B707" s="70" t="s">
        <v>51</v>
      </c>
      <c r="C707" s="39">
        <v>7.0609654251</v>
      </c>
      <c r="D707" s="10" t="str">
        <f t="shared" si="151"/>
        <v>N/A</v>
      </c>
      <c r="E707" s="39">
        <v>6.4095339357999999</v>
      </c>
      <c r="F707" s="10" t="str">
        <f t="shared" si="152"/>
        <v>N/A</v>
      </c>
      <c r="G707" s="39">
        <v>6.5092445853000003</v>
      </c>
      <c r="H707" s="10" t="str">
        <f t="shared" si="153"/>
        <v>N/A</v>
      </c>
      <c r="I707" s="96">
        <v>-9.23</v>
      </c>
      <c r="J707" s="96">
        <v>1.556</v>
      </c>
      <c r="K707" s="11" t="s">
        <v>117</v>
      </c>
      <c r="L707" s="21" t="str">
        <f t="shared" si="154"/>
        <v>Yes</v>
      </c>
    </row>
    <row r="708" spans="1:12">
      <c r="A708" s="153" t="s">
        <v>600</v>
      </c>
      <c r="B708" s="70" t="s">
        <v>51</v>
      </c>
      <c r="C708" s="39">
        <v>4.9477289112999996</v>
      </c>
      <c r="D708" s="10" t="str">
        <f t="shared" si="151"/>
        <v>N/A</v>
      </c>
      <c r="E708" s="39">
        <v>4.6772554003</v>
      </c>
      <c r="F708" s="10" t="str">
        <f t="shared" si="152"/>
        <v>N/A</v>
      </c>
      <c r="G708" s="39">
        <v>4.5376154861</v>
      </c>
      <c r="H708" s="10" t="str">
        <f t="shared" si="153"/>
        <v>N/A</v>
      </c>
      <c r="I708" s="96">
        <v>-5.47</v>
      </c>
      <c r="J708" s="96">
        <v>-2.99</v>
      </c>
      <c r="K708" s="11" t="s">
        <v>117</v>
      </c>
      <c r="L708" s="21" t="str">
        <f t="shared" si="154"/>
        <v>Yes</v>
      </c>
    </row>
    <row r="709" spans="1:12">
      <c r="A709" s="118" t="s">
        <v>2</v>
      </c>
      <c r="B709" s="70" t="s">
        <v>51</v>
      </c>
      <c r="C709" s="39">
        <v>227.36349380999999</v>
      </c>
      <c r="D709" s="10" t="str">
        <f t="shared" si="151"/>
        <v>N/A</v>
      </c>
      <c r="E709" s="39">
        <v>233.56681657999999</v>
      </c>
      <c r="F709" s="10" t="str">
        <f t="shared" si="152"/>
        <v>N/A</v>
      </c>
      <c r="G709" s="39">
        <v>236.99768327000001</v>
      </c>
      <c r="H709" s="10" t="str">
        <f t="shared" si="153"/>
        <v>N/A</v>
      </c>
      <c r="I709" s="96">
        <v>2.7280000000000002</v>
      </c>
      <c r="J709" s="96">
        <v>1.4690000000000001</v>
      </c>
      <c r="K709" s="11" t="s">
        <v>117</v>
      </c>
      <c r="L709" s="21" t="str">
        <f t="shared" si="154"/>
        <v>Yes</v>
      </c>
    </row>
    <row r="710" spans="1:12">
      <c r="A710" s="153" t="s">
        <v>592</v>
      </c>
      <c r="B710" s="70" t="s">
        <v>51</v>
      </c>
      <c r="C710" s="39">
        <v>220.72580644999999</v>
      </c>
      <c r="D710" s="10" t="str">
        <f t="shared" si="151"/>
        <v>N/A</v>
      </c>
      <c r="E710" s="39">
        <v>234.61002786</v>
      </c>
      <c r="F710" s="10" t="str">
        <f t="shared" si="152"/>
        <v>N/A</v>
      </c>
      <c r="G710" s="39">
        <v>227.75431033999999</v>
      </c>
      <c r="H710" s="10" t="str">
        <f t="shared" si="153"/>
        <v>N/A</v>
      </c>
      <c r="I710" s="96">
        <v>6.29</v>
      </c>
      <c r="J710" s="96">
        <v>-2.92</v>
      </c>
      <c r="K710" s="11" t="s">
        <v>117</v>
      </c>
      <c r="L710" s="21" t="str">
        <f t="shared" si="154"/>
        <v>Yes</v>
      </c>
    </row>
    <row r="711" spans="1:12">
      <c r="A711" s="153" t="s">
        <v>595</v>
      </c>
      <c r="B711" s="70" t="s">
        <v>51</v>
      </c>
      <c r="C711" s="39">
        <v>235.58858361</v>
      </c>
      <c r="D711" s="10" t="str">
        <f t="shared" si="151"/>
        <v>N/A</v>
      </c>
      <c r="E711" s="39">
        <v>238.93524650000001</v>
      </c>
      <c r="F711" s="10" t="str">
        <f t="shared" si="152"/>
        <v>N/A</v>
      </c>
      <c r="G711" s="39">
        <v>245.97281117</v>
      </c>
      <c r="H711" s="10" t="str">
        <f t="shared" si="153"/>
        <v>N/A</v>
      </c>
      <c r="I711" s="96">
        <v>1.421</v>
      </c>
      <c r="J711" s="96">
        <v>2.9449999999999998</v>
      </c>
      <c r="K711" s="11" t="s">
        <v>117</v>
      </c>
      <c r="L711" s="21" t="str">
        <f t="shared" si="154"/>
        <v>Yes</v>
      </c>
    </row>
    <row r="712" spans="1:12">
      <c r="A712" s="153" t="s">
        <v>598</v>
      </c>
      <c r="B712" s="70" t="s">
        <v>51</v>
      </c>
      <c r="C712" s="39">
        <v>195.83078879999999</v>
      </c>
      <c r="D712" s="10" t="str">
        <f t="shared" si="151"/>
        <v>N/A</v>
      </c>
      <c r="E712" s="39">
        <v>201.85875705999999</v>
      </c>
      <c r="F712" s="10" t="str">
        <f t="shared" si="152"/>
        <v>N/A</v>
      </c>
      <c r="G712" s="39">
        <v>201.83673468999999</v>
      </c>
      <c r="H712" s="10" t="str">
        <f t="shared" si="153"/>
        <v>N/A</v>
      </c>
      <c r="I712" s="96">
        <v>3.0779999999999998</v>
      </c>
      <c r="J712" s="96">
        <v>-1.0999999999999999E-2</v>
      </c>
      <c r="K712" s="11" t="s">
        <v>117</v>
      </c>
      <c r="L712" s="21" t="str">
        <f t="shared" si="154"/>
        <v>Yes</v>
      </c>
    </row>
    <row r="713" spans="1:12">
      <c r="A713" s="153" t="s">
        <v>600</v>
      </c>
      <c r="B713" s="70" t="s">
        <v>51</v>
      </c>
      <c r="C713" s="39">
        <v>49.8</v>
      </c>
      <c r="D713" s="10" t="str">
        <f t="shared" si="151"/>
        <v>N/A</v>
      </c>
      <c r="E713" s="39">
        <v>46.4</v>
      </c>
      <c r="F713" s="10" t="str">
        <f t="shared" si="152"/>
        <v>N/A</v>
      </c>
      <c r="G713" s="39">
        <v>93.6</v>
      </c>
      <c r="H713" s="10" t="str">
        <f t="shared" si="153"/>
        <v>N/A</v>
      </c>
      <c r="I713" s="96">
        <v>-6.83</v>
      </c>
      <c r="J713" s="96">
        <v>101.7</v>
      </c>
      <c r="K713" s="11" t="s">
        <v>117</v>
      </c>
      <c r="L713" s="21" t="str">
        <f t="shared" si="154"/>
        <v>No</v>
      </c>
    </row>
    <row r="714" spans="1:12">
      <c r="A714" s="118" t="s">
        <v>177</v>
      </c>
      <c r="B714" s="101" t="s">
        <v>51</v>
      </c>
      <c r="C714" s="42" t="s">
        <v>51</v>
      </c>
      <c r="D714" s="52" t="str">
        <f t="shared" si="151"/>
        <v>N/A</v>
      </c>
      <c r="E714" s="42">
        <v>1.7303162918999999</v>
      </c>
      <c r="F714" s="52" t="str">
        <f t="shared" si="152"/>
        <v>N/A</v>
      </c>
      <c r="G714" s="42">
        <v>1.7268043368999999</v>
      </c>
      <c r="H714" s="52" t="str">
        <f t="shared" si="153"/>
        <v>N/A</v>
      </c>
      <c r="I714" s="102" t="s">
        <v>51</v>
      </c>
      <c r="J714" s="102">
        <v>-0.20300000000000001</v>
      </c>
      <c r="K714" s="53" t="s">
        <v>117</v>
      </c>
      <c r="L714" s="43" t="str">
        <f t="shared" si="154"/>
        <v>Yes</v>
      </c>
    </row>
    <row r="715" spans="1:12">
      <c r="A715" s="218" t="s">
        <v>477</v>
      </c>
      <c r="B715" s="212"/>
      <c r="C715" s="212"/>
      <c r="D715" s="212"/>
      <c r="E715" s="212"/>
      <c r="F715" s="212"/>
      <c r="G715" s="212"/>
      <c r="H715" s="212"/>
      <c r="I715" s="212"/>
      <c r="J715" s="212"/>
      <c r="K715" s="212"/>
      <c r="L715" s="213"/>
    </row>
    <row r="716" spans="1:12">
      <c r="A716" s="118" t="s">
        <v>835</v>
      </c>
      <c r="B716" s="114" t="s">
        <v>51</v>
      </c>
      <c r="C716" s="39" t="s">
        <v>51</v>
      </c>
      <c r="D716" s="10" t="str">
        <f t="shared" ref="D716:D726" si="155">IF($B716="N/A","N/A",IF(C716&gt;10,"No",IF(C716&lt;-10,"No","Yes")))</f>
        <v>N/A</v>
      </c>
      <c r="E716" s="39">
        <v>3</v>
      </c>
      <c r="F716" s="10" t="str">
        <f t="shared" ref="F716:F726" si="156">IF($B716="N/A","N/A",IF(E716&gt;10,"No",IF(E716&lt;-10,"No","Yes")))</f>
        <v>N/A</v>
      </c>
      <c r="G716" s="39">
        <v>2</v>
      </c>
      <c r="H716" s="10" t="str">
        <f t="shared" ref="H716:H726" si="157">IF($B716="N/A","N/A",IF(G716&gt;10,"No",IF(G716&lt;-10,"No","Yes")))</f>
        <v>N/A</v>
      </c>
      <c r="I716" s="96" t="s">
        <v>51</v>
      </c>
      <c r="J716" s="96">
        <v>-33.299999999999997</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13</v>
      </c>
      <c r="F717" s="10" t="str">
        <f t="shared" si="156"/>
        <v>N/A</v>
      </c>
      <c r="G717" s="39">
        <v>17</v>
      </c>
      <c r="H717" s="10" t="str">
        <f t="shared" si="157"/>
        <v>N/A</v>
      </c>
      <c r="I717" s="96" t="s">
        <v>51</v>
      </c>
      <c r="J717" s="96">
        <v>30.77</v>
      </c>
      <c r="K717" s="63" t="s">
        <v>51</v>
      </c>
      <c r="L717" s="21" t="str">
        <f t="shared" si="158"/>
        <v>N/A</v>
      </c>
    </row>
    <row r="718" spans="1:12">
      <c r="A718" s="153" t="s">
        <v>638</v>
      </c>
      <c r="B718" s="70" t="s">
        <v>51</v>
      </c>
      <c r="C718" s="39" t="s">
        <v>51</v>
      </c>
      <c r="D718" s="10" t="str">
        <f t="shared" si="155"/>
        <v>N/A</v>
      </c>
      <c r="E718" s="39">
        <v>8</v>
      </c>
      <c r="F718" s="10" t="str">
        <f t="shared" si="156"/>
        <v>N/A</v>
      </c>
      <c r="G718" s="39">
        <v>10</v>
      </c>
      <c r="H718" s="10" t="str">
        <f t="shared" si="157"/>
        <v>N/A</v>
      </c>
      <c r="I718" s="96" t="s">
        <v>51</v>
      </c>
      <c r="J718" s="96">
        <v>25</v>
      </c>
      <c r="K718" s="63" t="s">
        <v>51</v>
      </c>
      <c r="L718" s="21" t="str">
        <f t="shared" si="158"/>
        <v>N/A</v>
      </c>
    </row>
    <row r="719" spans="1:12">
      <c r="A719" s="153" t="s">
        <v>639</v>
      </c>
      <c r="B719" s="70" t="s">
        <v>51</v>
      </c>
      <c r="C719" s="39" t="s">
        <v>51</v>
      </c>
      <c r="D719" s="10" t="str">
        <f t="shared" si="155"/>
        <v>N/A</v>
      </c>
      <c r="E719" s="39">
        <v>562</v>
      </c>
      <c r="F719" s="10" t="str">
        <f t="shared" si="156"/>
        <v>N/A</v>
      </c>
      <c r="G719" s="39">
        <v>630</v>
      </c>
      <c r="H719" s="10" t="str">
        <f t="shared" si="157"/>
        <v>N/A</v>
      </c>
      <c r="I719" s="96" t="s">
        <v>51</v>
      </c>
      <c r="J719" s="96">
        <v>12.1</v>
      </c>
      <c r="K719" s="63" t="s">
        <v>51</v>
      </c>
      <c r="L719" s="21" t="str">
        <f t="shared" si="158"/>
        <v>N/A</v>
      </c>
    </row>
    <row r="720" spans="1:12">
      <c r="A720" s="153" t="s">
        <v>640</v>
      </c>
      <c r="B720" s="70" t="s">
        <v>51</v>
      </c>
      <c r="C720" s="39" t="s">
        <v>51</v>
      </c>
      <c r="D720" s="10" t="str">
        <f t="shared" si="155"/>
        <v>N/A</v>
      </c>
      <c r="E720" s="39">
        <v>16</v>
      </c>
      <c r="F720" s="10" t="str">
        <f t="shared" si="156"/>
        <v>N/A</v>
      </c>
      <c r="G720" s="39">
        <v>10</v>
      </c>
      <c r="H720" s="10" t="str">
        <f t="shared" si="157"/>
        <v>N/A</v>
      </c>
      <c r="I720" s="96" t="s">
        <v>51</v>
      </c>
      <c r="J720" s="96">
        <v>-37.5</v>
      </c>
      <c r="K720" s="63" t="s">
        <v>51</v>
      </c>
      <c r="L720" s="21" t="str">
        <f t="shared" si="158"/>
        <v>N/A</v>
      </c>
    </row>
    <row r="721" spans="1:12">
      <c r="A721" s="153" t="s">
        <v>641</v>
      </c>
      <c r="B721" s="70" t="s">
        <v>51</v>
      </c>
      <c r="C721" s="39" t="s">
        <v>51</v>
      </c>
      <c r="D721" s="10" t="str">
        <f t="shared" si="155"/>
        <v>N/A</v>
      </c>
      <c r="E721" s="39">
        <v>38</v>
      </c>
      <c r="F721" s="10" t="str">
        <f t="shared" si="156"/>
        <v>N/A</v>
      </c>
      <c r="G721" s="39">
        <v>37</v>
      </c>
      <c r="H721" s="10" t="str">
        <f t="shared" si="157"/>
        <v>N/A</v>
      </c>
      <c r="I721" s="96" t="s">
        <v>51</v>
      </c>
      <c r="J721" s="96">
        <v>-2.63</v>
      </c>
      <c r="K721" s="63" t="s">
        <v>51</v>
      </c>
      <c r="L721" s="21" t="str">
        <f t="shared" si="158"/>
        <v>N/A</v>
      </c>
    </row>
    <row r="722" spans="1:12">
      <c r="A722" s="118" t="s">
        <v>837</v>
      </c>
      <c r="B722" s="114" t="s">
        <v>51</v>
      </c>
      <c r="C722" s="65" t="s">
        <v>51</v>
      </c>
      <c r="D722" s="103" t="str">
        <f t="shared" si="155"/>
        <v>N/A</v>
      </c>
      <c r="E722" s="65">
        <v>1543150</v>
      </c>
      <c r="F722" s="103" t="str">
        <f t="shared" si="156"/>
        <v>N/A</v>
      </c>
      <c r="G722" s="65">
        <v>1176837</v>
      </c>
      <c r="H722" s="103" t="str">
        <f t="shared" si="157"/>
        <v>N/A</v>
      </c>
      <c r="I722" s="104" t="s">
        <v>51</v>
      </c>
      <c r="J722" s="104">
        <v>-23.7</v>
      </c>
      <c r="K722" s="63" t="s">
        <v>51</v>
      </c>
      <c r="L722" s="138" t="str">
        <f t="shared" si="158"/>
        <v>N/A</v>
      </c>
    </row>
    <row r="723" spans="1:12">
      <c r="A723" s="153" t="s">
        <v>642</v>
      </c>
      <c r="B723" s="114" t="s">
        <v>51</v>
      </c>
      <c r="C723" s="65" t="s">
        <v>51</v>
      </c>
      <c r="D723" s="103" t="str">
        <f t="shared" si="155"/>
        <v>N/A</v>
      </c>
      <c r="E723" s="65">
        <v>678502</v>
      </c>
      <c r="F723" s="103" t="str">
        <f t="shared" si="156"/>
        <v>N/A</v>
      </c>
      <c r="G723" s="65">
        <v>1168059</v>
      </c>
      <c r="H723" s="103" t="str">
        <f t="shared" si="157"/>
        <v>N/A</v>
      </c>
      <c r="I723" s="104" t="s">
        <v>51</v>
      </c>
      <c r="J723" s="104">
        <v>72.150000000000006</v>
      </c>
      <c r="K723" s="63" t="s">
        <v>51</v>
      </c>
      <c r="L723" s="138" t="str">
        <f t="shared" si="158"/>
        <v>N/A</v>
      </c>
    </row>
    <row r="724" spans="1:12">
      <c r="A724" s="153" t="s">
        <v>636</v>
      </c>
      <c r="B724" s="114" t="s">
        <v>51</v>
      </c>
      <c r="C724" s="65" t="s">
        <v>51</v>
      </c>
      <c r="D724" s="103" t="str">
        <f t="shared" si="155"/>
        <v>N/A</v>
      </c>
      <c r="E724" s="65">
        <v>585016</v>
      </c>
      <c r="F724" s="103" t="str">
        <f t="shared" si="156"/>
        <v>N/A</v>
      </c>
      <c r="G724" s="65">
        <v>590448</v>
      </c>
      <c r="H724" s="103" t="str">
        <f t="shared" si="157"/>
        <v>N/A</v>
      </c>
      <c r="I724" s="104" t="s">
        <v>51</v>
      </c>
      <c r="J724" s="104">
        <v>0.92849999999999999</v>
      </c>
      <c r="K724" s="63" t="s">
        <v>51</v>
      </c>
      <c r="L724" s="138" t="str">
        <f t="shared" si="158"/>
        <v>N/A</v>
      </c>
    </row>
    <row r="725" spans="1:12">
      <c r="A725" s="153" t="s">
        <v>248</v>
      </c>
      <c r="B725" s="114" t="s">
        <v>51</v>
      </c>
      <c r="C725" s="65" t="s">
        <v>51</v>
      </c>
      <c r="D725" s="103" t="str">
        <f t="shared" si="155"/>
        <v>N/A</v>
      </c>
      <c r="E725" s="65">
        <v>1542819</v>
      </c>
      <c r="F725" s="103" t="str">
        <f t="shared" si="156"/>
        <v>N/A</v>
      </c>
      <c r="G725" s="65">
        <v>1154420</v>
      </c>
      <c r="H725" s="103" t="str">
        <f t="shared" si="157"/>
        <v>N/A</v>
      </c>
      <c r="I725" s="104" t="s">
        <v>51</v>
      </c>
      <c r="J725" s="104">
        <v>-25.2</v>
      </c>
      <c r="K725" s="63" t="s">
        <v>51</v>
      </c>
      <c r="L725" s="138" t="str">
        <f t="shared" si="158"/>
        <v>N/A</v>
      </c>
    </row>
    <row r="726" spans="1:12">
      <c r="A726" s="153" t="s">
        <v>709</v>
      </c>
      <c r="B726" s="114" t="s">
        <v>51</v>
      </c>
      <c r="C726" s="65" t="s">
        <v>51</v>
      </c>
      <c r="D726" s="103" t="str">
        <f t="shared" si="155"/>
        <v>N/A</v>
      </c>
      <c r="E726" s="65">
        <v>332400</v>
      </c>
      <c r="F726" s="103" t="str">
        <f t="shared" si="156"/>
        <v>N/A</v>
      </c>
      <c r="G726" s="65">
        <v>603568</v>
      </c>
      <c r="H726" s="103" t="str">
        <f t="shared" si="157"/>
        <v>N/A</v>
      </c>
      <c r="I726" s="104" t="s">
        <v>51</v>
      </c>
      <c r="J726" s="104">
        <v>81.58</v>
      </c>
      <c r="K726" s="63" t="s">
        <v>51</v>
      </c>
      <c r="L726" s="138" t="str">
        <f t="shared" si="158"/>
        <v>N/A</v>
      </c>
    </row>
    <row r="727" spans="1:12">
      <c r="A727" s="218" t="s">
        <v>3</v>
      </c>
      <c r="B727" s="212"/>
      <c r="C727" s="212"/>
      <c r="D727" s="212"/>
      <c r="E727" s="212"/>
      <c r="F727" s="212"/>
      <c r="G727" s="212"/>
      <c r="H727" s="212"/>
      <c r="I727" s="212"/>
      <c r="J727" s="212"/>
      <c r="K727" s="212"/>
      <c r="L727" s="213"/>
    </row>
    <row r="728" spans="1:12">
      <c r="A728" s="118" t="s">
        <v>643</v>
      </c>
      <c r="B728" s="114" t="s">
        <v>51</v>
      </c>
      <c r="C728" s="65">
        <v>891430</v>
      </c>
      <c r="D728" s="103" t="str">
        <f t="shared" ref="D728:D742" si="159">IF($B728="N/A","N/A",IF(C728&gt;10,"No",IF(C728&lt;-10,"No","Yes")))</f>
        <v>N/A</v>
      </c>
      <c r="E728" s="65">
        <v>945112</v>
      </c>
      <c r="F728" s="103" t="str">
        <f t="shared" ref="F728:F742" si="160">IF($B728="N/A","N/A",IF(E728&gt;10,"No",IF(E728&lt;-10,"No","Yes")))</f>
        <v>N/A</v>
      </c>
      <c r="G728" s="65">
        <v>756216</v>
      </c>
      <c r="H728" s="103" t="str">
        <f t="shared" ref="H728:H742" si="161">IF($B728="N/A","N/A",IF(G728&gt;10,"No",IF(G728&lt;-10,"No","Yes")))</f>
        <v>N/A</v>
      </c>
      <c r="I728" s="104">
        <v>6.0220000000000002</v>
      </c>
      <c r="J728" s="104">
        <v>-20</v>
      </c>
      <c r="K728" s="66" t="s">
        <v>117</v>
      </c>
      <c r="L728" s="138" t="str">
        <f t="shared" ref="L728:L742" si="162">IF(J728="Div by 0", "N/A", IF(K728="N/A","N/A", IF(J728&gt;VALUE(MID(K728,1,2)), "No", IF(J728&lt;-1*VALUE(MID(K728,1,2)), "No", "Yes"))))</f>
        <v>No</v>
      </c>
    </row>
    <row r="729" spans="1:12">
      <c r="A729" s="118" t="s">
        <v>644</v>
      </c>
      <c r="B729" s="70" t="s">
        <v>51</v>
      </c>
      <c r="C729" s="39">
        <v>3558</v>
      </c>
      <c r="D729" s="10" t="str">
        <f t="shared" si="159"/>
        <v>N/A</v>
      </c>
      <c r="E729" s="39">
        <v>3373</v>
      </c>
      <c r="F729" s="10" t="str">
        <f t="shared" si="160"/>
        <v>N/A</v>
      </c>
      <c r="G729" s="39">
        <v>2729</v>
      </c>
      <c r="H729" s="10" t="str">
        <f t="shared" si="161"/>
        <v>N/A</v>
      </c>
      <c r="I729" s="96">
        <v>-5.2</v>
      </c>
      <c r="J729" s="96">
        <v>-19.100000000000001</v>
      </c>
      <c r="K729" s="11" t="s">
        <v>117</v>
      </c>
      <c r="L729" s="21" t="str">
        <f t="shared" si="162"/>
        <v>No</v>
      </c>
    </row>
    <row r="730" spans="1:12">
      <c r="A730" s="118" t="s">
        <v>645</v>
      </c>
      <c r="B730" s="70" t="s">
        <v>51</v>
      </c>
      <c r="C730" s="40">
        <v>250.54243957</v>
      </c>
      <c r="D730" s="10" t="str">
        <f t="shared" si="159"/>
        <v>N/A</v>
      </c>
      <c r="E730" s="40">
        <v>280.19922917000002</v>
      </c>
      <c r="F730" s="10" t="str">
        <f t="shared" si="160"/>
        <v>N/A</v>
      </c>
      <c r="G730" s="40">
        <v>277.10370098999999</v>
      </c>
      <c r="H730" s="10" t="str">
        <f t="shared" si="161"/>
        <v>N/A</v>
      </c>
      <c r="I730" s="96">
        <v>11.84</v>
      </c>
      <c r="J730" s="96">
        <v>-1.1000000000000001</v>
      </c>
      <c r="K730" s="11" t="s">
        <v>117</v>
      </c>
      <c r="L730" s="21" t="str">
        <f t="shared" si="162"/>
        <v>Yes</v>
      </c>
    </row>
    <row r="731" spans="1:12">
      <c r="A731" s="118" t="s">
        <v>646</v>
      </c>
      <c r="B731" s="70" t="s">
        <v>51</v>
      </c>
      <c r="C731" s="40">
        <v>0</v>
      </c>
      <c r="D731" s="10" t="str">
        <f t="shared" si="159"/>
        <v>N/A</v>
      </c>
      <c r="E731" s="40">
        <v>0</v>
      </c>
      <c r="F731" s="10" t="str">
        <f t="shared" si="160"/>
        <v>N/A</v>
      </c>
      <c r="G731" s="40">
        <v>0</v>
      </c>
      <c r="H731" s="10" t="str">
        <f t="shared" si="161"/>
        <v>N/A</v>
      </c>
      <c r="I731" s="96" t="s">
        <v>999</v>
      </c>
      <c r="J731" s="96" t="s">
        <v>999</v>
      </c>
      <c r="K731" s="11" t="s">
        <v>117</v>
      </c>
      <c r="L731" s="21" t="str">
        <f t="shared" si="162"/>
        <v>N/A</v>
      </c>
    </row>
    <row r="732" spans="1:12">
      <c r="A732" s="118" t="s">
        <v>647</v>
      </c>
      <c r="B732" s="70" t="s">
        <v>51</v>
      </c>
      <c r="C732" s="39">
        <v>0</v>
      </c>
      <c r="D732" s="10" t="str">
        <f t="shared" si="159"/>
        <v>N/A</v>
      </c>
      <c r="E732" s="39">
        <v>0</v>
      </c>
      <c r="F732" s="10" t="str">
        <f t="shared" si="160"/>
        <v>N/A</v>
      </c>
      <c r="G732" s="39">
        <v>0</v>
      </c>
      <c r="H732" s="10" t="str">
        <f t="shared" si="161"/>
        <v>N/A</v>
      </c>
      <c r="I732" s="96" t="s">
        <v>999</v>
      </c>
      <c r="J732" s="96" t="s">
        <v>999</v>
      </c>
      <c r="K732" s="11" t="s">
        <v>117</v>
      </c>
      <c r="L732" s="21" t="str">
        <f t="shared" si="162"/>
        <v>N/A</v>
      </c>
    </row>
    <row r="733" spans="1:12">
      <c r="A733" s="118" t="s">
        <v>648</v>
      </c>
      <c r="B733" s="70" t="s">
        <v>51</v>
      </c>
      <c r="C733" s="40" t="s">
        <v>999</v>
      </c>
      <c r="D733" s="10" t="str">
        <f t="shared" si="159"/>
        <v>N/A</v>
      </c>
      <c r="E733" s="40" t="s">
        <v>999</v>
      </c>
      <c r="F733" s="10" t="str">
        <f t="shared" si="160"/>
        <v>N/A</v>
      </c>
      <c r="G733" s="40" t="s">
        <v>999</v>
      </c>
      <c r="H733" s="10" t="str">
        <f t="shared" si="161"/>
        <v>N/A</v>
      </c>
      <c r="I733" s="96" t="s">
        <v>999</v>
      </c>
      <c r="J733" s="96" t="s">
        <v>999</v>
      </c>
      <c r="K733" s="11" t="s">
        <v>117</v>
      </c>
      <c r="L733" s="21" t="str">
        <f t="shared" si="162"/>
        <v>N/A</v>
      </c>
    </row>
    <row r="734" spans="1:12">
      <c r="A734" s="118" t="s">
        <v>658</v>
      </c>
      <c r="B734" s="70" t="s">
        <v>51</v>
      </c>
      <c r="C734" s="40">
        <v>4667817</v>
      </c>
      <c r="D734" s="10" t="str">
        <f t="shared" si="159"/>
        <v>N/A</v>
      </c>
      <c r="E734" s="40">
        <v>4852301</v>
      </c>
      <c r="F734" s="10" t="str">
        <f t="shared" si="160"/>
        <v>N/A</v>
      </c>
      <c r="G734" s="40">
        <v>5100868</v>
      </c>
      <c r="H734" s="10" t="str">
        <f t="shared" si="161"/>
        <v>N/A</v>
      </c>
      <c r="I734" s="96">
        <v>3.952</v>
      </c>
      <c r="J734" s="96">
        <v>5.1230000000000002</v>
      </c>
      <c r="K734" s="11" t="s">
        <v>117</v>
      </c>
      <c r="L734" s="21" t="str">
        <f t="shared" si="162"/>
        <v>Yes</v>
      </c>
    </row>
    <row r="735" spans="1:12">
      <c r="A735" s="118" t="s">
        <v>660</v>
      </c>
      <c r="B735" s="70" t="s">
        <v>51</v>
      </c>
      <c r="C735" s="39">
        <v>10964</v>
      </c>
      <c r="D735" s="10" t="str">
        <f t="shared" si="159"/>
        <v>N/A</v>
      </c>
      <c r="E735" s="39">
        <v>11574</v>
      </c>
      <c r="F735" s="10" t="str">
        <f t="shared" si="160"/>
        <v>N/A</v>
      </c>
      <c r="G735" s="39">
        <v>12184</v>
      </c>
      <c r="H735" s="10" t="str">
        <f t="shared" si="161"/>
        <v>N/A</v>
      </c>
      <c r="I735" s="96">
        <v>5.5640000000000001</v>
      </c>
      <c r="J735" s="96">
        <v>5.27</v>
      </c>
      <c r="K735" s="11" t="s">
        <v>117</v>
      </c>
      <c r="L735" s="21" t="str">
        <f t="shared" si="162"/>
        <v>Yes</v>
      </c>
    </row>
    <row r="736" spans="1:12">
      <c r="A736" s="118" t="s">
        <v>659</v>
      </c>
      <c r="B736" s="70" t="s">
        <v>51</v>
      </c>
      <c r="C736" s="40">
        <v>425.74033200000002</v>
      </c>
      <c r="D736" s="10" t="str">
        <f t="shared" si="159"/>
        <v>N/A</v>
      </c>
      <c r="E736" s="40">
        <v>419.24148954999998</v>
      </c>
      <c r="F736" s="10" t="str">
        <f t="shared" si="160"/>
        <v>N/A</v>
      </c>
      <c r="G736" s="40">
        <v>418.65298752000001</v>
      </c>
      <c r="H736" s="10" t="str">
        <f t="shared" si="161"/>
        <v>N/A</v>
      </c>
      <c r="I736" s="96">
        <v>-1.53</v>
      </c>
      <c r="J736" s="96">
        <v>-0.14000000000000001</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999</v>
      </c>
      <c r="J737" s="96" t="s">
        <v>999</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999</v>
      </c>
      <c r="J738" s="96" t="s">
        <v>999</v>
      </c>
      <c r="K738" s="11" t="s">
        <v>117</v>
      </c>
      <c r="L738" s="21" t="str">
        <f t="shared" si="162"/>
        <v>N/A</v>
      </c>
    </row>
    <row r="739" spans="1:12">
      <c r="A739" s="118" t="s">
        <v>651</v>
      </c>
      <c r="B739" s="70" t="s">
        <v>51</v>
      </c>
      <c r="C739" s="40" t="s">
        <v>999</v>
      </c>
      <c r="D739" s="10" t="str">
        <f t="shared" si="159"/>
        <v>N/A</v>
      </c>
      <c r="E739" s="40" t="s">
        <v>999</v>
      </c>
      <c r="F739" s="10" t="str">
        <f t="shared" si="160"/>
        <v>N/A</v>
      </c>
      <c r="G739" s="40" t="s">
        <v>999</v>
      </c>
      <c r="H739" s="10" t="str">
        <f t="shared" si="161"/>
        <v>N/A</v>
      </c>
      <c r="I739" s="96" t="s">
        <v>999</v>
      </c>
      <c r="J739" s="96" t="s">
        <v>999</v>
      </c>
      <c r="K739" s="11" t="s">
        <v>117</v>
      </c>
      <c r="L739" s="21" t="str">
        <f t="shared" si="162"/>
        <v>N/A</v>
      </c>
    </row>
    <row r="740" spans="1:12">
      <c r="A740" s="118" t="s">
        <v>960</v>
      </c>
      <c r="B740" s="70" t="s">
        <v>51</v>
      </c>
      <c r="C740" s="40">
        <v>75610083</v>
      </c>
      <c r="D740" s="10" t="str">
        <f t="shared" si="159"/>
        <v>N/A</v>
      </c>
      <c r="E740" s="40">
        <v>81898570</v>
      </c>
      <c r="F740" s="10" t="str">
        <f t="shared" si="160"/>
        <v>N/A</v>
      </c>
      <c r="G740" s="40">
        <v>66113611</v>
      </c>
      <c r="H740" s="10" t="str">
        <f t="shared" si="161"/>
        <v>N/A</v>
      </c>
      <c r="I740" s="96">
        <v>8.3170000000000002</v>
      </c>
      <c r="J740" s="96">
        <v>-19.3</v>
      </c>
      <c r="K740" s="11" t="s">
        <v>117</v>
      </c>
      <c r="L740" s="21" t="str">
        <f t="shared" si="162"/>
        <v>No</v>
      </c>
    </row>
    <row r="741" spans="1:12">
      <c r="A741" s="118" t="s">
        <v>652</v>
      </c>
      <c r="B741" s="101" t="s">
        <v>51</v>
      </c>
      <c r="C741" s="67">
        <v>3034</v>
      </c>
      <c r="D741" s="52" t="str">
        <f t="shared" si="159"/>
        <v>N/A</v>
      </c>
      <c r="E741" s="67">
        <v>2966</v>
      </c>
      <c r="F741" s="52" t="str">
        <f t="shared" si="160"/>
        <v>N/A</v>
      </c>
      <c r="G741" s="67">
        <v>2475</v>
      </c>
      <c r="H741" s="52" t="str">
        <f t="shared" si="161"/>
        <v>N/A</v>
      </c>
      <c r="I741" s="96">
        <v>-2.2400000000000002</v>
      </c>
      <c r="J741" s="96">
        <v>-16.600000000000001</v>
      </c>
      <c r="K741" s="53" t="s">
        <v>117</v>
      </c>
      <c r="L741" s="21" t="str">
        <f t="shared" si="162"/>
        <v>No</v>
      </c>
    </row>
    <row r="742" spans="1:12">
      <c r="A742" s="118" t="s">
        <v>653</v>
      </c>
      <c r="B742" s="101" t="s">
        <v>51</v>
      </c>
      <c r="C742" s="44">
        <v>24920.923863</v>
      </c>
      <c r="D742" s="52" t="str">
        <f t="shared" si="159"/>
        <v>N/A</v>
      </c>
      <c r="E742" s="44">
        <v>27612.464598999999</v>
      </c>
      <c r="F742" s="52" t="str">
        <f t="shared" si="160"/>
        <v>N/A</v>
      </c>
      <c r="G742" s="44">
        <v>26712.570101000001</v>
      </c>
      <c r="H742" s="52" t="str">
        <f t="shared" si="161"/>
        <v>N/A</v>
      </c>
      <c r="I742" s="102">
        <v>10.8</v>
      </c>
      <c r="J742" s="102">
        <v>-3.26</v>
      </c>
      <c r="K742" s="53" t="s">
        <v>117</v>
      </c>
      <c r="L742" s="43" t="str">
        <f t="shared" si="162"/>
        <v>Yes</v>
      </c>
    </row>
    <row r="743" spans="1:12">
      <c r="A743" s="218" t="s">
        <v>167</v>
      </c>
      <c r="B743" s="212"/>
      <c r="C743" s="212"/>
      <c r="D743" s="212"/>
      <c r="E743" s="212"/>
      <c r="F743" s="212"/>
      <c r="G743" s="212"/>
      <c r="H743" s="212"/>
      <c r="I743" s="212"/>
      <c r="J743" s="212"/>
      <c r="K743" s="212"/>
      <c r="L743" s="213"/>
    </row>
    <row r="744" spans="1:12">
      <c r="A744" s="111" t="s">
        <v>838</v>
      </c>
      <c r="B744" s="70" t="s">
        <v>51</v>
      </c>
      <c r="C744" s="125">
        <v>152420281</v>
      </c>
      <c r="D744" s="10" t="str">
        <f t="shared" ref="D744:D767" si="163">IF($B744="N/A","N/A",IF(C744&gt;10,"No",IF(C744&lt;-10,"No","Yes")))</f>
        <v>N/A</v>
      </c>
      <c r="E744" s="125">
        <v>154470682</v>
      </c>
      <c r="F744" s="10" t="str">
        <f t="shared" ref="F744:F767" si="164">IF($B744="N/A","N/A",IF(E744&gt;10,"No",IF(E744&lt;-10,"No","Yes")))</f>
        <v>N/A</v>
      </c>
      <c r="G744" s="125">
        <v>130816113</v>
      </c>
      <c r="H744" s="10" t="str">
        <f t="shared" ref="H744:H767" si="165">IF($B744="N/A","N/A",IF(G744&gt;10,"No",IF(G744&lt;-10,"No","Yes")))</f>
        <v>N/A</v>
      </c>
      <c r="I744" s="96">
        <v>1.345</v>
      </c>
      <c r="J744" s="96">
        <v>-15.3</v>
      </c>
      <c r="K744" s="11" t="s">
        <v>117</v>
      </c>
      <c r="L744" s="21" t="str">
        <f t="shared" ref="L744:L767" si="166">IF(J744="Div by 0", "N/A", IF(K744="N/A","N/A", IF(J744&gt;VALUE(MID(K744,1,2)), "No", IF(J744&lt;-1*VALUE(MID(K744,1,2)), "No", "Yes"))))</f>
        <v>No</v>
      </c>
    </row>
    <row r="745" spans="1:12">
      <c r="A745" s="111" t="s">
        <v>478</v>
      </c>
      <c r="B745" s="70" t="s">
        <v>51</v>
      </c>
      <c r="C745" s="49">
        <v>9627</v>
      </c>
      <c r="D745" s="10" t="str">
        <f t="shared" si="163"/>
        <v>N/A</v>
      </c>
      <c r="E745" s="49">
        <v>9118</v>
      </c>
      <c r="F745" s="10" t="str">
        <f t="shared" si="164"/>
        <v>N/A</v>
      </c>
      <c r="G745" s="49">
        <v>7656</v>
      </c>
      <c r="H745" s="10" t="str">
        <f t="shared" si="165"/>
        <v>N/A</v>
      </c>
      <c r="I745" s="96">
        <v>-5.29</v>
      </c>
      <c r="J745" s="96">
        <v>-16</v>
      </c>
      <c r="K745" s="11" t="s">
        <v>117</v>
      </c>
      <c r="L745" s="21" t="str">
        <f t="shared" si="166"/>
        <v>No</v>
      </c>
    </row>
    <row r="746" spans="1:12">
      <c r="A746" s="111" t="s">
        <v>839</v>
      </c>
      <c r="B746" s="70" t="s">
        <v>51</v>
      </c>
      <c r="C746" s="125">
        <v>15832.583463000001</v>
      </c>
      <c r="D746" s="10" t="str">
        <f t="shared" si="163"/>
        <v>N/A</v>
      </c>
      <c r="E746" s="125">
        <v>16941.289976</v>
      </c>
      <c r="F746" s="10" t="str">
        <f t="shared" si="164"/>
        <v>N/A</v>
      </c>
      <c r="G746" s="125">
        <v>17086.744122</v>
      </c>
      <c r="H746" s="10" t="str">
        <f t="shared" si="165"/>
        <v>N/A</v>
      </c>
      <c r="I746" s="96">
        <v>7.0030000000000001</v>
      </c>
      <c r="J746" s="96">
        <v>0.85860000000000003</v>
      </c>
      <c r="K746" s="11" t="s">
        <v>117</v>
      </c>
      <c r="L746" s="21" t="str">
        <f t="shared" si="166"/>
        <v>Yes</v>
      </c>
    </row>
    <row r="747" spans="1:12">
      <c r="A747" s="153" t="s">
        <v>592</v>
      </c>
      <c r="B747" s="70" t="s">
        <v>51</v>
      </c>
      <c r="C747" s="125">
        <v>10539.180722999999</v>
      </c>
      <c r="D747" s="10" t="str">
        <f t="shared" si="163"/>
        <v>N/A</v>
      </c>
      <c r="E747" s="125">
        <v>10497.720929999999</v>
      </c>
      <c r="F747" s="10" t="str">
        <f t="shared" si="164"/>
        <v>N/A</v>
      </c>
      <c r="G747" s="125">
        <v>10944.512473999999</v>
      </c>
      <c r="H747" s="10" t="str">
        <f t="shared" si="165"/>
        <v>N/A</v>
      </c>
      <c r="I747" s="96">
        <v>-0.39300000000000002</v>
      </c>
      <c r="J747" s="96">
        <v>4.2560000000000002</v>
      </c>
      <c r="K747" s="11" t="s">
        <v>117</v>
      </c>
      <c r="L747" s="21" t="str">
        <f t="shared" si="166"/>
        <v>Yes</v>
      </c>
    </row>
    <row r="748" spans="1:12">
      <c r="A748" s="153" t="s">
        <v>595</v>
      </c>
      <c r="B748" s="70" t="s">
        <v>51</v>
      </c>
      <c r="C748" s="125">
        <v>17180.567034</v>
      </c>
      <c r="D748" s="10" t="str">
        <f t="shared" si="163"/>
        <v>N/A</v>
      </c>
      <c r="E748" s="125">
        <v>18342.291009</v>
      </c>
      <c r="F748" s="10" t="str">
        <f t="shared" si="164"/>
        <v>N/A</v>
      </c>
      <c r="G748" s="125">
        <v>18442.150016</v>
      </c>
      <c r="H748" s="10" t="str">
        <f t="shared" si="165"/>
        <v>N/A</v>
      </c>
      <c r="I748" s="96">
        <v>6.7619999999999996</v>
      </c>
      <c r="J748" s="96">
        <v>0.5444</v>
      </c>
      <c r="K748" s="11" t="s">
        <v>117</v>
      </c>
      <c r="L748" s="21" t="str">
        <f t="shared" si="166"/>
        <v>Yes</v>
      </c>
    </row>
    <row r="749" spans="1:12">
      <c r="A749" s="153" t="s">
        <v>598</v>
      </c>
      <c r="B749" s="70" t="s">
        <v>51</v>
      </c>
      <c r="C749" s="125">
        <v>8234.3652968000006</v>
      </c>
      <c r="D749" s="10" t="str">
        <f t="shared" si="163"/>
        <v>N/A</v>
      </c>
      <c r="E749" s="125">
        <v>8551.4006733999995</v>
      </c>
      <c r="F749" s="10" t="str">
        <f t="shared" si="164"/>
        <v>N/A</v>
      </c>
      <c r="G749" s="125">
        <v>10707.611321</v>
      </c>
      <c r="H749" s="10" t="str">
        <f t="shared" si="165"/>
        <v>N/A</v>
      </c>
      <c r="I749" s="96">
        <v>3.85</v>
      </c>
      <c r="J749" s="96">
        <v>25.21</v>
      </c>
      <c r="K749" s="11" t="s">
        <v>117</v>
      </c>
      <c r="L749" s="21" t="str">
        <f t="shared" si="166"/>
        <v>No</v>
      </c>
    </row>
    <row r="750" spans="1:12">
      <c r="A750" s="153" t="s">
        <v>600</v>
      </c>
      <c r="B750" s="70" t="s">
        <v>51</v>
      </c>
      <c r="C750" s="125">
        <v>579.28947368000001</v>
      </c>
      <c r="D750" s="10" t="str">
        <f t="shared" si="163"/>
        <v>N/A</v>
      </c>
      <c r="E750" s="125">
        <v>1070.9638554000001</v>
      </c>
      <c r="F750" s="10" t="str">
        <f t="shared" si="164"/>
        <v>N/A</v>
      </c>
      <c r="G750" s="125">
        <v>749.96825396999998</v>
      </c>
      <c r="H750" s="10" t="str">
        <f t="shared" si="165"/>
        <v>N/A</v>
      </c>
      <c r="I750" s="96">
        <v>84.88</v>
      </c>
      <c r="J750" s="96">
        <v>-30</v>
      </c>
      <c r="K750" s="11" t="s">
        <v>117</v>
      </c>
      <c r="L750" s="21" t="str">
        <f t="shared" si="166"/>
        <v>No</v>
      </c>
    </row>
    <row r="751" spans="1:12">
      <c r="A751" s="118" t="s">
        <v>479</v>
      </c>
      <c r="B751" s="70" t="s">
        <v>51</v>
      </c>
      <c r="C751" s="10">
        <v>6.8913434075</v>
      </c>
      <c r="D751" s="10" t="str">
        <f t="shared" si="163"/>
        <v>N/A</v>
      </c>
      <c r="E751" s="10">
        <v>7.0876118369999999</v>
      </c>
      <c r="F751" s="10" t="str">
        <f t="shared" si="164"/>
        <v>N/A</v>
      </c>
      <c r="G751" s="10">
        <v>6.3316159018000002</v>
      </c>
      <c r="H751" s="10" t="str">
        <f t="shared" si="165"/>
        <v>N/A</v>
      </c>
      <c r="I751" s="96">
        <v>2.8479999999999999</v>
      </c>
      <c r="J751" s="96">
        <v>-10.7</v>
      </c>
      <c r="K751" s="11" t="s">
        <v>117</v>
      </c>
      <c r="L751" s="21" t="str">
        <f t="shared" si="166"/>
        <v>Yes</v>
      </c>
    </row>
    <row r="752" spans="1:12">
      <c r="A752" s="153" t="s">
        <v>592</v>
      </c>
      <c r="B752" s="70" t="s">
        <v>51</v>
      </c>
      <c r="C752" s="10">
        <v>10.796477887</v>
      </c>
      <c r="D752" s="10" t="str">
        <f t="shared" si="163"/>
        <v>N/A</v>
      </c>
      <c r="E752" s="10">
        <v>11.349239864999999</v>
      </c>
      <c r="F752" s="10" t="str">
        <f t="shared" si="164"/>
        <v>N/A</v>
      </c>
      <c r="G752" s="10">
        <v>12.206572769999999</v>
      </c>
      <c r="H752" s="10" t="str">
        <f t="shared" si="165"/>
        <v>N/A</v>
      </c>
      <c r="I752" s="96">
        <v>5.12</v>
      </c>
      <c r="J752" s="96">
        <v>7.5540000000000003</v>
      </c>
      <c r="K752" s="11" t="s">
        <v>117</v>
      </c>
      <c r="L752" s="21" t="str">
        <f t="shared" si="166"/>
        <v>Yes</v>
      </c>
    </row>
    <row r="753" spans="1:12">
      <c r="A753" s="153" t="s">
        <v>595</v>
      </c>
      <c r="B753" s="70" t="s">
        <v>51</v>
      </c>
      <c r="C753" s="10">
        <v>13.490577179000001</v>
      </c>
      <c r="D753" s="10" t="str">
        <f t="shared" si="163"/>
        <v>N/A</v>
      </c>
      <c r="E753" s="10">
        <v>13.057183751</v>
      </c>
      <c r="F753" s="10" t="str">
        <f t="shared" si="164"/>
        <v>N/A</v>
      </c>
      <c r="G753" s="10">
        <v>13.482146639</v>
      </c>
      <c r="H753" s="10" t="str">
        <f t="shared" si="165"/>
        <v>N/A</v>
      </c>
      <c r="I753" s="96">
        <v>-3.21</v>
      </c>
      <c r="J753" s="96">
        <v>3.2549999999999999</v>
      </c>
      <c r="K753" s="11" t="s">
        <v>117</v>
      </c>
      <c r="L753" s="21" t="str">
        <f t="shared" si="166"/>
        <v>Yes</v>
      </c>
    </row>
    <row r="754" spans="1:12">
      <c r="A754" s="153" t="s">
        <v>598</v>
      </c>
      <c r="B754" s="70" t="s">
        <v>51</v>
      </c>
      <c r="C754" s="10">
        <v>0.89263878699999999</v>
      </c>
      <c r="D754" s="10" t="str">
        <f t="shared" si="163"/>
        <v>N/A</v>
      </c>
      <c r="E754" s="10">
        <v>0.71027143370000001</v>
      </c>
      <c r="F754" s="10" t="str">
        <f t="shared" si="164"/>
        <v>N/A</v>
      </c>
      <c r="G754" s="10">
        <v>0.57993215890000005</v>
      </c>
      <c r="H754" s="10" t="str">
        <f t="shared" si="165"/>
        <v>N/A</v>
      </c>
      <c r="I754" s="96">
        <v>-20.399999999999999</v>
      </c>
      <c r="J754" s="96">
        <v>-18.399999999999999</v>
      </c>
      <c r="K754" s="11" t="s">
        <v>117</v>
      </c>
      <c r="L754" s="21" t="str">
        <f t="shared" si="166"/>
        <v>No</v>
      </c>
    </row>
    <row r="755" spans="1:12">
      <c r="A755" s="153" t="s">
        <v>600</v>
      </c>
      <c r="B755" s="70" t="s">
        <v>51</v>
      </c>
      <c r="C755" s="10">
        <v>0.5336079386</v>
      </c>
      <c r="D755" s="10" t="str">
        <f t="shared" si="163"/>
        <v>N/A</v>
      </c>
      <c r="E755" s="10">
        <v>0.44451585259999998</v>
      </c>
      <c r="F755" s="10" t="str">
        <f t="shared" si="164"/>
        <v>N/A</v>
      </c>
      <c r="G755" s="10">
        <v>0.31307459129999998</v>
      </c>
      <c r="H755" s="10" t="str">
        <f t="shared" si="165"/>
        <v>N/A</v>
      </c>
      <c r="I755" s="96">
        <v>-16.7</v>
      </c>
      <c r="J755" s="96">
        <v>-29.6</v>
      </c>
      <c r="K755" s="11" t="s">
        <v>117</v>
      </c>
      <c r="L755" s="21" t="str">
        <f t="shared" si="166"/>
        <v>No</v>
      </c>
    </row>
    <row r="756" spans="1:12" ht="12.75" customHeight="1">
      <c r="A756" s="111" t="s">
        <v>840</v>
      </c>
      <c r="B756" s="70" t="s">
        <v>51</v>
      </c>
      <c r="C756" s="125">
        <v>75610083</v>
      </c>
      <c r="D756" s="10" t="str">
        <f t="shared" si="163"/>
        <v>N/A</v>
      </c>
      <c r="E756" s="125">
        <v>81898570</v>
      </c>
      <c r="F756" s="10" t="str">
        <f t="shared" si="164"/>
        <v>N/A</v>
      </c>
      <c r="G756" s="125">
        <v>66113611</v>
      </c>
      <c r="H756" s="10" t="str">
        <f t="shared" si="165"/>
        <v>N/A</v>
      </c>
      <c r="I756" s="96">
        <v>8.3170000000000002</v>
      </c>
      <c r="J756" s="96">
        <v>-19.3</v>
      </c>
      <c r="K756" s="11" t="s">
        <v>117</v>
      </c>
      <c r="L756" s="21" t="str">
        <f t="shared" si="166"/>
        <v>No</v>
      </c>
    </row>
    <row r="757" spans="1:12" ht="12.75" customHeight="1">
      <c r="A757" s="190" t="s">
        <v>966</v>
      </c>
      <c r="B757" s="70" t="s">
        <v>51</v>
      </c>
      <c r="C757" s="49">
        <v>3034</v>
      </c>
      <c r="D757" s="10" t="str">
        <f t="shared" si="163"/>
        <v>N/A</v>
      </c>
      <c r="E757" s="49">
        <v>2966</v>
      </c>
      <c r="F757" s="10" t="str">
        <f t="shared" si="164"/>
        <v>N/A</v>
      </c>
      <c r="G757" s="49">
        <v>2475</v>
      </c>
      <c r="H757" s="10" t="str">
        <f t="shared" si="165"/>
        <v>N/A</v>
      </c>
      <c r="I757" s="96">
        <v>-2.2400000000000002</v>
      </c>
      <c r="J757" s="96">
        <v>-16.600000000000001</v>
      </c>
      <c r="K757" s="11" t="s">
        <v>117</v>
      </c>
      <c r="L757" s="21" t="str">
        <f t="shared" si="166"/>
        <v>No</v>
      </c>
    </row>
    <row r="758" spans="1:12" ht="25.5">
      <c r="A758" s="111" t="s">
        <v>841</v>
      </c>
      <c r="B758" s="70" t="s">
        <v>51</v>
      </c>
      <c r="C758" s="125">
        <v>24920.923863</v>
      </c>
      <c r="D758" s="10" t="str">
        <f t="shared" si="163"/>
        <v>N/A</v>
      </c>
      <c r="E758" s="125">
        <v>27612.464598999999</v>
      </c>
      <c r="F758" s="10" t="str">
        <f t="shared" si="164"/>
        <v>N/A</v>
      </c>
      <c r="G758" s="125">
        <v>26712.570101000001</v>
      </c>
      <c r="H758" s="10" t="str">
        <f t="shared" si="165"/>
        <v>N/A</v>
      </c>
      <c r="I758" s="96">
        <v>10.8</v>
      </c>
      <c r="J758" s="96">
        <v>-3.26</v>
      </c>
      <c r="K758" s="11" t="s">
        <v>117</v>
      </c>
      <c r="L758" s="21" t="str">
        <f t="shared" si="166"/>
        <v>Yes</v>
      </c>
    </row>
    <row r="759" spans="1:12">
      <c r="A759" s="153" t="s">
        <v>592</v>
      </c>
      <c r="B759" s="70" t="s">
        <v>51</v>
      </c>
      <c r="C759" s="125">
        <v>10825.919414</v>
      </c>
      <c r="D759" s="10" t="str">
        <f t="shared" si="163"/>
        <v>N/A</v>
      </c>
      <c r="E759" s="125">
        <v>12169.444043</v>
      </c>
      <c r="F759" s="10" t="str">
        <f t="shared" si="164"/>
        <v>N/A</v>
      </c>
      <c r="G759" s="125">
        <v>13136.441860000001</v>
      </c>
      <c r="H759" s="10" t="str">
        <f t="shared" si="165"/>
        <v>N/A</v>
      </c>
      <c r="I759" s="96">
        <v>12.41</v>
      </c>
      <c r="J759" s="96">
        <v>7.9459999999999997</v>
      </c>
      <c r="K759" s="11" t="s">
        <v>117</v>
      </c>
      <c r="L759" s="21" t="str">
        <f t="shared" si="166"/>
        <v>Yes</v>
      </c>
    </row>
    <row r="760" spans="1:12">
      <c r="A760" s="153" t="s">
        <v>595</v>
      </c>
      <c r="B760" s="70" t="s">
        <v>51</v>
      </c>
      <c r="C760" s="125">
        <v>26994.092267</v>
      </c>
      <c r="D760" s="10" t="str">
        <f t="shared" si="163"/>
        <v>N/A</v>
      </c>
      <c r="E760" s="125">
        <v>29438.796698999999</v>
      </c>
      <c r="F760" s="10" t="str">
        <f t="shared" si="164"/>
        <v>N/A</v>
      </c>
      <c r="G760" s="125">
        <v>28467</v>
      </c>
      <c r="H760" s="10" t="str">
        <f t="shared" si="165"/>
        <v>N/A</v>
      </c>
      <c r="I760" s="96">
        <v>9.0559999999999992</v>
      </c>
      <c r="J760" s="96">
        <v>-3.3</v>
      </c>
      <c r="K760" s="11" t="s">
        <v>117</v>
      </c>
      <c r="L760" s="21" t="str">
        <f t="shared" si="166"/>
        <v>Yes</v>
      </c>
    </row>
    <row r="761" spans="1:12">
      <c r="A761" s="153" t="s">
        <v>598</v>
      </c>
      <c r="B761" s="70" t="s">
        <v>51</v>
      </c>
      <c r="C761" s="125">
        <v>4659.7857143000001</v>
      </c>
      <c r="D761" s="10" t="str">
        <f t="shared" si="163"/>
        <v>N/A</v>
      </c>
      <c r="E761" s="125">
        <v>1904.4347826000001</v>
      </c>
      <c r="F761" s="10" t="str">
        <f t="shared" si="164"/>
        <v>N/A</v>
      </c>
      <c r="G761" s="125">
        <v>5706.4117647000003</v>
      </c>
      <c r="H761" s="10" t="str">
        <f t="shared" si="165"/>
        <v>N/A</v>
      </c>
      <c r="I761" s="96">
        <v>-59.1</v>
      </c>
      <c r="J761" s="96">
        <v>199.6</v>
      </c>
      <c r="K761" s="11" t="s">
        <v>117</v>
      </c>
      <c r="L761" s="21" t="str">
        <f t="shared" si="166"/>
        <v>No</v>
      </c>
    </row>
    <row r="762" spans="1:12">
      <c r="A762" s="153" t="s">
        <v>600</v>
      </c>
      <c r="B762" s="70" t="s">
        <v>51</v>
      </c>
      <c r="C762" s="125" t="s">
        <v>999</v>
      </c>
      <c r="D762" s="10" t="str">
        <f t="shared" si="163"/>
        <v>N/A</v>
      </c>
      <c r="E762" s="125" t="s">
        <v>999</v>
      </c>
      <c r="F762" s="10" t="str">
        <f t="shared" si="164"/>
        <v>N/A</v>
      </c>
      <c r="G762" s="125" t="s">
        <v>999</v>
      </c>
      <c r="H762" s="10" t="str">
        <f t="shared" si="165"/>
        <v>N/A</v>
      </c>
      <c r="I762" s="96" t="s">
        <v>999</v>
      </c>
      <c r="J762" s="96" t="s">
        <v>999</v>
      </c>
      <c r="K762" s="11" t="s">
        <v>117</v>
      </c>
      <c r="L762" s="21" t="str">
        <f t="shared" si="166"/>
        <v>N/A</v>
      </c>
    </row>
    <row r="763" spans="1:12" ht="25.5">
      <c r="A763" s="118" t="s">
        <v>480</v>
      </c>
      <c r="B763" s="70" t="s">
        <v>51</v>
      </c>
      <c r="C763" s="10">
        <v>2.1718433466999998</v>
      </c>
      <c r="D763" s="10" t="str">
        <f t="shared" si="163"/>
        <v>N/A</v>
      </c>
      <c r="E763" s="10">
        <v>2.3055337474000002</v>
      </c>
      <c r="F763" s="10" t="str">
        <f t="shared" si="164"/>
        <v>N/A</v>
      </c>
      <c r="G763" s="10">
        <v>2.0468585889000002</v>
      </c>
      <c r="H763" s="10" t="str">
        <f t="shared" si="165"/>
        <v>N/A</v>
      </c>
      <c r="I763" s="96">
        <v>6.1559999999999997</v>
      </c>
      <c r="J763" s="96">
        <v>-11.2</v>
      </c>
      <c r="K763" s="11" t="s">
        <v>117</v>
      </c>
      <c r="L763" s="21" t="str">
        <f t="shared" si="166"/>
        <v>Yes</v>
      </c>
    </row>
    <row r="764" spans="1:12">
      <c r="A764" s="153" t="s">
        <v>592</v>
      </c>
      <c r="B764" s="70" t="s">
        <v>51</v>
      </c>
      <c r="C764" s="10">
        <v>2.7316389833999999</v>
      </c>
      <c r="D764" s="10" t="str">
        <f t="shared" si="163"/>
        <v>N/A</v>
      </c>
      <c r="E764" s="10">
        <v>2.9244087838000001</v>
      </c>
      <c r="F764" s="10" t="str">
        <f t="shared" si="164"/>
        <v>N/A</v>
      </c>
      <c r="G764" s="10">
        <v>3.2736962314000002</v>
      </c>
      <c r="H764" s="10" t="str">
        <f t="shared" si="165"/>
        <v>N/A</v>
      </c>
      <c r="I764" s="96">
        <v>7.0570000000000004</v>
      </c>
      <c r="J764" s="96">
        <v>11.94</v>
      </c>
      <c r="K764" s="11" t="s">
        <v>117</v>
      </c>
      <c r="L764" s="21" t="str">
        <f t="shared" si="166"/>
        <v>Yes</v>
      </c>
    </row>
    <row r="765" spans="1:12">
      <c r="A765" s="153" t="s">
        <v>595</v>
      </c>
      <c r="B765" s="70" t="s">
        <v>51</v>
      </c>
      <c r="C765" s="10">
        <v>4.5165426599999998</v>
      </c>
      <c r="D765" s="10" t="str">
        <f t="shared" si="163"/>
        <v>N/A</v>
      </c>
      <c r="E765" s="10">
        <v>4.5426663031999999</v>
      </c>
      <c r="F765" s="10" t="str">
        <f t="shared" si="164"/>
        <v>N/A</v>
      </c>
      <c r="G765" s="10">
        <v>4.6592401202999998</v>
      </c>
      <c r="H765" s="10" t="str">
        <f t="shared" si="165"/>
        <v>N/A</v>
      </c>
      <c r="I765" s="96">
        <v>0.57840000000000003</v>
      </c>
      <c r="J765" s="96">
        <v>2.5659999999999998</v>
      </c>
      <c r="K765" s="11" t="s">
        <v>117</v>
      </c>
      <c r="L765" s="21" t="str">
        <f t="shared" si="166"/>
        <v>Yes</v>
      </c>
    </row>
    <row r="766" spans="1:12">
      <c r="A766" s="153" t="s">
        <v>598</v>
      </c>
      <c r="B766" s="70" t="s">
        <v>51</v>
      </c>
      <c r="C766" s="10">
        <v>0.1711910002</v>
      </c>
      <c r="D766" s="10" t="str">
        <f t="shared" si="163"/>
        <v>N/A</v>
      </c>
      <c r="E766" s="10">
        <v>5.5004185099999998E-2</v>
      </c>
      <c r="F766" s="10" t="str">
        <f t="shared" si="164"/>
        <v>N/A</v>
      </c>
      <c r="G766" s="10">
        <v>3.7203195100000003E-2</v>
      </c>
      <c r="H766" s="10" t="str">
        <f t="shared" si="165"/>
        <v>N/A</v>
      </c>
      <c r="I766" s="96">
        <v>-67.900000000000006</v>
      </c>
      <c r="J766" s="96">
        <v>-32.4</v>
      </c>
      <c r="K766" s="11" t="s">
        <v>117</v>
      </c>
      <c r="L766" s="21" t="str">
        <f t="shared" si="166"/>
        <v>No</v>
      </c>
    </row>
    <row r="767" spans="1:12">
      <c r="A767" s="153" t="s">
        <v>600</v>
      </c>
      <c r="B767" s="70" t="s">
        <v>51</v>
      </c>
      <c r="C767" s="10">
        <v>0</v>
      </c>
      <c r="D767" s="10" t="str">
        <f t="shared" si="163"/>
        <v>N/A</v>
      </c>
      <c r="E767" s="10">
        <v>0</v>
      </c>
      <c r="F767" s="10" t="str">
        <f t="shared" si="164"/>
        <v>N/A</v>
      </c>
      <c r="G767" s="10">
        <v>0</v>
      </c>
      <c r="H767" s="10" t="str">
        <f t="shared" si="165"/>
        <v>N/A</v>
      </c>
      <c r="I767" s="96" t="s">
        <v>999</v>
      </c>
      <c r="J767" s="96" t="s">
        <v>999</v>
      </c>
      <c r="K767" s="11" t="s">
        <v>117</v>
      </c>
      <c r="L767" s="21" t="str">
        <f t="shared" si="166"/>
        <v>N/A</v>
      </c>
    </row>
    <row r="768" spans="1:12" ht="39" customHeight="1">
      <c r="A768" s="220" t="s">
        <v>964</v>
      </c>
      <c r="B768" s="200"/>
      <c r="C768" s="200"/>
      <c r="D768" s="200"/>
      <c r="E768" s="200"/>
      <c r="F768" s="200"/>
      <c r="G768" s="200"/>
      <c r="H768" s="200"/>
      <c r="I768" s="200"/>
      <c r="J768" s="200"/>
      <c r="K768" s="200"/>
      <c r="L768" s="201"/>
    </row>
    <row r="769" spans="1:12">
      <c r="A769" s="118" t="s">
        <v>34</v>
      </c>
      <c r="B769" s="114" t="s">
        <v>51</v>
      </c>
      <c r="C769" s="45">
        <v>156337</v>
      </c>
      <c r="D769" s="10" t="str">
        <f t="shared" ref="D769:D799" si="167">IF($B769="N/A","N/A",IF(C769&gt;10,"No",IF(C769&lt;-10,"No","Yes")))</f>
        <v>N/A</v>
      </c>
      <c r="E769" s="45">
        <v>158037</v>
      </c>
      <c r="F769" s="10" t="str">
        <f t="shared" ref="F769:F799" si="168">IF($B769="N/A","N/A",IF(E769&gt;10,"No",IF(E769&lt;-10,"No","Yes")))</f>
        <v>N/A</v>
      </c>
      <c r="G769" s="45">
        <v>157996</v>
      </c>
      <c r="H769" s="10" t="str">
        <f t="shared" ref="H769:H799" si="169">IF($B769="N/A","N/A",IF(G769&gt;10,"No",IF(G769&lt;-10,"No","Yes")))</f>
        <v>N/A</v>
      </c>
      <c r="I769" s="96">
        <v>1.087</v>
      </c>
      <c r="J769" s="96">
        <v>-2.5999999999999999E-2</v>
      </c>
      <c r="K769" s="66" t="s">
        <v>117</v>
      </c>
      <c r="L769" s="21" t="str">
        <f t="shared" ref="L769:L801" si="170">IF(J769="Div by 0", "N/A", IF(K769="N/A","N/A", IF(J769&gt;VALUE(MID(K769,1,2)), "No", IF(J769&lt;-1*VALUE(MID(K769,1,2)), "No", "Yes"))))</f>
        <v>Yes</v>
      </c>
    </row>
    <row r="770" spans="1:12">
      <c r="A770" s="118" t="s">
        <v>35</v>
      </c>
      <c r="B770" s="70" t="s">
        <v>51</v>
      </c>
      <c r="C770" s="39">
        <v>147767</v>
      </c>
      <c r="D770" s="10" t="str">
        <f t="shared" si="167"/>
        <v>N/A</v>
      </c>
      <c r="E770" s="39">
        <v>147524</v>
      </c>
      <c r="F770" s="10" t="str">
        <f t="shared" si="168"/>
        <v>N/A</v>
      </c>
      <c r="G770" s="39">
        <v>144863</v>
      </c>
      <c r="H770" s="10" t="str">
        <f t="shared" si="169"/>
        <v>N/A</v>
      </c>
      <c r="I770" s="96">
        <v>-0.16400000000000001</v>
      </c>
      <c r="J770" s="96">
        <v>-1.8</v>
      </c>
      <c r="K770" s="11" t="s">
        <v>117</v>
      </c>
      <c r="L770" s="21" t="str">
        <f t="shared" si="170"/>
        <v>Yes</v>
      </c>
    </row>
    <row r="771" spans="1:12">
      <c r="A771" s="111" t="s">
        <v>481</v>
      </c>
      <c r="B771" s="57" t="s">
        <v>51</v>
      </c>
      <c r="C771" s="48">
        <v>138295.41</v>
      </c>
      <c r="D771" s="56" t="str">
        <f t="shared" si="167"/>
        <v>N/A</v>
      </c>
      <c r="E771" s="48">
        <v>140298.14000000001</v>
      </c>
      <c r="F771" s="56" t="str">
        <f t="shared" si="168"/>
        <v>N/A</v>
      </c>
      <c r="G771" s="48">
        <v>140340.63</v>
      </c>
      <c r="H771" s="56" t="str">
        <f t="shared" si="169"/>
        <v>N/A</v>
      </c>
      <c r="I771" s="96">
        <v>1.448</v>
      </c>
      <c r="J771" s="96">
        <v>3.0300000000000001E-2</v>
      </c>
      <c r="K771" s="57" t="s">
        <v>117</v>
      </c>
      <c r="L771" s="21" t="str">
        <f t="shared" si="170"/>
        <v>Yes</v>
      </c>
    </row>
    <row r="772" spans="1:12">
      <c r="A772" s="153" t="s">
        <v>757</v>
      </c>
      <c r="B772" s="70" t="s">
        <v>51</v>
      </c>
      <c r="C772" s="41">
        <v>3.3191119185</v>
      </c>
      <c r="D772" s="10" t="str">
        <f t="shared" si="167"/>
        <v>N/A</v>
      </c>
      <c r="E772" s="41">
        <v>1.7027658080000001</v>
      </c>
      <c r="F772" s="10" t="str">
        <f t="shared" si="168"/>
        <v>N/A</v>
      </c>
      <c r="G772" s="41">
        <v>1.0019240993</v>
      </c>
      <c r="H772" s="10" t="str">
        <f t="shared" si="169"/>
        <v>N/A</v>
      </c>
      <c r="I772" s="96">
        <v>-48.7</v>
      </c>
      <c r="J772" s="96">
        <v>-41.2</v>
      </c>
      <c r="K772" s="11" t="s">
        <v>117</v>
      </c>
      <c r="L772" s="21" t="str">
        <f t="shared" si="170"/>
        <v>No</v>
      </c>
    </row>
    <row r="773" spans="1:12">
      <c r="A773" s="153" t="s">
        <v>758</v>
      </c>
      <c r="B773" s="70" t="s">
        <v>51</v>
      </c>
      <c r="C773" s="41">
        <v>0</v>
      </c>
      <c r="D773" s="10" t="str">
        <f t="shared" si="167"/>
        <v>N/A</v>
      </c>
      <c r="E773" s="41">
        <v>0</v>
      </c>
      <c r="F773" s="10" t="str">
        <f t="shared" si="168"/>
        <v>N/A</v>
      </c>
      <c r="G773" s="41">
        <v>0</v>
      </c>
      <c r="H773" s="10" t="str">
        <f t="shared" si="169"/>
        <v>N/A</v>
      </c>
      <c r="I773" s="96" t="s">
        <v>999</v>
      </c>
      <c r="J773" s="96" t="s">
        <v>999</v>
      </c>
      <c r="K773" s="11" t="s">
        <v>117</v>
      </c>
      <c r="L773" s="21" t="str">
        <f t="shared" si="170"/>
        <v>N/A</v>
      </c>
    </row>
    <row r="774" spans="1:12">
      <c r="A774" s="153" t="s">
        <v>759</v>
      </c>
      <c r="B774" s="70" t="s">
        <v>51</v>
      </c>
      <c r="C774" s="41">
        <v>81.257156015999996</v>
      </c>
      <c r="D774" s="10" t="str">
        <f t="shared" si="167"/>
        <v>N/A</v>
      </c>
      <c r="E774" s="41">
        <v>81.776419446000006</v>
      </c>
      <c r="F774" s="10" t="str">
        <f t="shared" si="168"/>
        <v>N/A</v>
      </c>
      <c r="G774" s="41">
        <v>81.747006252999995</v>
      </c>
      <c r="H774" s="10" t="str">
        <f t="shared" si="169"/>
        <v>N/A</v>
      </c>
      <c r="I774" s="96">
        <v>0.63900000000000001</v>
      </c>
      <c r="J774" s="96">
        <v>-3.5999999999999997E-2</v>
      </c>
      <c r="K774" s="11" t="s">
        <v>117</v>
      </c>
      <c r="L774" s="21" t="str">
        <f t="shared" si="170"/>
        <v>Yes</v>
      </c>
    </row>
    <row r="775" spans="1:12">
      <c r="A775" s="153" t="s">
        <v>760</v>
      </c>
      <c r="B775" s="70" t="s">
        <v>51</v>
      </c>
      <c r="C775" s="41">
        <v>0.35244375929999999</v>
      </c>
      <c r="D775" s="10" t="str">
        <f t="shared" si="167"/>
        <v>N/A</v>
      </c>
      <c r="E775" s="41">
        <v>0.20628080770000001</v>
      </c>
      <c r="F775" s="10" t="str">
        <f t="shared" si="168"/>
        <v>N/A</v>
      </c>
      <c r="G775" s="41">
        <v>0.21139775690000001</v>
      </c>
      <c r="H775" s="10" t="str">
        <f t="shared" si="169"/>
        <v>N/A</v>
      </c>
      <c r="I775" s="96">
        <v>-41.5</v>
      </c>
      <c r="J775" s="96">
        <v>2.4809999999999999</v>
      </c>
      <c r="K775" s="11" t="s">
        <v>117</v>
      </c>
      <c r="L775" s="21" t="str">
        <f t="shared" si="170"/>
        <v>Yes</v>
      </c>
    </row>
    <row r="776" spans="1:12">
      <c r="A776" s="153" t="s">
        <v>761</v>
      </c>
      <c r="B776" s="70" t="s">
        <v>51</v>
      </c>
      <c r="C776" s="41">
        <v>0</v>
      </c>
      <c r="D776" s="10" t="str">
        <f t="shared" si="167"/>
        <v>N/A</v>
      </c>
      <c r="E776" s="41">
        <v>0</v>
      </c>
      <c r="F776" s="10" t="str">
        <f t="shared" si="168"/>
        <v>N/A</v>
      </c>
      <c r="G776" s="41">
        <v>0</v>
      </c>
      <c r="H776" s="10" t="str">
        <f t="shared" si="169"/>
        <v>N/A</v>
      </c>
      <c r="I776" s="96" t="s">
        <v>999</v>
      </c>
      <c r="J776" s="96" t="s">
        <v>999</v>
      </c>
      <c r="K776" s="11" t="s">
        <v>117</v>
      </c>
      <c r="L776" s="21" t="str">
        <f t="shared" si="170"/>
        <v>N/A</v>
      </c>
    </row>
    <row r="777" spans="1:12">
      <c r="A777" s="153" t="s">
        <v>762</v>
      </c>
      <c r="B777" s="70" t="s">
        <v>51</v>
      </c>
      <c r="C777" s="41">
        <v>0</v>
      </c>
      <c r="D777" s="10" t="str">
        <f t="shared" si="167"/>
        <v>N/A</v>
      </c>
      <c r="E777" s="41">
        <v>0</v>
      </c>
      <c r="F777" s="10" t="str">
        <f t="shared" si="168"/>
        <v>N/A</v>
      </c>
      <c r="G777" s="41">
        <v>0</v>
      </c>
      <c r="H777" s="10" t="str">
        <f t="shared" si="169"/>
        <v>N/A</v>
      </c>
      <c r="I777" s="96" t="s">
        <v>999</v>
      </c>
      <c r="J777" s="96" t="s">
        <v>999</v>
      </c>
      <c r="K777" s="11" t="s">
        <v>117</v>
      </c>
      <c r="L777" s="21" t="str">
        <f t="shared" si="170"/>
        <v>N/A</v>
      </c>
    </row>
    <row r="778" spans="1:12">
      <c r="A778" s="153" t="s">
        <v>763</v>
      </c>
      <c r="B778" s="70" t="s">
        <v>51</v>
      </c>
      <c r="C778" s="41">
        <v>0.1157755362</v>
      </c>
      <c r="D778" s="10" t="str">
        <f t="shared" si="167"/>
        <v>N/A</v>
      </c>
      <c r="E778" s="41">
        <v>7.5931585600000004E-2</v>
      </c>
      <c r="F778" s="10" t="str">
        <f t="shared" si="168"/>
        <v>N/A</v>
      </c>
      <c r="G778" s="41">
        <v>8.2280564099999995E-2</v>
      </c>
      <c r="H778" s="10" t="str">
        <f t="shared" si="169"/>
        <v>N/A</v>
      </c>
      <c r="I778" s="96">
        <v>-34.4</v>
      </c>
      <c r="J778" s="96">
        <v>8.3610000000000007</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999</v>
      </c>
      <c r="J779" s="96" t="s">
        <v>999</v>
      </c>
      <c r="K779" s="11" t="s">
        <v>117</v>
      </c>
      <c r="L779" s="21" t="str">
        <f t="shared" si="170"/>
        <v>N/A</v>
      </c>
    </row>
    <row r="780" spans="1:12">
      <c r="A780" s="153" t="s">
        <v>765</v>
      </c>
      <c r="B780" s="70" t="s">
        <v>51</v>
      </c>
      <c r="C780" s="41">
        <v>12.041935050999999</v>
      </c>
      <c r="D780" s="10" t="str">
        <f t="shared" si="167"/>
        <v>N/A</v>
      </c>
      <c r="E780" s="41">
        <v>13.151350633</v>
      </c>
      <c r="F780" s="10" t="str">
        <f t="shared" si="168"/>
        <v>N/A</v>
      </c>
      <c r="G780" s="41">
        <v>13.740221270999999</v>
      </c>
      <c r="H780" s="10" t="str">
        <f t="shared" si="169"/>
        <v>N/A</v>
      </c>
      <c r="I780" s="96">
        <v>9.2129999999999992</v>
      </c>
      <c r="J780" s="96">
        <v>4.4779999999999998</v>
      </c>
      <c r="K780" s="11" t="s">
        <v>117</v>
      </c>
      <c r="L780" s="21" t="str">
        <f t="shared" si="170"/>
        <v>Yes</v>
      </c>
    </row>
    <row r="781" spans="1:12">
      <c r="A781" s="153" t="s">
        <v>766</v>
      </c>
      <c r="B781" s="70" t="s">
        <v>51</v>
      </c>
      <c r="C781" s="41">
        <v>2.9135777199000001</v>
      </c>
      <c r="D781" s="10" t="str">
        <f t="shared" si="167"/>
        <v>N/A</v>
      </c>
      <c r="E781" s="41">
        <v>3.0872517195000002</v>
      </c>
      <c r="F781" s="10" t="str">
        <f t="shared" si="168"/>
        <v>N/A</v>
      </c>
      <c r="G781" s="41">
        <v>3.2171700549</v>
      </c>
      <c r="H781" s="10" t="str">
        <f t="shared" si="169"/>
        <v>N/A</v>
      </c>
      <c r="I781" s="96">
        <v>5.9610000000000003</v>
      </c>
      <c r="J781" s="96">
        <v>4.2080000000000002</v>
      </c>
      <c r="K781" s="11" t="s">
        <v>117</v>
      </c>
      <c r="L781" s="21" t="str">
        <f t="shared" si="170"/>
        <v>Yes</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96.489151624000002</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0.29367832100000002</v>
      </c>
      <c r="H783" s="10" t="str">
        <f t="shared" si="173"/>
        <v>N/A</v>
      </c>
      <c r="I783" s="96" t="s">
        <v>51</v>
      </c>
      <c r="J783" s="96" t="s">
        <v>51</v>
      </c>
      <c r="K783" s="11" t="s">
        <v>117</v>
      </c>
      <c r="L783" s="21" t="str">
        <f t="shared" si="174"/>
        <v>No</v>
      </c>
    </row>
    <row r="784" spans="1:12">
      <c r="A784" s="69" t="s">
        <v>593</v>
      </c>
      <c r="B784" s="70" t="s">
        <v>51</v>
      </c>
      <c r="C784" s="39">
        <v>81092</v>
      </c>
      <c r="D784" s="10" t="str">
        <f t="shared" si="167"/>
        <v>N/A</v>
      </c>
      <c r="E784" s="39">
        <v>90843</v>
      </c>
      <c r="F784" s="10" t="str">
        <f t="shared" si="168"/>
        <v>N/A</v>
      </c>
      <c r="G784" s="39">
        <v>91250</v>
      </c>
      <c r="H784" s="10" t="str">
        <f t="shared" si="169"/>
        <v>N/A</v>
      </c>
      <c r="I784" s="96">
        <v>12.02</v>
      </c>
      <c r="J784" s="96">
        <v>0.44800000000000001</v>
      </c>
      <c r="K784" s="11" t="s">
        <v>116</v>
      </c>
      <c r="L784" s="21" t="str">
        <f t="shared" si="170"/>
        <v>Yes</v>
      </c>
    </row>
    <row r="785" spans="1:12">
      <c r="A785" s="153" t="s">
        <v>787</v>
      </c>
      <c r="B785" s="70" t="s">
        <v>51</v>
      </c>
      <c r="C785" s="39">
        <v>29019</v>
      </c>
      <c r="D785" s="10" t="str">
        <f t="shared" si="167"/>
        <v>N/A</v>
      </c>
      <c r="E785" s="39">
        <v>29542</v>
      </c>
      <c r="F785" s="10" t="str">
        <f t="shared" si="168"/>
        <v>N/A</v>
      </c>
      <c r="G785" s="39">
        <v>29292</v>
      </c>
      <c r="H785" s="10" t="str">
        <f t="shared" si="169"/>
        <v>N/A</v>
      </c>
      <c r="I785" s="96">
        <v>1.802</v>
      </c>
      <c r="J785" s="96">
        <v>-0.84599999999999997</v>
      </c>
      <c r="K785" s="11" t="s">
        <v>116</v>
      </c>
      <c r="L785" s="21" t="str">
        <f t="shared" si="170"/>
        <v>Yes</v>
      </c>
    </row>
    <row r="786" spans="1:12">
      <c r="A786" s="153" t="s">
        <v>788</v>
      </c>
      <c r="B786" s="70" t="s">
        <v>51</v>
      </c>
      <c r="C786" s="39">
        <v>4283</v>
      </c>
      <c r="D786" s="10" t="str">
        <f t="shared" si="167"/>
        <v>N/A</v>
      </c>
      <c r="E786" s="39">
        <v>4292</v>
      </c>
      <c r="F786" s="10" t="str">
        <f t="shared" si="168"/>
        <v>N/A</v>
      </c>
      <c r="G786" s="39">
        <v>4431</v>
      </c>
      <c r="H786" s="10" t="str">
        <f t="shared" si="169"/>
        <v>N/A</v>
      </c>
      <c r="I786" s="96">
        <v>0.21010000000000001</v>
      </c>
      <c r="J786" s="96">
        <v>3.2389999999999999</v>
      </c>
      <c r="K786" s="11" t="s">
        <v>116</v>
      </c>
      <c r="L786" s="21" t="str">
        <f t="shared" si="170"/>
        <v>Yes</v>
      </c>
    </row>
    <row r="787" spans="1:12">
      <c r="A787" s="153" t="s">
        <v>789</v>
      </c>
      <c r="B787" s="70" t="s">
        <v>51</v>
      </c>
      <c r="C787" s="39">
        <v>14472</v>
      </c>
      <c r="D787" s="10" t="str">
        <f t="shared" si="167"/>
        <v>N/A</v>
      </c>
      <c r="E787" s="39">
        <v>19316</v>
      </c>
      <c r="F787" s="10" t="str">
        <f t="shared" si="168"/>
        <v>N/A</v>
      </c>
      <c r="G787" s="39">
        <v>19742</v>
      </c>
      <c r="H787" s="10" t="str">
        <f t="shared" si="169"/>
        <v>N/A</v>
      </c>
      <c r="I787" s="96">
        <v>33.47</v>
      </c>
      <c r="J787" s="96">
        <v>2.2050000000000001</v>
      </c>
      <c r="K787" s="11" t="s">
        <v>116</v>
      </c>
      <c r="L787" s="21" t="str">
        <f t="shared" si="170"/>
        <v>Yes</v>
      </c>
    </row>
    <row r="788" spans="1:12">
      <c r="A788" s="153" t="s">
        <v>790</v>
      </c>
      <c r="B788" s="70" t="s">
        <v>51</v>
      </c>
      <c r="C788" s="39">
        <v>33318</v>
      </c>
      <c r="D788" s="10" t="str">
        <f t="shared" si="167"/>
        <v>N/A</v>
      </c>
      <c r="E788" s="39">
        <v>37693</v>
      </c>
      <c r="F788" s="10" t="str">
        <f t="shared" si="168"/>
        <v>N/A</v>
      </c>
      <c r="G788" s="39">
        <v>37785</v>
      </c>
      <c r="H788" s="10" t="str">
        <f t="shared" si="169"/>
        <v>N/A</v>
      </c>
      <c r="I788" s="96">
        <v>13.13</v>
      </c>
      <c r="J788" s="96">
        <v>0.24410000000000001</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999</v>
      </c>
      <c r="J789" s="96" t="s">
        <v>999</v>
      </c>
      <c r="K789" s="11" t="s">
        <v>116</v>
      </c>
      <c r="L789" s="21" t="str">
        <f t="shared" si="170"/>
        <v>N/A</v>
      </c>
    </row>
    <row r="790" spans="1:12">
      <c r="A790" s="69" t="s">
        <v>596</v>
      </c>
      <c r="B790" s="70" t="s">
        <v>51</v>
      </c>
      <c r="C790" s="39">
        <v>75125</v>
      </c>
      <c r="D790" s="10" t="str">
        <f t="shared" si="167"/>
        <v>N/A</v>
      </c>
      <c r="E790" s="39">
        <v>67043</v>
      </c>
      <c r="F790" s="10" t="str">
        <f t="shared" si="168"/>
        <v>N/A</v>
      </c>
      <c r="G790" s="39">
        <v>66602</v>
      </c>
      <c r="H790" s="10" t="str">
        <f t="shared" si="169"/>
        <v>N/A</v>
      </c>
      <c r="I790" s="96">
        <v>-10.8</v>
      </c>
      <c r="J790" s="96">
        <v>-0.65800000000000003</v>
      </c>
      <c r="K790" s="11" t="s">
        <v>116</v>
      </c>
      <c r="L790" s="21" t="str">
        <f t="shared" si="170"/>
        <v>Yes</v>
      </c>
    </row>
    <row r="791" spans="1:12">
      <c r="A791" s="153" t="s">
        <v>792</v>
      </c>
      <c r="B791" s="70" t="s">
        <v>51</v>
      </c>
      <c r="C791" s="39">
        <v>37194</v>
      </c>
      <c r="D791" s="10" t="str">
        <f t="shared" si="167"/>
        <v>N/A</v>
      </c>
      <c r="E791" s="39">
        <v>37516</v>
      </c>
      <c r="F791" s="10" t="str">
        <f t="shared" si="168"/>
        <v>N/A</v>
      </c>
      <c r="G791" s="39">
        <v>36421</v>
      </c>
      <c r="H791" s="10" t="str">
        <f t="shared" si="169"/>
        <v>N/A</v>
      </c>
      <c r="I791" s="96">
        <v>0.86570000000000003</v>
      </c>
      <c r="J791" s="96">
        <v>-2.92</v>
      </c>
      <c r="K791" s="11" t="s">
        <v>116</v>
      </c>
      <c r="L791" s="21" t="str">
        <f t="shared" si="170"/>
        <v>Yes</v>
      </c>
    </row>
    <row r="792" spans="1:12">
      <c r="A792" s="153" t="s">
        <v>793</v>
      </c>
      <c r="B792" s="70" t="s">
        <v>51</v>
      </c>
      <c r="C792" s="39">
        <v>1029</v>
      </c>
      <c r="D792" s="10" t="str">
        <f t="shared" si="167"/>
        <v>N/A</v>
      </c>
      <c r="E792" s="39">
        <v>1039</v>
      </c>
      <c r="F792" s="10" t="str">
        <f t="shared" si="168"/>
        <v>N/A</v>
      </c>
      <c r="G792" s="39">
        <v>1080</v>
      </c>
      <c r="H792" s="10" t="str">
        <f t="shared" si="169"/>
        <v>N/A</v>
      </c>
      <c r="I792" s="96">
        <v>0.9718</v>
      </c>
      <c r="J792" s="96">
        <v>3.9460000000000002</v>
      </c>
      <c r="K792" s="11" t="s">
        <v>116</v>
      </c>
      <c r="L792" s="21" t="str">
        <f t="shared" si="170"/>
        <v>Yes</v>
      </c>
    </row>
    <row r="793" spans="1:12">
      <c r="A793" s="153" t="s">
        <v>886</v>
      </c>
      <c r="B793" s="70" t="s">
        <v>51</v>
      </c>
      <c r="C793" s="39">
        <v>18626</v>
      </c>
      <c r="D793" s="10" t="str">
        <f t="shared" si="167"/>
        <v>N/A</v>
      </c>
      <c r="E793" s="39">
        <v>14745</v>
      </c>
      <c r="F793" s="10" t="str">
        <f t="shared" si="168"/>
        <v>N/A</v>
      </c>
      <c r="G793" s="39">
        <v>15095</v>
      </c>
      <c r="H793" s="10" t="str">
        <f t="shared" si="169"/>
        <v>N/A</v>
      </c>
      <c r="I793" s="96">
        <v>-20.8</v>
      </c>
      <c r="J793" s="96">
        <v>2.3740000000000001</v>
      </c>
      <c r="K793" s="11" t="s">
        <v>116</v>
      </c>
      <c r="L793" s="21" t="str">
        <f t="shared" si="170"/>
        <v>Yes</v>
      </c>
    </row>
    <row r="794" spans="1:12">
      <c r="A794" s="153" t="s">
        <v>808</v>
      </c>
      <c r="B794" s="70" t="s">
        <v>51</v>
      </c>
      <c r="C794" s="39">
        <v>18276</v>
      </c>
      <c r="D794" s="10" t="str">
        <f t="shared" si="167"/>
        <v>N/A</v>
      </c>
      <c r="E794" s="39">
        <v>13743</v>
      </c>
      <c r="F794" s="10" t="str">
        <f t="shared" si="168"/>
        <v>N/A</v>
      </c>
      <c r="G794" s="39">
        <v>14006</v>
      </c>
      <c r="H794" s="10" t="str">
        <f t="shared" si="169"/>
        <v>N/A</v>
      </c>
      <c r="I794" s="96">
        <v>-24.8</v>
      </c>
      <c r="J794" s="96">
        <v>1.9139999999999999</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999</v>
      </c>
      <c r="J795" s="96" t="s">
        <v>999</v>
      </c>
      <c r="K795" s="11" t="s">
        <v>116</v>
      </c>
      <c r="L795" s="21" t="str">
        <f t="shared" si="170"/>
        <v>N/A</v>
      </c>
    </row>
    <row r="796" spans="1:12">
      <c r="A796" s="118" t="s">
        <v>409</v>
      </c>
      <c r="B796" s="70" t="s">
        <v>51</v>
      </c>
      <c r="C796" s="40">
        <v>3657575501</v>
      </c>
      <c r="D796" s="10" t="str">
        <f t="shared" si="167"/>
        <v>N/A</v>
      </c>
      <c r="E796" s="40">
        <v>3193643442</v>
      </c>
      <c r="F796" s="10" t="str">
        <f t="shared" si="168"/>
        <v>N/A</v>
      </c>
      <c r="G796" s="40">
        <v>3193219957</v>
      </c>
      <c r="H796" s="10" t="str">
        <f t="shared" si="169"/>
        <v>N/A</v>
      </c>
      <c r="I796" s="96">
        <v>-12.7</v>
      </c>
      <c r="J796" s="96">
        <v>-1.2999999999999999E-2</v>
      </c>
      <c r="K796" s="11" t="s">
        <v>117</v>
      </c>
      <c r="L796" s="21" t="str">
        <f t="shared" si="170"/>
        <v>Yes</v>
      </c>
    </row>
    <row r="797" spans="1:12">
      <c r="A797" s="118" t="s">
        <v>482</v>
      </c>
      <c r="B797" s="70" t="s">
        <v>51</v>
      </c>
      <c r="C797" s="40">
        <v>23395.456615999999</v>
      </c>
      <c r="D797" s="10" t="str">
        <f t="shared" si="167"/>
        <v>N/A</v>
      </c>
      <c r="E797" s="40">
        <v>20208.200876999999</v>
      </c>
      <c r="F797" s="10" t="str">
        <f t="shared" si="168"/>
        <v>N/A</v>
      </c>
      <c r="G797" s="40">
        <v>20210.764556999999</v>
      </c>
      <c r="H797" s="10" t="str">
        <f t="shared" si="169"/>
        <v>N/A</v>
      </c>
      <c r="I797" s="96">
        <v>-13.6</v>
      </c>
      <c r="J797" s="96">
        <v>1.2699999999999999E-2</v>
      </c>
      <c r="K797" s="11" t="s">
        <v>117</v>
      </c>
      <c r="L797" s="21" t="str">
        <f t="shared" si="170"/>
        <v>Yes</v>
      </c>
    </row>
    <row r="798" spans="1:12">
      <c r="A798" s="118" t="s">
        <v>704</v>
      </c>
      <c r="B798" s="101" t="s">
        <v>51</v>
      </c>
      <c r="C798" s="44">
        <v>24752.316153</v>
      </c>
      <c r="D798" s="52" t="str">
        <f t="shared" si="167"/>
        <v>N/A</v>
      </c>
      <c r="E798" s="44">
        <v>21648.297511000001</v>
      </c>
      <c r="F798" s="52" t="str">
        <f t="shared" si="168"/>
        <v>N/A</v>
      </c>
      <c r="G798" s="44">
        <v>22043.033466000001</v>
      </c>
      <c r="H798" s="52" t="str">
        <f t="shared" si="169"/>
        <v>N/A</v>
      </c>
      <c r="I798" s="102">
        <v>-12.5</v>
      </c>
      <c r="J798" s="102">
        <v>1.823</v>
      </c>
      <c r="K798" s="53" t="s">
        <v>117</v>
      </c>
      <c r="L798" s="43" t="str">
        <f t="shared" si="170"/>
        <v>Yes</v>
      </c>
    </row>
    <row r="799" spans="1:12">
      <c r="A799" s="167" t="s">
        <v>601</v>
      </c>
      <c r="B799" s="70" t="s">
        <v>51</v>
      </c>
      <c r="C799" s="40" t="s">
        <v>51</v>
      </c>
      <c r="D799" s="10" t="str">
        <f t="shared" si="167"/>
        <v>N/A</v>
      </c>
      <c r="E799" s="40" t="s">
        <v>51</v>
      </c>
      <c r="F799" s="10" t="str">
        <f t="shared" si="168"/>
        <v>N/A</v>
      </c>
      <c r="G799" s="40">
        <v>2781533</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15</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28065</v>
      </c>
      <c r="H801" s="10" t="str">
        <f t="shared" ref="H801" si="177">IF($B801="N/A","N/A",IF(G801&gt;10,"No",IF(G801&lt;-10,"No","Yes")))</f>
        <v>N/A</v>
      </c>
      <c r="I801" s="96" t="s">
        <v>51</v>
      </c>
      <c r="J801" s="96" t="s">
        <v>51</v>
      </c>
      <c r="K801" s="11" t="s">
        <v>117</v>
      </c>
      <c r="L801" s="21" t="str">
        <f t="shared" si="170"/>
        <v>No</v>
      </c>
    </row>
    <row r="802" spans="1:12">
      <c r="A802" s="218" t="s">
        <v>483</v>
      </c>
      <c r="B802" s="212"/>
      <c r="C802" s="212"/>
      <c r="D802" s="212"/>
      <c r="E802" s="212"/>
      <c r="F802" s="212"/>
      <c r="G802" s="212"/>
      <c r="H802" s="212"/>
      <c r="I802" s="212"/>
      <c r="J802" s="212"/>
      <c r="K802" s="212"/>
      <c r="L802" s="213"/>
    </row>
    <row r="803" spans="1:12">
      <c r="A803" s="69" t="s">
        <v>592</v>
      </c>
      <c r="B803" s="114" t="s">
        <v>51</v>
      </c>
      <c r="C803" s="65">
        <v>22325.628433999998</v>
      </c>
      <c r="D803" s="103" t="str">
        <f t="shared" ref="D803:D814" si="178">IF($B803="N/A","N/A",IF(C803&gt;10,"No",IF(C803&lt;-10,"No","Yes")))</f>
        <v>N/A</v>
      </c>
      <c r="E803" s="65">
        <v>20359.578227999998</v>
      </c>
      <c r="F803" s="103" t="str">
        <f t="shared" ref="F803:F814" si="179">IF($B803="N/A","N/A",IF(E803&gt;10,"No",IF(E803&lt;-10,"No","Yes")))</f>
        <v>N/A</v>
      </c>
      <c r="G803" s="65">
        <v>20584.298267999999</v>
      </c>
      <c r="H803" s="103" t="str">
        <f t="shared" ref="H803:H814" si="180">IF($B803="N/A","N/A",IF(G803&gt;10,"No",IF(G803&lt;-10,"No","Yes")))</f>
        <v>N/A</v>
      </c>
      <c r="I803" s="104">
        <v>-8.81</v>
      </c>
      <c r="J803" s="104">
        <v>1.1040000000000001</v>
      </c>
      <c r="K803" s="66" t="s">
        <v>117</v>
      </c>
      <c r="L803" s="138" t="str">
        <f t="shared" ref="L803:L814" si="181">IF(J803="Div by 0", "N/A", IF(K803="N/A","N/A", IF(J803&gt;VALUE(MID(K803,1,2)), "No", IF(J803&lt;-1*VALUE(MID(K803,1,2)), "No", "Yes"))))</f>
        <v>Yes</v>
      </c>
    </row>
    <row r="804" spans="1:12">
      <c r="A804" s="153" t="s">
        <v>787</v>
      </c>
      <c r="B804" s="70" t="s">
        <v>51</v>
      </c>
      <c r="C804" s="40">
        <v>11131.586754</v>
      </c>
      <c r="D804" s="10" t="str">
        <f t="shared" si="178"/>
        <v>N/A</v>
      </c>
      <c r="E804" s="40">
        <v>8338.2383047999992</v>
      </c>
      <c r="F804" s="10" t="str">
        <f t="shared" si="179"/>
        <v>N/A</v>
      </c>
      <c r="G804" s="40">
        <v>8313.5698826000007</v>
      </c>
      <c r="H804" s="10" t="str">
        <f t="shared" si="180"/>
        <v>N/A</v>
      </c>
      <c r="I804" s="96">
        <v>-25.1</v>
      </c>
      <c r="J804" s="96">
        <v>-0.29599999999999999</v>
      </c>
      <c r="K804" s="11" t="s">
        <v>117</v>
      </c>
      <c r="L804" s="21" t="str">
        <f t="shared" si="181"/>
        <v>Yes</v>
      </c>
    </row>
    <row r="805" spans="1:12">
      <c r="A805" s="153" t="s">
        <v>788</v>
      </c>
      <c r="B805" s="70" t="s">
        <v>51</v>
      </c>
      <c r="C805" s="40">
        <v>29391.967313000001</v>
      </c>
      <c r="D805" s="10" t="str">
        <f t="shared" si="178"/>
        <v>N/A</v>
      </c>
      <c r="E805" s="40">
        <v>28471.318500000001</v>
      </c>
      <c r="F805" s="10" t="str">
        <f t="shared" si="179"/>
        <v>N/A</v>
      </c>
      <c r="G805" s="40">
        <v>29269.058452000001</v>
      </c>
      <c r="H805" s="10" t="str">
        <f t="shared" si="180"/>
        <v>N/A</v>
      </c>
      <c r="I805" s="96">
        <v>-3.13</v>
      </c>
      <c r="J805" s="96">
        <v>2.802</v>
      </c>
      <c r="K805" s="11" t="s">
        <v>117</v>
      </c>
      <c r="L805" s="21" t="str">
        <f t="shared" si="181"/>
        <v>Yes</v>
      </c>
    </row>
    <row r="806" spans="1:12">
      <c r="A806" s="153" t="s">
        <v>789</v>
      </c>
      <c r="B806" s="70" t="s">
        <v>51</v>
      </c>
      <c r="C806" s="40">
        <v>9857.9619265000001</v>
      </c>
      <c r="D806" s="10" t="str">
        <f t="shared" si="178"/>
        <v>N/A</v>
      </c>
      <c r="E806" s="40">
        <v>7098.0819528000002</v>
      </c>
      <c r="F806" s="10" t="str">
        <f t="shared" si="179"/>
        <v>N/A</v>
      </c>
      <c r="G806" s="40">
        <v>6747.3170398000002</v>
      </c>
      <c r="H806" s="10" t="str">
        <f t="shared" si="180"/>
        <v>N/A</v>
      </c>
      <c r="I806" s="96">
        <v>-28</v>
      </c>
      <c r="J806" s="96">
        <v>-4.9400000000000004</v>
      </c>
      <c r="K806" s="11" t="s">
        <v>117</v>
      </c>
      <c r="L806" s="21" t="str">
        <f t="shared" si="181"/>
        <v>Yes</v>
      </c>
    </row>
    <row r="807" spans="1:12">
      <c r="A807" s="153" t="s">
        <v>790</v>
      </c>
      <c r="B807" s="70" t="s">
        <v>51</v>
      </c>
      <c r="C807" s="40">
        <v>36582.391620000002</v>
      </c>
      <c r="D807" s="10" t="str">
        <f t="shared" si="178"/>
        <v>N/A</v>
      </c>
      <c r="E807" s="40">
        <v>35653.608866000002</v>
      </c>
      <c r="F807" s="10" t="str">
        <f t="shared" si="179"/>
        <v>N/A</v>
      </c>
      <c r="G807" s="40">
        <v>36308.042795000001</v>
      </c>
      <c r="H807" s="10" t="str">
        <f t="shared" si="180"/>
        <v>N/A</v>
      </c>
      <c r="I807" s="96">
        <v>-2.54</v>
      </c>
      <c r="J807" s="96">
        <v>1.8360000000000001</v>
      </c>
      <c r="K807" s="11" t="s">
        <v>117</v>
      </c>
      <c r="L807" s="21" t="str">
        <f t="shared" si="181"/>
        <v>Yes</v>
      </c>
    </row>
    <row r="808" spans="1:12">
      <c r="A808" s="153" t="s">
        <v>791</v>
      </c>
      <c r="B808" s="70" t="s">
        <v>51</v>
      </c>
      <c r="C808" s="40" t="s">
        <v>999</v>
      </c>
      <c r="D808" s="10" t="str">
        <f t="shared" si="178"/>
        <v>N/A</v>
      </c>
      <c r="E808" s="40" t="s">
        <v>999</v>
      </c>
      <c r="F808" s="10" t="str">
        <f t="shared" si="179"/>
        <v>N/A</v>
      </c>
      <c r="G808" s="40" t="s">
        <v>999</v>
      </c>
      <c r="H808" s="10" t="str">
        <f t="shared" si="180"/>
        <v>N/A</v>
      </c>
      <c r="I808" s="96" t="s">
        <v>999</v>
      </c>
      <c r="J808" s="96" t="s">
        <v>999</v>
      </c>
      <c r="K808" s="11" t="s">
        <v>117</v>
      </c>
      <c r="L808" s="21" t="str">
        <f t="shared" si="181"/>
        <v>N/A</v>
      </c>
    </row>
    <row r="809" spans="1:12">
      <c r="A809" s="69" t="s">
        <v>595</v>
      </c>
      <c r="B809" s="70" t="s">
        <v>51</v>
      </c>
      <c r="C809" s="40">
        <v>24574.931874000002</v>
      </c>
      <c r="D809" s="10" t="str">
        <f t="shared" si="178"/>
        <v>N/A</v>
      </c>
      <c r="E809" s="40">
        <v>20034.977298000002</v>
      </c>
      <c r="F809" s="10" t="str">
        <f t="shared" si="179"/>
        <v>N/A</v>
      </c>
      <c r="G809" s="40">
        <v>19730.800020999999</v>
      </c>
      <c r="H809" s="10" t="str">
        <f t="shared" si="180"/>
        <v>N/A</v>
      </c>
      <c r="I809" s="96">
        <v>-18.5</v>
      </c>
      <c r="J809" s="96">
        <v>-1.52</v>
      </c>
      <c r="K809" s="11" t="s">
        <v>117</v>
      </c>
      <c r="L809" s="21" t="str">
        <f t="shared" si="181"/>
        <v>Yes</v>
      </c>
    </row>
    <row r="810" spans="1:12">
      <c r="A810" s="113" t="s">
        <v>792</v>
      </c>
      <c r="B810" s="57" t="s">
        <v>51</v>
      </c>
      <c r="C810" s="62">
        <v>13258.23899</v>
      </c>
      <c r="D810" s="56" t="str">
        <f t="shared" si="178"/>
        <v>N/A</v>
      </c>
      <c r="E810" s="62">
        <v>9389.9081991999992</v>
      </c>
      <c r="F810" s="56" t="str">
        <f t="shared" si="179"/>
        <v>N/A</v>
      </c>
      <c r="G810" s="62">
        <v>8495.1635595000007</v>
      </c>
      <c r="H810" s="56" t="str">
        <f t="shared" si="180"/>
        <v>N/A</v>
      </c>
      <c r="I810" s="51">
        <v>-29.2</v>
      </c>
      <c r="J810" s="51">
        <v>-9.5299999999999994</v>
      </c>
      <c r="K810" s="57" t="s">
        <v>117</v>
      </c>
      <c r="L810" s="21" t="str">
        <f t="shared" si="181"/>
        <v>Yes</v>
      </c>
    </row>
    <row r="811" spans="1:12">
      <c r="A811" s="113" t="s">
        <v>793</v>
      </c>
      <c r="B811" s="57" t="s">
        <v>51</v>
      </c>
      <c r="C811" s="62">
        <v>17333.630709000001</v>
      </c>
      <c r="D811" s="56" t="str">
        <f t="shared" si="178"/>
        <v>N/A</v>
      </c>
      <c r="E811" s="62">
        <v>16000.26179</v>
      </c>
      <c r="F811" s="56" t="str">
        <f t="shared" si="179"/>
        <v>N/A</v>
      </c>
      <c r="G811" s="62">
        <v>16832.900000000001</v>
      </c>
      <c r="H811" s="56" t="str">
        <f t="shared" si="180"/>
        <v>N/A</v>
      </c>
      <c r="I811" s="51">
        <v>-7.69</v>
      </c>
      <c r="J811" s="51">
        <v>5.2039999999999997</v>
      </c>
      <c r="K811" s="57" t="s">
        <v>117</v>
      </c>
      <c r="L811" s="21" t="str">
        <f t="shared" si="181"/>
        <v>Yes</v>
      </c>
    </row>
    <row r="812" spans="1:12">
      <c r="A812" s="113" t="s">
        <v>886</v>
      </c>
      <c r="B812" s="57" t="s">
        <v>51</v>
      </c>
      <c r="C812" s="62">
        <v>12478.375604000001</v>
      </c>
      <c r="D812" s="56" t="str">
        <f t="shared" si="178"/>
        <v>N/A</v>
      </c>
      <c r="E812" s="62">
        <v>7177.1475075999997</v>
      </c>
      <c r="F812" s="56" t="str">
        <f t="shared" si="179"/>
        <v>N/A</v>
      </c>
      <c r="G812" s="62">
        <v>6053.1389202</v>
      </c>
      <c r="H812" s="56" t="str">
        <f t="shared" si="180"/>
        <v>N/A</v>
      </c>
      <c r="I812" s="51">
        <v>-42.5</v>
      </c>
      <c r="J812" s="51">
        <v>-15.7</v>
      </c>
      <c r="K812" s="57" t="s">
        <v>117</v>
      </c>
      <c r="L812" s="21" t="str">
        <f t="shared" si="181"/>
        <v>No</v>
      </c>
    </row>
    <row r="813" spans="1:12">
      <c r="A813" s="113" t="s">
        <v>808</v>
      </c>
      <c r="B813" s="57" t="s">
        <v>51</v>
      </c>
      <c r="C813" s="62">
        <v>60341.775333999998</v>
      </c>
      <c r="D813" s="56" t="str">
        <f t="shared" si="178"/>
        <v>N/A</v>
      </c>
      <c r="E813" s="62">
        <v>63194.489922000001</v>
      </c>
      <c r="F813" s="56" t="str">
        <f t="shared" si="179"/>
        <v>N/A</v>
      </c>
      <c r="G813" s="62">
        <v>63912.375196000001</v>
      </c>
      <c r="H813" s="56" t="str">
        <f t="shared" si="180"/>
        <v>N/A</v>
      </c>
      <c r="I813" s="51">
        <v>4.7279999999999998</v>
      </c>
      <c r="J813" s="51">
        <v>1.1359999999999999</v>
      </c>
      <c r="K813" s="57" t="s">
        <v>117</v>
      </c>
      <c r="L813" s="21" t="str">
        <f t="shared" si="181"/>
        <v>Yes</v>
      </c>
    </row>
    <row r="814" spans="1:12">
      <c r="A814" s="113" t="s">
        <v>794</v>
      </c>
      <c r="B814" s="59" t="s">
        <v>51</v>
      </c>
      <c r="C814" s="64" t="s">
        <v>999</v>
      </c>
      <c r="D814" s="112" t="str">
        <f t="shared" si="178"/>
        <v>N/A</v>
      </c>
      <c r="E814" s="64" t="s">
        <v>999</v>
      </c>
      <c r="F814" s="112" t="str">
        <f t="shared" si="179"/>
        <v>N/A</v>
      </c>
      <c r="G814" s="64" t="s">
        <v>999</v>
      </c>
      <c r="H814" s="112" t="str">
        <f t="shared" si="180"/>
        <v>N/A</v>
      </c>
      <c r="I814" s="61" t="s">
        <v>999</v>
      </c>
      <c r="J814" s="61" t="s">
        <v>999</v>
      </c>
      <c r="K814" s="59" t="s">
        <v>117</v>
      </c>
      <c r="L814" s="43" t="str">
        <f t="shared" si="181"/>
        <v>N/A</v>
      </c>
    </row>
    <row r="815" spans="1:12">
      <c r="A815" s="218" t="s">
        <v>413</v>
      </c>
      <c r="B815" s="212"/>
      <c r="C815" s="212"/>
      <c r="D815" s="212"/>
      <c r="E815" s="212"/>
      <c r="F815" s="212"/>
      <c r="G815" s="212"/>
      <c r="H815" s="212"/>
      <c r="I815" s="212"/>
      <c r="J815" s="212"/>
      <c r="K815" s="212"/>
      <c r="L815" s="213"/>
    </row>
    <row r="816" spans="1:12">
      <c r="A816" s="118" t="s">
        <v>414</v>
      </c>
      <c r="B816" s="114" t="s">
        <v>51</v>
      </c>
      <c r="C816" s="65">
        <v>90914854</v>
      </c>
      <c r="D816" s="103" t="str">
        <f t="shared" ref="D816:D879" si="182">IF($B816="N/A","N/A",IF(C816&gt;10,"No",IF(C816&lt;-10,"No","Yes")))</f>
        <v>N/A</v>
      </c>
      <c r="E816" s="65">
        <v>87253708</v>
      </c>
      <c r="F816" s="103" t="str">
        <f t="shared" ref="F816:F879" si="183">IF($B816="N/A","N/A",IF(E816&gt;10,"No",IF(E816&lt;-10,"No","Yes")))</f>
        <v>N/A</v>
      </c>
      <c r="G816" s="65">
        <v>82032750</v>
      </c>
      <c r="H816" s="103" t="str">
        <f t="shared" ref="H816:H879" si="184">IF($B816="N/A","N/A",IF(G816&gt;10,"No",IF(G816&lt;-10,"No","Yes")))</f>
        <v>N/A</v>
      </c>
      <c r="I816" s="104">
        <v>-4.03</v>
      </c>
      <c r="J816" s="104">
        <v>-5.98</v>
      </c>
      <c r="K816" s="66" t="s">
        <v>117</v>
      </c>
      <c r="L816" s="138" t="str">
        <f t="shared" ref="L816:L847" si="185">IF(J816="Div by 0", "N/A", IF(K816="N/A","N/A", IF(J816&gt;VALUE(MID(K816,1,2)), "No", IF(J816&lt;-1*VALUE(MID(K816,1,2)), "No", "Yes"))))</f>
        <v>Yes</v>
      </c>
    </row>
    <row r="817" spans="1:12">
      <c r="A817" s="118" t="s">
        <v>102</v>
      </c>
      <c r="B817" s="70" t="s">
        <v>51</v>
      </c>
      <c r="C817" s="39">
        <v>22561</v>
      </c>
      <c r="D817" s="10" t="str">
        <f t="shared" si="182"/>
        <v>N/A</v>
      </c>
      <c r="E817" s="39">
        <v>20412</v>
      </c>
      <c r="F817" s="10" t="str">
        <f t="shared" si="183"/>
        <v>N/A</v>
      </c>
      <c r="G817" s="39">
        <v>20218</v>
      </c>
      <c r="H817" s="10" t="str">
        <f t="shared" si="184"/>
        <v>N/A</v>
      </c>
      <c r="I817" s="96">
        <v>-9.5299999999999994</v>
      </c>
      <c r="J817" s="96">
        <v>-0.95</v>
      </c>
      <c r="K817" s="11" t="s">
        <v>117</v>
      </c>
      <c r="L817" s="21" t="str">
        <f t="shared" si="185"/>
        <v>Yes</v>
      </c>
    </row>
    <row r="818" spans="1:12">
      <c r="A818" s="118" t="s">
        <v>415</v>
      </c>
      <c r="B818" s="70" t="s">
        <v>51</v>
      </c>
      <c r="C818" s="40">
        <v>4029.7351180999999</v>
      </c>
      <c r="D818" s="10" t="str">
        <f t="shared" si="182"/>
        <v>N/A</v>
      </c>
      <c r="E818" s="40">
        <v>4274.6280618999999</v>
      </c>
      <c r="F818" s="10" t="str">
        <f t="shared" si="183"/>
        <v>N/A</v>
      </c>
      <c r="G818" s="40">
        <v>4057.4117123000001</v>
      </c>
      <c r="H818" s="10" t="str">
        <f t="shared" si="184"/>
        <v>N/A</v>
      </c>
      <c r="I818" s="96">
        <v>6.077</v>
      </c>
      <c r="J818" s="96">
        <v>-5.08</v>
      </c>
      <c r="K818" s="11" t="s">
        <v>117</v>
      </c>
      <c r="L818" s="21" t="str">
        <f t="shared" si="185"/>
        <v>Yes</v>
      </c>
    </row>
    <row r="819" spans="1:12">
      <c r="A819" s="118" t="s">
        <v>416</v>
      </c>
      <c r="B819" s="70" t="s">
        <v>51</v>
      </c>
      <c r="C819" s="39">
        <v>10.684100881999999</v>
      </c>
      <c r="D819" s="10" t="str">
        <f t="shared" si="182"/>
        <v>N/A</v>
      </c>
      <c r="E819" s="39">
        <v>3.5300803449</v>
      </c>
      <c r="F819" s="10" t="str">
        <f t="shared" si="183"/>
        <v>N/A</v>
      </c>
      <c r="G819" s="39">
        <v>3.1730141457999999</v>
      </c>
      <c r="H819" s="10" t="str">
        <f t="shared" si="184"/>
        <v>N/A</v>
      </c>
      <c r="I819" s="96">
        <v>-67</v>
      </c>
      <c r="J819" s="96">
        <v>-10.1</v>
      </c>
      <c r="K819" s="11" t="s">
        <v>117</v>
      </c>
      <c r="L819" s="21" t="str">
        <f t="shared" si="185"/>
        <v>Yes</v>
      </c>
    </row>
    <row r="820" spans="1:12">
      <c r="A820" s="118" t="s">
        <v>417</v>
      </c>
      <c r="B820" s="70" t="s">
        <v>51</v>
      </c>
      <c r="C820" s="40">
        <v>19424770</v>
      </c>
      <c r="D820" s="10" t="str">
        <f t="shared" si="182"/>
        <v>N/A</v>
      </c>
      <c r="E820" s="40">
        <v>18257243</v>
      </c>
      <c r="F820" s="10" t="str">
        <f t="shared" si="183"/>
        <v>N/A</v>
      </c>
      <c r="G820" s="40">
        <v>18907454</v>
      </c>
      <c r="H820" s="10" t="str">
        <f t="shared" si="184"/>
        <v>N/A</v>
      </c>
      <c r="I820" s="96">
        <v>-6.01</v>
      </c>
      <c r="J820" s="96">
        <v>3.5609999999999999</v>
      </c>
      <c r="K820" s="11" t="s">
        <v>117</v>
      </c>
      <c r="L820" s="21" t="str">
        <f t="shared" si="185"/>
        <v>Yes</v>
      </c>
    </row>
    <row r="821" spans="1:12">
      <c r="A821" s="118" t="s">
        <v>103</v>
      </c>
      <c r="B821" s="70" t="s">
        <v>51</v>
      </c>
      <c r="C821" s="39">
        <v>344</v>
      </c>
      <c r="D821" s="10" t="str">
        <f t="shared" si="182"/>
        <v>N/A</v>
      </c>
      <c r="E821" s="39">
        <v>306</v>
      </c>
      <c r="F821" s="10" t="str">
        <f t="shared" si="183"/>
        <v>N/A</v>
      </c>
      <c r="G821" s="39">
        <v>288</v>
      </c>
      <c r="H821" s="10" t="str">
        <f t="shared" si="184"/>
        <v>N/A</v>
      </c>
      <c r="I821" s="96">
        <v>-11</v>
      </c>
      <c r="J821" s="96">
        <v>-5.88</v>
      </c>
      <c r="K821" s="11" t="s">
        <v>117</v>
      </c>
      <c r="L821" s="21" t="str">
        <f t="shared" si="185"/>
        <v>Yes</v>
      </c>
    </row>
    <row r="822" spans="1:12">
      <c r="A822" s="118" t="s">
        <v>418</v>
      </c>
      <c r="B822" s="70" t="s">
        <v>51</v>
      </c>
      <c r="C822" s="40">
        <v>56467.354651000001</v>
      </c>
      <c r="D822" s="10" t="str">
        <f t="shared" si="182"/>
        <v>N/A</v>
      </c>
      <c r="E822" s="40">
        <v>59664.19281</v>
      </c>
      <c r="F822" s="10" t="str">
        <f t="shared" si="183"/>
        <v>N/A</v>
      </c>
      <c r="G822" s="40">
        <v>65650.881943999993</v>
      </c>
      <c r="H822" s="10" t="str">
        <f t="shared" si="184"/>
        <v>N/A</v>
      </c>
      <c r="I822" s="96">
        <v>5.6609999999999996</v>
      </c>
      <c r="J822" s="96">
        <v>10.029999999999999</v>
      </c>
      <c r="K822" s="11" t="s">
        <v>117</v>
      </c>
      <c r="L822" s="21" t="str">
        <f t="shared" si="185"/>
        <v>Yes</v>
      </c>
    </row>
    <row r="823" spans="1:12">
      <c r="A823" s="118" t="s">
        <v>419</v>
      </c>
      <c r="B823" s="70" t="s">
        <v>51</v>
      </c>
      <c r="C823" s="40">
        <v>815304</v>
      </c>
      <c r="D823" s="10" t="str">
        <f t="shared" si="182"/>
        <v>N/A</v>
      </c>
      <c r="E823" s="40">
        <v>1061617</v>
      </c>
      <c r="F823" s="10" t="str">
        <f t="shared" si="183"/>
        <v>N/A</v>
      </c>
      <c r="G823" s="40">
        <v>673863</v>
      </c>
      <c r="H823" s="10" t="str">
        <f t="shared" si="184"/>
        <v>N/A</v>
      </c>
      <c r="I823" s="96">
        <v>30.21</v>
      </c>
      <c r="J823" s="96">
        <v>-36.5</v>
      </c>
      <c r="K823" s="11" t="s">
        <v>117</v>
      </c>
      <c r="L823" s="21" t="str">
        <f t="shared" si="185"/>
        <v>No</v>
      </c>
    </row>
    <row r="824" spans="1:12">
      <c r="A824" s="111" t="s">
        <v>420</v>
      </c>
      <c r="B824" s="57" t="s">
        <v>51</v>
      </c>
      <c r="C824" s="48">
        <v>13</v>
      </c>
      <c r="D824" s="56" t="str">
        <f t="shared" si="182"/>
        <v>N/A</v>
      </c>
      <c r="E824" s="48">
        <v>14</v>
      </c>
      <c r="F824" s="56" t="str">
        <f t="shared" si="183"/>
        <v>N/A</v>
      </c>
      <c r="G824" s="48">
        <v>9</v>
      </c>
      <c r="H824" s="56" t="str">
        <f t="shared" si="184"/>
        <v>N/A</v>
      </c>
      <c r="I824" s="51">
        <v>7.6920000000000002</v>
      </c>
      <c r="J824" s="51">
        <v>-35.700000000000003</v>
      </c>
      <c r="K824" s="57" t="s">
        <v>117</v>
      </c>
      <c r="L824" s="21" t="str">
        <f t="shared" si="185"/>
        <v>No</v>
      </c>
    </row>
    <row r="825" spans="1:12">
      <c r="A825" s="111" t="s">
        <v>829</v>
      </c>
      <c r="B825" s="57" t="s">
        <v>51</v>
      </c>
      <c r="C825" s="62">
        <v>62715.692307999998</v>
      </c>
      <c r="D825" s="56" t="str">
        <f t="shared" si="182"/>
        <v>N/A</v>
      </c>
      <c r="E825" s="62">
        <v>75829.785713999998</v>
      </c>
      <c r="F825" s="56" t="str">
        <f t="shared" si="183"/>
        <v>N/A</v>
      </c>
      <c r="G825" s="62">
        <v>74873.666666999998</v>
      </c>
      <c r="H825" s="56" t="str">
        <f t="shared" si="184"/>
        <v>N/A</v>
      </c>
      <c r="I825" s="51">
        <v>20.91</v>
      </c>
      <c r="J825" s="51">
        <v>-1.26</v>
      </c>
      <c r="K825" s="57" t="s">
        <v>117</v>
      </c>
      <c r="L825" s="21" t="str">
        <f t="shared" si="185"/>
        <v>Yes</v>
      </c>
    </row>
    <row r="826" spans="1:12">
      <c r="A826" s="111" t="s">
        <v>421</v>
      </c>
      <c r="B826" s="57" t="s">
        <v>51</v>
      </c>
      <c r="C826" s="62">
        <v>439153015</v>
      </c>
      <c r="D826" s="56" t="str">
        <f t="shared" si="182"/>
        <v>N/A</v>
      </c>
      <c r="E826" s="62">
        <v>473626172</v>
      </c>
      <c r="F826" s="56" t="str">
        <f t="shared" si="183"/>
        <v>N/A</v>
      </c>
      <c r="G826" s="62">
        <v>495155826</v>
      </c>
      <c r="H826" s="56" t="str">
        <f t="shared" si="184"/>
        <v>N/A</v>
      </c>
      <c r="I826" s="51">
        <v>7.85</v>
      </c>
      <c r="J826" s="51">
        <v>4.5460000000000003</v>
      </c>
      <c r="K826" s="57" t="s">
        <v>117</v>
      </c>
      <c r="L826" s="21" t="str">
        <f t="shared" si="185"/>
        <v>Yes</v>
      </c>
    </row>
    <row r="827" spans="1:12">
      <c r="A827" s="111" t="s">
        <v>104</v>
      </c>
      <c r="B827" s="57" t="s">
        <v>51</v>
      </c>
      <c r="C827" s="48">
        <v>2430</v>
      </c>
      <c r="D827" s="56" t="str">
        <f t="shared" si="182"/>
        <v>N/A</v>
      </c>
      <c r="E827" s="48">
        <v>2416</v>
      </c>
      <c r="F827" s="56" t="str">
        <f t="shared" si="183"/>
        <v>N/A</v>
      </c>
      <c r="G827" s="48">
        <v>2382</v>
      </c>
      <c r="H827" s="56" t="str">
        <f t="shared" si="184"/>
        <v>N/A</v>
      </c>
      <c r="I827" s="51">
        <v>-0.57599999999999996</v>
      </c>
      <c r="J827" s="51">
        <v>-1.41</v>
      </c>
      <c r="K827" s="57" t="s">
        <v>117</v>
      </c>
      <c r="L827" s="21" t="str">
        <f t="shared" si="185"/>
        <v>Yes</v>
      </c>
    </row>
    <row r="828" spans="1:12">
      <c r="A828" s="111" t="s">
        <v>422</v>
      </c>
      <c r="B828" s="57" t="s">
        <v>51</v>
      </c>
      <c r="C828" s="62">
        <v>180721.40534999999</v>
      </c>
      <c r="D828" s="56" t="str">
        <f t="shared" si="182"/>
        <v>N/A</v>
      </c>
      <c r="E828" s="62">
        <v>196037.32285</v>
      </c>
      <c r="F828" s="56" t="str">
        <f t="shared" si="183"/>
        <v>N/A</v>
      </c>
      <c r="G828" s="62">
        <v>207873.98237000001</v>
      </c>
      <c r="H828" s="56" t="str">
        <f t="shared" si="184"/>
        <v>N/A</v>
      </c>
      <c r="I828" s="51">
        <v>8.4749999999999996</v>
      </c>
      <c r="J828" s="51">
        <v>6.0380000000000003</v>
      </c>
      <c r="K828" s="57" t="s">
        <v>117</v>
      </c>
      <c r="L828" s="21" t="str">
        <f t="shared" si="185"/>
        <v>Yes</v>
      </c>
    </row>
    <row r="829" spans="1:12">
      <c r="A829" s="111" t="s">
        <v>423</v>
      </c>
      <c r="B829" s="57" t="s">
        <v>51</v>
      </c>
      <c r="C829" s="62">
        <v>1452866953</v>
      </c>
      <c r="D829" s="56" t="str">
        <f t="shared" si="182"/>
        <v>N/A</v>
      </c>
      <c r="E829" s="62">
        <v>1487848163</v>
      </c>
      <c r="F829" s="56" t="str">
        <f t="shared" si="183"/>
        <v>N/A</v>
      </c>
      <c r="G829" s="62">
        <v>1520758035</v>
      </c>
      <c r="H829" s="56" t="str">
        <f t="shared" si="184"/>
        <v>N/A</v>
      </c>
      <c r="I829" s="51">
        <v>2.4079999999999999</v>
      </c>
      <c r="J829" s="51">
        <v>2.2120000000000002</v>
      </c>
      <c r="K829" s="57" t="s">
        <v>117</v>
      </c>
      <c r="L829" s="21" t="str">
        <f t="shared" si="185"/>
        <v>Yes</v>
      </c>
    </row>
    <row r="830" spans="1:12">
      <c r="A830" s="111" t="s">
        <v>424</v>
      </c>
      <c r="B830" s="57" t="s">
        <v>51</v>
      </c>
      <c r="C830" s="48">
        <v>37469</v>
      </c>
      <c r="D830" s="56" t="str">
        <f t="shared" si="182"/>
        <v>N/A</v>
      </c>
      <c r="E830" s="48">
        <v>36690</v>
      </c>
      <c r="F830" s="56" t="str">
        <f t="shared" si="183"/>
        <v>N/A</v>
      </c>
      <c r="G830" s="48">
        <v>36298</v>
      </c>
      <c r="H830" s="56" t="str">
        <f t="shared" si="184"/>
        <v>N/A</v>
      </c>
      <c r="I830" s="51">
        <v>-2.08</v>
      </c>
      <c r="J830" s="51">
        <v>-1.07</v>
      </c>
      <c r="K830" s="57" t="s">
        <v>117</v>
      </c>
      <c r="L830" s="21" t="str">
        <f t="shared" si="185"/>
        <v>Yes</v>
      </c>
    </row>
    <row r="831" spans="1:12">
      <c r="A831" s="111" t="s">
        <v>425</v>
      </c>
      <c r="B831" s="57" t="s">
        <v>51</v>
      </c>
      <c r="C831" s="62">
        <v>38775.172890000002</v>
      </c>
      <c r="D831" s="56" t="str">
        <f t="shared" si="182"/>
        <v>N/A</v>
      </c>
      <c r="E831" s="62">
        <v>40551.871436000001</v>
      </c>
      <c r="F831" s="56" t="str">
        <f t="shared" si="183"/>
        <v>N/A</v>
      </c>
      <c r="G831" s="62">
        <v>41896.469088999998</v>
      </c>
      <c r="H831" s="56" t="str">
        <f t="shared" si="184"/>
        <v>N/A</v>
      </c>
      <c r="I831" s="51">
        <v>4.5819999999999999</v>
      </c>
      <c r="J831" s="51">
        <v>3.3159999999999998</v>
      </c>
      <c r="K831" s="57" t="s">
        <v>117</v>
      </c>
      <c r="L831" s="21" t="str">
        <f t="shared" si="185"/>
        <v>Yes</v>
      </c>
    </row>
    <row r="832" spans="1:12">
      <c r="A832" s="111" t="s">
        <v>426</v>
      </c>
      <c r="B832" s="57" t="s">
        <v>51</v>
      </c>
      <c r="C832" s="62">
        <v>7893069</v>
      </c>
      <c r="D832" s="56" t="str">
        <f t="shared" si="182"/>
        <v>N/A</v>
      </c>
      <c r="E832" s="62">
        <v>7580118</v>
      </c>
      <c r="F832" s="56" t="str">
        <f t="shared" si="183"/>
        <v>N/A</v>
      </c>
      <c r="G832" s="62">
        <v>7875447</v>
      </c>
      <c r="H832" s="56" t="str">
        <f t="shared" si="184"/>
        <v>N/A</v>
      </c>
      <c r="I832" s="51">
        <v>-3.96</v>
      </c>
      <c r="J832" s="51">
        <v>3.8959999999999999</v>
      </c>
      <c r="K832" s="57" t="s">
        <v>117</v>
      </c>
      <c r="L832" s="21" t="str">
        <f t="shared" si="185"/>
        <v>Yes</v>
      </c>
    </row>
    <row r="833" spans="1:12">
      <c r="A833" s="111" t="s">
        <v>105</v>
      </c>
      <c r="B833" s="57" t="s">
        <v>51</v>
      </c>
      <c r="C833" s="48">
        <v>79248</v>
      </c>
      <c r="D833" s="56" t="str">
        <f t="shared" si="182"/>
        <v>N/A</v>
      </c>
      <c r="E833" s="48">
        <v>74919</v>
      </c>
      <c r="F833" s="56" t="str">
        <f t="shared" si="183"/>
        <v>N/A</v>
      </c>
      <c r="G833" s="48">
        <v>79663</v>
      </c>
      <c r="H833" s="56" t="str">
        <f t="shared" si="184"/>
        <v>N/A</v>
      </c>
      <c r="I833" s="51">
        <v>-5.46</v>
      </c>
      <c r="J833" s="51">
        <v>6.3319999999999999</v>
      </c>
      <c r="K833" s="57" t="s">
        <v>117</v>
      </c>
      <c r="L833" s="21" t="str">
        <f t="shared" si="185"/>
        <v>Yes</v>
      </c>
    </row>
    <row r="834" spans="1:12">
      <c r="A834" s="111" t="s">
        <v>427</v>
      </c>
      <c r="B834" s="57" t="s">
        <v>51</v>
      </c>
      <c r="C834" s="62">
        <v>99.599598728000004</v>
      </c>
      <c r="D834" s="56" t="str">
        <f t="shared" si="182"/>
        <v>N/A</v>
      </c>
      <c r="E834" s="62">
        <v>101.17751171</v>
      </c>
      <c r="F834" s="56" t="str">
        <f t="shared" si="183"/>
        <v>N/A</v>
      </c>
      <c r="G834" s="62">
        <v>98.859533283999994</v>
      </c>
      <c r="H834" s="56" t="str">
        <f t="shared" si="184"/>
        <v>N/A</v>
      </c>
      <c r="I834" s="51">
        <v>1.5840000000000001</v>
      </c>
      <c r="J834" s="51">
        <v>-2.29</v>
      </c>
      <c r="K834" s="57" t="s">
        <v>117</v>
      </c>
      <c r="L834" s="21" t="str">
        <f t="shared" si="185"/>
        <v>Yes</v>
      </c>
    </row>
    <row r="835" spans="1:12">
      <c r="A835" s="111" t="s">
        <v>428</v>
      </c>
      <c r="B835" s="57" t="s">
        <v>51</v>
      </c>
      <c r="C835" s="62">
        <v>14378605</v>
      </c>
      <c r="D835" s="56" t="str">
        <f t="shared" si="182"/>
        <v>N/A</v>
      </c>
      <c r="E835" s="62">
        <v>14280965</v>
      </c>
      <c r="F835" s="56" t="str">
        <f t="shared" si="183"/>
        <v>N/A</v>
      </c>
      <c r="G835" s="62">
        <v>14764898</v>
      </c>
      <c r="H835" s="56" t="str">
        <f t="shared" si="184"/>
        <v>N/A</v>
      </c>
      <c r="I835" s="51">
        <v>-0.67900000000000005</v>
      </c>
      <c r="J835" s="51">
        <v>3.3889999999999998</v>
      </c>
      <c r="K835" s="57" t="s">
        <v>117</v>
      </c>
      <c r="L835" s="21" t="str">
        <f t="shared" si="185"/>
        <v>Yes</v>
      </c>
    </row>
    <row r="836" spans="1:12">
      <c r="A836" s="111" t="s">
        <v>106</v>
      </c>
      <c r="B836" s="57" t="s">
        <v>51</v>
      </c>
      <c r="C836" s="48">
        <v>44074</v>
      </c>
      <c r="D836" s="56" t="str">
        <f t="shared" si="182"/>
        <v>N/A</v>
      </c>
      <c r="E836" s="48">
        <v>44869</v>
      </c>
      <c r="F836" s="56" t="str">
        <f t="shared" si="183"/>
        <v>N/A</v>
      </c>
      <c r="G836" s="48">
        <v>44525</v>
      </c>
      <c r="H836" s="56" t="str">
        <f t="shared" si="184"/>
        <v>N/A</v>
      </c>
      <c r="I836" s="51">
        <v>1.804</v>
      </c>
      <c r="J836" s="51">
        <v>-0.76700000000000002</v>
      </c>
      <c r="K836" s="57" t="s">
        <v>117</v>
      </c>
      <c r="L836" s="21" t="str">
        <f t="shared" si="185"/>
        <v>Yes</v>
      </c>
    </row>
    <row r="837" spans="1:12">
      <c r="A837" s="111" t="s">
        <v>429</v>
      </c>
      <c r="B837" s="57" t="s">
        <v>51</v>
      </c>
      <c r="C837" s="62">
        <v>326.2378046</v>
      </c>
      <c r="D837" s="56" t="str">
        <f t="shared" si="182"/>
        <v>N/A</v>
      </c>
      <c r="E837" s="62">
        <v>318.28133008999998</v>
      </c>
      <c r="F837" s="56" t="str">
        <f t="shared" si="183"/>
        <v>N/A</v>
      </c>
      <c r="G837" s="62">
        <v>331.60916338999999</v>
      </c>
      <c r="H837" s="56" t="str">
        <f t="shared" si="184"/>
        <v>N/A</v>
      </c>
      <c r="I837" s="51">
        <v>-2.44</v>
      </c>
      <c r="J837" s="51">
        <v>4.1870000000000003</v>
      </c>
      <c r="K837" s="57" t="s">
        <v>117</v>
      </c>
      <c r="L837" s="21" t="str">
        <f t="shared" si="185"/>
        <v>Yes</v>
      </c>
    </row>
    <row r="838" spans="1:12">
      <c r="A838" s="111" t="s">
        <v>430</v>
      </c>
      <c r="B838" s="57" t="s">
        <v>51</v>
      </c>
      <c r="C838" s="62">
        <v>1603731</v>
      </c>
      <c r="D838" s="56" t="str">
        <f t="shared" si="182"/>
        <v>N/A</v>
      </c>
      <c r="E838" s="62">
        <v>1710870</v>
      </c>
      <c r="F838" s="56" t="str">
        <f t="shared" si="183"/>
        <v>N/A</v>
      </c>
      <c r="G838" s="62">
        <v>1185012</v>
      </c>
      <c r="H838" s="56" t="str">
        <f t="shared" si="184"/>
        <v>N/A</v>
      </c>
      <c r="I838" s="51">
        <v>6.681</v>
      </c>
      <c r="J838" s="51">
        <v>-30.7</v>
      </c>
      <c r="K838" s="57" t="s">
        <v>117</v>
      </c>
      <c r="L838" s="21" t="str">
        <f t="shared" si="185"/>
        <v>No</v>
      </c>
    </row>
    <row r="839" spans="1:12">
      <c r="A839" s="118" t="s">
        <v>107</v>
      </c>
      <c r="B839" s="70" t="s">
        <v>51</v>
      </c>
      <c r="C839" s="39">
        <v>17540</v>
      </c>
      <c r="D839" s="10" t="str">
        <f t="shared" si="182"/>
        <v>N/A</v>
      </c>
      <c r="E839" s="39">
        <v>17788</v>
      </c>
      <c r="F839" s="10" t="str">
        <f t="shared" si="183"/>
        <v>N/A</v>
      </c>
      <c r="G839" s="39">
        <v>16840</v>
      </c>
      <c r="H839" s="10" t="str">
        <f t="shared" si="184"/>
        <v>N/A</v>
      </c>
      <c r="I839" s="96">
        <v>1.4139999999999999</v>
      </c>
      <c r="J839" s="96">
        <v>-5.33</v>
      </c>
      <c r="K839" s="11" t="s">
        <v>117</v>
      </c>
      <c r="L839" s="21" t="str">
        <f t="shared" si="185"/>
        <v>Yes</v>
      </c>
    </row>
    <row r="840" spans="1:12">
      <c r="A840" s="118" t="s">
        <v>431</v>
      </c>
      <c r="B840" s="70" t="s">
        <v>51</v>
      </c>
      <c r="C840" s="40">
        <v>91.432782212000006</v>
      </c>
      <c r="D840" s="10" t="str">
        <f t="shared" si="182"/>
        <v>N/A</v>
      </c>
      <c r="E840" s="40">
        <v>96.181133348000003</v>
      </c>
      <c r="F840" s="10" t="str">
        <f t="shared" si="183"/>
        <v>N/A</v>
      </c>
      <c r="G840" s="40">
        <v>70.368883609999997</v>
      </c>
      <c r="H840" s="10" t="str">
        <f t="shared" si="184"/>
        <v>N/A</v>
      </c>
      <c r="I840" s="96">
        <v>5.1929999999999996</v>
      </c>
      <c r="J840" s="96">
        <v>-26.8</v>
      </c>
      <c r="K840" s="11" t="s">
        <v>117</v>
      </c>
      <c r="L840" s="21" t="str">
        <f t="shared" si="185"/>
        <v>No</v>
      </c>
    </row>
    <row r="841" spans="1:12">
      <c r="A841" s="118" t="s">
        <v>432</v>
      </c>
      <c r="B841" s="70" t="s">
        <v>51</v>
      </c>
      <c r="C841" s="40">
        <v>54212244</v>
      </c>
      <c r="D841" s="10" t="str">
        <f t="shared" si="182"/>
        <v>N/A</v>
      </c>
      <c r="E841" s="40">
        <v>50407792</v>
      </c>
      <c r="F841" s="10" t="str">
        <f t="shared" si="183"/>
        <v>N/A</v>
      </c>
      <c r="G841" s="40">
        <v>44685149</v>
      </c>
      <c r="H841" s="10" t="str">
        <f t="shared" si="184"/>
        <v>N/A</v>
      </c>
      <c r="I841" s="96">
        <v>-7.02</v>
      </c>
      <c r="J841" s="96">
        <v>-11.4</v>
      </c>
      <c r="K841" s="11" t="s">
        <v>117</v>
      </c>
      <c r="L841" s="21" t="str">
        <f t="shared" si="185"/>
        <v>Yes</v>
      </c>
    </row>
    <row r="842" spans="1:12">
      <c r="A842" s="118" t="s">
        <v>433</v>
      </c>
      <c r="B842" s="70" t="s">
        <v>51</v>
      </c>
      <c r="C842" s="39">
        <v>50743</v>
      </c>
      <c r="D842" s="10" t="str">
        <f t="shared" si="182"/>
        <v>N/A</v>
      </c>
      <c r="E842" s="39">
        <v>51119</v>
      </c>
      <c r="F842" s="10" t="str">
        <f t="shared" si="183"/>
        <v>N/A</v>
      </c>
      <c r="G842" s="39">
        <v>51122</v>
      </c>
      <c r="H842" s="10" t="str">
        <f t="shared" si="184"/>
        <v>N/A</v>
      </c>
      <c r="I842" s="96">
        <v>0.74099999999999999</v>
      </c>
      <c r="J842" s="96">
        <v>5.8999999999999999E-3</v>
      </c>
      <c r="K842" s="11" t="s">
        <v>117</v>
      </c>
      <c r="L842" s="21" t="str">
        <f t="shared" si="185"/>
        <v>Yes</v>
      </c>
    </row>
    <row r="843" spans="1:12">
      <c r="A843" s="118" t="s">
        <v>434</v>
      </c>
      <c r="B843" s="70" t="s">
        <v>51</v>
      </c>
      <c r="C843" s="40">
        <v>1068.3689179</v>
      </c>
      <c r="D843" s="10" t="str">
        <f t="shared" si="182"/>
        <v>N/A</v>
      </c>
      <c r="E843" s="40">
        <v>986.08720828000003</v>
      </c>
      <c r="F843" s="10" t="str">
        <f t="shared" si="183"/>
        <v>N/A</v>
      </c>
      <c r="G843" s="40">
        <v>874.08843550999995</v>
      </c>
      <c r="H843" s="10" t="str">
        <f t="shared" si="184"/>
        <v>N/A</v>
      </c>
      <c r="I843" s="96">
        <v>-7.7</v>
      </c>
      <c r="J843" s="96">
        <v>-11.4</v>
      </c>
      <c r="K843" s="11" t="s">
        <v>117</v>
      </c>
      <c r="L843" s="21" t="str">
        <f t="shared" si="185"/>
        <v>Yes</v>
      </c>
    </row>
    <row r="844" spans="1:12">
      <c r="A844" s="118" t="s">
        <v>435</v>
      </c>
      <c r="B844" s="70" t="s">
        <v>51</v>
      </c>
      <c r="C844" s="40">
        <v>4600033</v>
      </c>
      <c r="D844" s="10" t="str">
        <f t="shared" si="182"/>
        <v>N/A</v>
      </c>
      <c r="E844" s="40">
        <v>4468160</v>
      </c>
      <c r="F844" s="10" t="str">
        <f t="shared" si="183"/>
        <v>N/A</v>
      </c>
      <c r="G844" s="40">
        <v>5189554</v>
      </c>
      <c r="H844" s="10" t="str">
        <f t="shared" si="184"/>
        <v>N/A</v>
      </c>
      <c r="I844" s="96">
        <v>-2.87</v>
      </c>
      <c r="J844" s="96">
        <v>16.149999999999999</v>
      </c>
      <c r="K844" s="11" t="s">
        <v>117</v>
      </c>
      <c r="L844" s="21" t="str">
        <f t="shared" si="185"/>
        <v>No</v>
      </c>
    </row>
    <row r="845" spans="1:12">
      <c r="A845" s="118" t="s">
        <v>108</v>
      </c>
      <c r="B845" s="70" t="s">
        <v>51</v>
      </c>
      <c r="C845" s="39">
        <v>8985</v>
      </c>
      <c r="D845" s="10" t="str">
        <f t="shared" si="182"/>
        <v>N/A</v>
      </c>
      <c r="E845" s="39">
        <v>9256</v>
      </c>
      <c r="F845" s="10" t="str">
        <f t="shared" si="183"/>
        <v>N/A</v>
      </c>
      <c r="G845" s="39">
        <v>9868</v>
      </c>
      <c r="H845" s="10" t="str">
        <f t="shared" si="184"/>
        <v>N/A</v>
      </c>
      <c r="I845" s="96">
        <v>3.016</v>
      </c>
      <c r="J845" s="96">
        <v>6.6120000000000001</v>
      </c>
      <c r="K845" s="11" t="s">
        <v>117</v>
      </c>
      <c r="L845" s="21" t="str">
        <f t="shared" si="185"/>
        <v>Yes</v>
      </c>
    </row>
    <row r="846" spans="1:12">
      <c r="A846" s="118" t="s">
        <v>436</v>
      </c>
      <c r="B846" s="70" t="s">
        <v>51</v>
      </c>
      <c r="C846" s="40">
        <v>511.96805787</v>
      </c>
      <c r="D846" s="10" t="str">
        <f t="shared" si="182"/>
        <v>N/A</v>
      </c>
      <c r="E846" s="40">
        <v>482.73120138000002</v>
      </c>
      <c r="F846" s="10" t="str">
        <f t="shared" si="183"/>
        <v>N/A</v>
      </c>
      <c r="G846" s="40">
        <v>525.89724362000004</v>
      </c>
      <c r="H846" s="10" t="str">
        <f t="shared" si="184"/>
        <v>N/A</v>
      </c>
      <c r="I846" s="96">
        <v>-5.71</v>
      </c>
      <c r="J846" s="96">
        <v>8.9420000000000002</v>
      </c>
      <c r="K846" s="11" t="s">
        <v>117</v>
      </c>
      <c r="L846" s="21" t="str">
        <f t="shared" si="185"/>
        <v>Yes</v>
      </c>
    </row>
    <row r="847" spans="1:12">
      <c r="A847" s="118" t="s">
        <v>437</v>
      </c>
      <c r="B847" s="70" t="s">
        <v>51</v>
      </c>
      <c r="C847" s="40">
        <v>32093335</v>
      </c>
      <c r="D847" s="10" t="str">
        <f t="shared" si="182"/>
        <v>N/A</v>
      </c>
      <c r="E847" s="40">
        <v>31853786</v>
      </c>
      <c r="F847" s="10" t="str">
        <f t="shared" si="183"/>
        <v>N/A</v>
      </c>
      <c r="G847" s="40">
        <v>38014129</v>
      </c>
      <c r="H847" s="10" t="str">
        <f t="shared" si="184"/>
        <v>N/A</v>
      </c>
      <c r="I847" s="96">
        <v>-0.746</v>
      </c>
      <c r="J847" s="96">
        <v>19.34</v>
      </c>
      <c r="K847" s="11" t="s">
        <v>117</v>
      </c>
      <c r="L847" s="21" t="str">
        <f t="shared" si="185"/>
        <v>No</v>
      </c>
    </row>
    <row r="848" spans="1:12">
      <c r="A848" s="118" t="s">
        <v>438</v>
      </c>
      <c r="B848" s="70" t="s">
        <v>51</v>
      </c>
      <c r="C848" s="39">
        <v>7014</v>
      </c>
      <c r="D848" s="10" t="str">
        <f t="shared" si="182"/>
        <v>N/A</v>
      </c>
      <c r="E848" s="39">
        <v>7028</v>
      </c>
      <c r="F848" s="10" t="str">
        <f t="shared" si="183"/>
        <v>N/A</v>
      </c>
      <c r="G848" s="39">
        <v>7148</v>
      </c>
      <c r="H848" s="10" t="str">
        <f t="shared" si="184"/>
        <v>N/A</v>
      </c>
      <c r="I848" s="96">
        <v>0.1996</v>
      </c>
      <c r="J848" s="96">
        <v>1.7070000000000001</v>
      </c>
      <c r="K848" s="11" t="s">
        <v>117</v>
      </c>
      <c r="L848" s="21" t="str">
        <f t="shared" ref="L848:L879" si="186">IF(J848="Div by 0", "N/A", IF(K848="N/A","N/A", IF(J848&gt;VALUE(MID(K848,1,2)), "No", IF(J848&lt;-1*VALUE(MID(K848,1,2)), "No", "Yes"))))</f>
        <v>Yes</v>
      </c>
    </row>
    <row r="849" spans="1:12">
      <c r="A849" s="118" t="s">
        <v>439</v>
      </c>
      <c r="B849" s="70" t="s">
        <v>51</v>
      </c>
      <c r="C849" s="40">
        <v>4575.6109210000004</v>
      </c>
      <c r="D849" s="10" t="str">
        <f t="shared" si="182"/>
        <v>N/A</v>
      </c>
      <c r="E849" s="40">
        <v>4532.4112123000004</v>
      </c>
      <c r="F849" s="10" t="str">
        <f t="shared" si="183"/>
        <v>N/A</v>
      </c>
      <c r="G849" s="40">
        <v>5318.1489927000002</v>
      </c>
      <c r="H849" s="10" t="str">
        <f t="shared" si="184"/>
        <v>N/A</v>
      </c>
      <c r="I849" s="96">
        <v>-0.94399999999999995</v>
      </c>
      <c r="J849" s="96">
        <v>17.34</v>
      </c>
      <c r="K849" s="11" t="s">
        <v>117</v>
      </c>
      <c r="L849" s="21" t="str">
        <f t="shared" si="186"/>
        <v>No</v>
      </c>
    </row>
    <row r="850" spans="1:12">
      <c r="A850" s="118" t="s">
        <v>440</v>
      </c>
      <c r="B850" s="70" t="s">
        <v>51</v>
      </c>
      <c r="C850" s="40">
        <v>16631889</v>
      </c>
      <c r="D850" s="10" t="str">
        <f t="shared" si="182"/>
        <v>N/A</v>
      </c>
      <c r="E850" s="40">
        <v>14667416</v>
      </c>
      <c r="F850" s="10" t="str">
        <f t="shared" si="183"/>
        <v>N/A</v>
      </c>
      <c r="G850" s="40">
        <v>15038756</v>
      </c>
      <c r="H850" s="10" t="str">
        <f t="shared" si="184"/>
        <v>N/A</v>
      </c>
      <c r="I850" s="96">
        <v>-11.8</v>
      </c>
      <c r="J850" s="96">
        <v>2.532</v>
      </c>
      <c r="K850" s="11" t="s">
        <v>117</v>
      </c>
      <c r="L850" s="21" t="str">
        <f t="shared" si="186"/>
        <v>Yes</v>
      </c>
    </row>
    <row r="851" spans="1:12">
      <c r="A851" s="118" t="s">
        <v>109</v>
      </c>
      <c r="B851" s="70" t="s">
        <v>51</v>
      </c>
      <c r="C851" s="39">
        <v>63617</v>
      </c>
      <c r="D851" s="10" t="str">
        <f t="shared" si="182"/>
        <v>N/A</v>
      </c>
      <c r="E851" s="39">
        <v>60999</v>
      </c>
      <c r="F851" s="10" t="str">
        <f t="shared" si="183"/>
        <v>N/A</v>
      </c>
      <c r="G851" s="39">
        <v>63493</v>
      </c>
      <c r="H851" s="10" t="str">
        <f t="shared" si="184"/>
        <v>N/A</v>
      </c>
      <c r="I851" s="96">
        <v>-4.12</v>
      </c>
      <c r="J851" s="96">
        <v>4.0890000000000004</v>
      </c>
      <c r="K851" s="11" t="s">
        <v>117</v>
      </c>
      <c r="L851" s="21" t="str">
        <f t="shared" si="186"/>
        <v>Yes</v>
      </c>
    </row>
    <row r="852" spans="1:12">
      <c r="A852" s="118" t="s">
        <v>441</v>
      </c>
      <c r="B852" s="70" t="s">
        <v>51</v>
      </c>
      <c r="C852" s="40">
        <v>261.43780750000002</v>
      </c>
      <c r="D852" s="10" t="str">
        <f t="shared" si="182"/>
        <v>N/A</v>
      </c>
      <c r="E852" s="40">
        <v>240.45338448000001</v>
      </c>
      <c r="F852" s="10" t="str">
        <f t="shared" si="183"/>
        <v>N/A</v>
      </c>
      <c r="G852" s="40">
        <v>236.85691335999999</v>
      </c>
      <c r="H852" s="10" t="str">
        <f t="shared" si="184"/>
        <v>N/A</v>
      </c>
      <c r="I852" s="96">
        <v>-8.0299999999999994</v>
      </c>
      <c r="J852" s="96">
        <v>-1.5</v>
      </c>
      <c r="K852" s="11" t="s">
        <v>117</v>
      </c>
      <c r="L852" s="21" t="str">
        <f t="shared" si="186"/>
        <v>Yes</v>
      </c>
    </row>
    <row r="853" spans="1:12">
      <c r="A853" s="118" t="s">
        <v>442</v>
      </c>
      <c r="B853" s="70" t="s">
        <v>51</v>
      </c>
      <c r="C853" s="40">
        <v>702850192</v>
      </c>
      <c r="D853" s="10" t="str">
        <f t="shared" si="182"/>
        <v>N/A</v>
      </c>
      <c r="E853" s="40">
        <v>117712239</v>
      </c>
      <c r="F853" s="10" t="str">
        <f t="shared" si="183"/>
        <v>N/A</v>
      </c>
      <c r="G853" s="40">
        <v>37425376</v>
      </c>
      <c r="H853" s="10" t="str">
        <f t="shared" si="184"/>
        <v>N/A</v>
      </c>
      <c r="I853" s="96">
        <v>-83.3</v>
      </c>
      <c r="J853" s="96">
        <v>-68.2</v>
      </c>
      <c r="K853" s="11" t="s">
        <v>117</v>
      </c>
      <c r="L853" s="21" t="str">
        <f t="shared" si="186"/>
        <v>No</v>
      </c>
    </row>
    <row r="854" spans="1:12">
      <c r="A854" s="118" t="s">
        <v>110</v>
      </c>
      <c r="B854" s="70" t="s">
        <v>51</v>
      </c>
      <c r="C854" s="39">
        <v>141297</v>
      </c>
      <c r="D854" s="10" t="str">
        <f t="shared" si="182"/>
        <v>N/A</v>
      </c>
      <c r="E854" s="39">
        <v>123261</v>
      </c>
      <c r="F854" s="10" t="str">
        <f t="shared" si="183"/>
        <v>N/A</v>
      </c>
      <c r="G854" s="39">
        <v>87435</v>
      </c>
      <c r="H854" s="10" t="str">
        <f t="shared" si="184"/>
        <v>N/A</v>
      </c>
      <c r="I854" s="96">
        <v>-12.8</v>
      </c>
      <c r="J854" s="96">
        <v>-29.1</v>
      </c>
      <c r="K854" s="11" t="s">
        <v>117</v>
      </c>
      <c r="L854" s="21" t="str">
        <f t="shared" si="186"/>
        <v>No</v>
      </c>
    </row>
    <row r="855" spans="1:12">
      <c r="A855" s="118" t="s">
        <v>443</v>
      </c>
      <c r="B855" s="70" t="s">
        <v>51</v>
      </c>
      <c r="C855" s="40">
        <v>4974.2754057000002</v>
      </c>
      <c r="D855" s="10" t="str">
        <f t="shared" si="182"/>
        <v>N/A</v>
      </c>
      <c r="E855" s="40">
        <v>954.98364446000005</v>
      </c>
      <c r="F855" s="10" t="str">
        <f t="shared" si="183"/>
        <v>N/A</v>
      </c>
      <c r="G855" s="40">
        <v>428.03655286999998</v>
      </c>
      <c r="H855" s="10" t="str">
        <f t="shared" si="184"/>
        <v>N/A</v>
      </c>
      <c r="I855" s="96">
        <v>-80.8</v>
      </c>
      <c r="J855" s="96">
        <v>-55.2</v>
      </c>
      <c r="K855" s="11" t="s">
        <v>117</v>
      </c>
      <c r="L855" s="21" t="str">
        <f t="shared" si="186"/>
        <v>No</v>
      </c>
    </row>
    <row r="856" spans="1:12">
      <c r="A856" s="118" t="s">
        <v>444</v>
      </c>
      <c r="B856" s="70" t="s">
        <v>51</v>
      </c>
      <c r="C856" s="40">
        <v>136153656</v>
      </c>
      <c r="D856" s="10" t="str">
        <f t="shared" si="182"/>
        <v>N/A</v>
      </c>
      <c r="E856" s="40">
        <v>151552521</v>
      </c>
      <c r="F856" s="10" t="str">
        <f t="shared" si="183"/>
        <v>N/A</v>
      </c>
      <c r="G856" s="40">
        <v>148706897</v>
      </c>
      <c r="H856" s="10" t="str">
        <f t="shared" si="184"/>
        <v>N/A</v>
      </c>
      <c r="I856" s="96">
        <v>11.31</v>
      </c>
      <c r="J856" s="96">
        <v>-1.88</v>
      </c>
      <c r="K856" s="11" t="s">
        <v>117</v>
      </c>
      <c r="L856" s="21" t="str">
        <f t="shared" si="186"/>
        <v>Yes</v>
      </c>
    </row>
    <row r="857" spans="1:12">
      <c r="A857" s="126" t="s">
        <v>706</v>
      </c>
      <c r="B857" s="39" t="s">
        <v>51</v>
      </c>
      <c r="C857" s="39">
        <v>44738</v>
      </c>
      <c r="D857" s="10" t="str">
        <f t="shared" si="182"/>
        <v>N/A</v>
      </c>
      <c r="E857" s="39">
        <v>45827</v>
      </c>
      <c r="F857" s="10" t="str">
        <f t="shared" si="183"/>
        <v>N/A</v>
      </c>
      <c r="G857" s="39">
        <v>45265</v>
      </c>
      <c r="H857" s="10" t="str">
        <f t="shared" si="184"/>
        <v>N/A</v>
      </c>
      <c r="I857" s="96">
        <v>2.4340000000000002</v>
      </c>
      <c r="J857" s="96">
        <v>-1.23</v>
      </c>
      <c r="K857" s="49" t="s">
        <v>117</v>
      </c>
      <c r="L857" s="21" t="str">
        <f t="shared" si="186"/>
        <v>Yes</v>
      </c>
    </row>
    <row r="858" spans="1:12">
      <c r="A858" s="118" t="s">
        <v>445</v>
      </c>
      <c r="B858" s="70" t="s">
        <v>51</v>
      </c>
      <c r="C858" s="40">
        <v>3043.3558942999998</v>
      </c>
      <c r="D858" s="10" t="str">
        <f t="shared" si="182"/>
        <v>N/A</v>
      </c>
      <c r="E858" s="40">
        <v>3307.0574333999998</v>
      </c>
      <c r="F858" s="10" t="str">
        <f t="shared" si="183"/>
        <v>N/A</v>
      </c>
      <c r="G858" s="40">
        <v>3285.2512316000002</v>
      </c>
      <c r="H858" s="10" t="str">
        <f t="shared" si="184"/>
        <v>N/A</v>
      </c>
      <c r="I858" s="96">
        <v>8.6649999999999991</v>
      </c>
      <c r="J858" s="96">
        <v>-0.65900000000000003</v>
      </c>
      <c r="K858" s="11" t="s">
        <v>117</v>
      </c>
      <c r="L858" s="21" t="str">
        <f t="shared" si="186"/>
        <v>Yes</v>
      </c>
    </row>
    <row r="859" spans="1:12">
      <c r="A859" s="118" t="s">
        <v>446</v>
      </c>
      <c r="B859" s="70" t="s">
        <v>51</v>
      </c>
      <c r="C859" s="40">
        <v>54163248</v>
      </c>
      <c r="D859" s="10" t="str">
        <f t="shared" si="182"/>
        <v>N/A</v>
      </c>
      <c r="E859" s="40">
        <v>47481598</v>
      </c>
      <c r="F859" s="10" t="str">
        <f t="shared" si="183"/>
        <v>N/A</v>
      </c>
      <c r="G859" s="40">
        <v>50751634</v>
      </c>
      <c r="H859" s="10" t="str">
        <f t="shared" si="184"/>
        <v>N/A</v>
      </c>
      <c r="I859" s="96">
        <v>-12.3</v>
      </c>
      <c r="J859" s="96">
        <v>6.8869999999999996</v>
      </c>
      <c r="K859" s="11" t="s">
        <v>117</v>
      </c>
      <c r="L859" s="21" t="str">
        <f t="shared" si="186"/>
        <v>Yes</v>
      </c>
    </row>
    <row r="860" spans="1:12">
      <c r="A860" s="118" t="s">
        <v>40</v>
      </c>
      <c r="B860" s="70" t="s">
        <v>51</v>
      </c>
      <c r="C860" s="39">
        <v>45847</v>
      </c>
      <c r="D860" s="10" t="str">
        <f t="shared" si="182"/>
        <v>N/A</v>
      </c>
      <c r="E860" s="39">
        <v>47347</v>
      </c>
      <c r="F860" s="10" t="str">
        <f t="shared" si="183"/>
        <v>N/A</v>
      </c>
      <c r="G860" s="39">
        <v>48970</v>
      </c>
      <c r="H860" s="10" t="str">
        <f t="shared" si="184"/>
        <v>N/A</v>
      </c>
      <c r="I860" s="96">
        <v>3.2719999999999998</v>
      </c>
      <c r="J860" s="96">
        <v>3.4279999999999999</v>
      </c>
      <c r="K860" s="11" t="s">
        <v>117</v>
      </c>
      <c r="L860" s="21" t="str">
        <f t="shared" si="186"/>
        <v>Yes</v>
      </c>
    </row>
    <row r="861" spans="1:12">
      <c r="A861" s="118" t="s">
        <v>447</v>
      </c>
      <c r="B861" s="70" t="s">
        <v>51</v>
      </c>
      <c r="C861" s="40">
        <v>1181.3913233000001</v>
      </c>
      <c r="D861" s="10" t="str">
        <f t="shared" si="182"/>
        <v>N/A</v>
      </c>
      <c r="E861" s="40">
        <v>1002.8427989</v>
      </c>
      <c r="F861" s="10" t="str">
        <f t="shared" si="183"/>
        <v>N/A</v>
      </c>
      <c r="G861" s="40">
        <v>1036.3821522999999</v>
      </c>
      <c r="H861" s="10" t="str">
        <f t="shared" si="184"/>
        <v>N/A</v>
      </c>
      <c r="I861" s="96">
        <v>-15.1</v>
      </c>
      <c r="J861" s="96">
        <v>3.3439999999999999</v>
      </c>
      <c r="K861" s="11" t="s">
        <v>117</v>
      </c>
      <c r="L861" s="21" t="str">
        <f t="shared" si="186"/>
        <v>Yes</v>
      </c>
    </row>
    <row r="862" spans="1:12">
      <c r="A862" s="118" t="s">
        <v>448</v>
      </c>
      <c r="B862" s="70" t="s">
        <v>51</v>
      </c>
      <c r="C862" s="40">
        <v>192893464</v>
      </c>
      <c r="D862" s="10" t="str">
        <f t="shared" si="182"/>
        <v>N/A</v>
      </c>
      <c r="E862" s="40">
        <v>182370251</v>
      </c>
      <c r="F862" s="10" t="str">
        <f t="shared" si="183"/>
        <v>N/A</v>
      </c>
      <c r="G862" s="40">
        <v>187605738</v>
      </c>
      <c r="H862" s="10" t="str">
        <f t="shared" si="184"/>
        <v>N/A</v>
      </c>
      <c r="I862" s="96">
        <v>-5.46</v>
      </c>
      <c r="J862" s="96">
        <v>2.871</v>
      </c>
      <c r="K862" s="11" t="s">
        <v>117</v>
      </c>
      <c r="L862" s="21" t="str">
        <f t="shared" si="186"/>
        <v>Yes</v>
      </c>
    </row>
    <row r="863" spans="1:12">
      <c r="A863" s="118" t="s">
        <v>449</v>
      </c>
      <c r="B863" s="70" t="s">
        <v>51</v>
      </c>
      <c r="C863" s="39">
        <v>18436</v>
      </c>
      <c r="D863" s="10" t="str">
        <f t="shared" si="182"/>
        <v>N/A</v>
      </c>
      <c r="E863" s="39">
        <v>18717</v>
      </c>
      <c r="F863" s="10" t="str">
        <f t="shared" si="183"/>
        <v>N/A</v>
      </c>
      <c r="G863" s="39">
        <v>19278</v>
      </c>
      <c r="H863" s="10" t="str">
        <f t="shared" si="184"/>
        <v>N/A</v>
      </c>
      <c r="I863" s="96">
        <v>1.524</v>
      </c>
      <c r="J863" s="96">
        <v>2.9969999999999999</v>
      </c>
      <c r="K863" s="11" t="s">
        <v>117</v>
      </c>
      <c r="L863" s="21" t="str">
        <f t="shared" si="186"/>
        <v>Yes</v>
      </c>
    </row>
    <row r="864" spans="1:12">
      <c r="A864" s="118" t="s">
        <v>450</v>
      </c>
      <c r="B864" s="70" t="s">
        <v>51</v>
      </c>
      <c r="C864" s="40">
        <v>10462.869602999999</v>
      </c>
      <c r="D864" s="10" t="str">
        <f t="shared" si="182"/>
        <v>N/A</v>
      </c>
      <c r="E864" s="40">
        <v>9743.5620558999999</v>
      </c>
      <c r="F864" s="10" t="str">
        <f t="shared" si="183"/>
        <v>N/A</v>
      </c>
      <c r="G864" s="40">
        <v>9731.5975724</v>
      </c>
      <c r="H864" s="10" t="str">
        <f t="shared" si="184"/>
        <v>N/A</v>
      </c>
      <c r="I864" s="96">
        <v>-6.87</v>
      </c>
      <c r="J864" s="96">
        <v>-0.123</v>
      </c>
      <c r="K864" s="11" t="s">
        <v>117</v>
      </c>
      <c r="L864" s="21" t="str">
        <f t="shared" si="186"/>
        <v>Yes</v>
      </c>
    </row>
    <row r="865" spans="1:12">
      <c r="A865" s="118" t="s">
        <v>451</v>
      </c>
      <c r="B865" s="70" t="s">
        <v>51</v>
      </c>
      <c r="C865" s="40">
        <v>7920</v>
      </c>
      <c r="D865" s="10" t="str">
        <f t="shared" si="182"/>
        <v>N/A</v>
      </c>
      <c r="E865" s="40">
        <v>16861</v>
      </c>
      <c r="F865" s="10" t="str">
        <f t="shared" si="183"/>
        <v>N/A</v>
      </c>
      <c r="G865" s="40">
        <v>138463</v>
      </c>
      <c r="H865" s="10" t="str">
        <f t="shared" si="184"/>
        <v>N/A</v>
      </c>
      <c r="I865" s="96">
        <v>112.9</v>
      </c>
      <c r="J865" s="96">
        <v>721.2</v>
      </c>
      <c r="K865" s="11" t="s">
        <v>117</v>
      </c>
      <c r="L865" s="21" t="str">
        <f t="shared" si="186"/>
        <v>No</v>
      </c>
    </row>
    <row r="866" spans="1:12">
      <c r="A866" s="118" t="s">
        <v>452</v>
      </c>
      <c r="B866" s="70" t="s">
        <v>51</v>
      </c>
      <c r="C866" s="39">
        <v>29</v>
      </c>
      <c r="D866" s="10" t="str">
        <f t="shared" si="182"/>
        <v>N/A</v>
      </c>
      <c r="E866" s="39">
        <v>30</v>
      </c>
      <c r="F866" s="10" t="str">
        <f t="shared" si="183"/>
        <v>N/A</v>
      </c>
      <c r="G866" s="39">
        <v>85</v>
      </c>
      <c r="H866" s="10" t="str">
        <f t="shared" si="184"/>
        <v>N/A</v>
      </c>
      <c r="I866" s="96">
        <v>3.448</v>
      </c>
      <c r="J866" s="96">
        <v>183.3</v>
      </c>
      <c r="K866" s="11" t="s">
        <v>117</v>
      </c>
      <c r="L866" s="21" t="str">
        <f t="shared" si="186"/>
        <v>No</v>
      </c>
    </row>
    <row r="867" spans="1:12">
      <c r="A867" s="118" t="s">
        <v>453</v>
      </c>
      <c r="B867" s="70" t="s">
        <v>51</v>
      </c>
      <c r="C867" s="40">
        <v>273.10344828000001</v>
      </c>
      <c r="D867" s="10" t="str">
        <f t="shared" si="182"/>
        <v>N/A</v>
      </c>
      <c r="E867" s="40">
        <v>562.03333333</v>
      </c>
      <c r="F867" s="10" t="str">
        <f t="shared" si="183"/>
        <v>N/A</v>
      </c>
      <c r="G867" s="40">
        <v>1628.9764706000001</v>
      </c>
      <c r="H867" s="10" t="str">
        <f t="shared" si="184"/>
        <v>N/A</v>
      </c>
      <c r="I867" s="96">
        <v>105.8</v>
      </c>
      <c r="J867" s="96">
        <v>189.8</v>
      </c>
      <c r="K867" s="11" t="s">
        <v>117</v>
      </c>
      <c r="L867" s="21" t="str">
        <f t="shared" si="186"/>
        <v>No</v>
      </c>
    </row>
    <row r="868" spans="1:12">
      <c r="A868" s="118" t="s">
        <v>454</v>
      </c>
      <c r="B868" s="70" t="s">
        <v>51</v>
      </c>
      <c r="C868" s="40">
        <v>234596</v>
      </c>
      <c r="D868" s="10" t="str">
        <f t="shared" si="182"/>
        <v>N/A</v>
      </c>
      <c r="E868" s="40">
        <v>152728</v>
      </c>
      <c r="F868" s="10" t="str">
        <f t="shared" si="183"/>
        <v>N/A</v>
      </c>
      <c r="G868" s="40">
        <v>130894</v>
      </c>
      <c r="H868" s="10" t="str">
        <f t="shared" si="184"/>
        <v>N/A</v>
      </c>
      <c r="I868" s="96">
        <v>-34.9</v>
      </c>
      <c r="J868" s="96">
        <v>-14.3</v>
      </c>
      <c r="K868" s="11" t="s">
        <v>117</v>
      </c>
      <c r="L868" s="21" t="str">
        <f t="shared" si="186"/>
        <v>Yes</v>
      </c>
    </row>
    <row r="869" spans="1:12">
      <c r="A869" s="118" t="s">
        <v>455</v>
      </c>
      <c r="B869" s="70" t="s">
        <v>51</v>
      </c>
      <c r="C869" s="39">
        <v>66</v>
      </c>
      <c r="D869" s="10" t="str">
        <f t="shared" si="182"/>
        <v>N/A</v>
      </c>
      <c r="E869" s="39">
        <v>37</v>
      </c>
      <c r="F869" s="10" t="str">
        <f t="shared" si="183"/>
        <v>N/A</v>
      </c>
      <c r="G869" s="39">
        <v>34</v>
      </c>
      <c r="H869" s="10" t="str">
        <f t="shared" si="184"/>
        <v>N/A</v>
      </c>
      <c r="I869" s="96">
        <v>-43.9</v>
      </c>
      <c r="J869" s="96">
        <v>-8.11</v>
      </c>
      <c r="K869" s="11" t="s">
        <v>117</v>
      </c>
      <c r="L869" s="21" t="str">
        <f t="shared" si="186"/>
        <v>Yes</v>
      </c>
    </row>
    <row r="870" spans="1:12">
      <c r="A870" s="118" t="s">
        <v>456</v>
      </c>
      <c r="B870" s="70" t="s">
        <v>51</v>
      </c>
      <c r="C870" s="40">
        <v>3554.4848485000002</v>
      </c>
      <c r="D870" s="10" t="str">
        <f t="shared" si="182"/>
        <v>N/A</v>
      </c>
      <c r="E870" s="40">
        <v>4127.7837837999996</v>
      </c>
      <c r="F870" s="10" t="str">
        <f t="shared" si="183"/>
        <v>N/A</v>
      </c>
      <c r="G870" s="40">
        <v>3849.8235294000001</v>
      </c>
      <c r="H870" s="10" t="str">
        <f t="shared" si="184"/>
        <v>N/A</v>
      </c>
      <c r="I870" s="96">
        <v>16.13</v>
      </c>
      <c r="J870" s="96">
        <v>-6.73</v>
      </c>
      <c r="K870" s="11" t="s">
        <v>117</v>
      </c>
      <c r="L870" s="21" t="str">
        <f t="shared" si="186"/>
        <v>Yes</v>
      </c>
    </row>
    <row r="871" spans="1:12">
      <c r="A871" s="118" t="s">
        <v>457</v>
      </c>
      <c r="B871" s="70" t="s">
        <v>51</v>
      </c>
      <c r="C871" s="40">
        <v>0</v>
      </c>
      <c r="D871" s="10" t="str">
        <f t="shared" si="182"/>
        <v>N/A</v>
      </c>
      <c r="E871" s="40">
        <v>0</v>
      </c>
      <c r="F871" s="10" t="str">
        <f t="shared" si="183"/>
        <v>N/A</v>
      </c>
      <c r="G871" s="40">
        <v>0</v>
      </c>
      <c r="H871" s="10" t="str">
        <f t="shared" si="184"/>
        <v>N/A</v>
      </c>
      <c r="I871" s="96" t="s">
        <v>999</v>
      </c>
      <c r="J871" s="96" t="s">
        <v>999</v>
      </c>
      <c r="K871" s="11" t="s">
        <v>117</v>
      </c>
      <c r="L871" s="21" t="str">
        <f t="shared" si="186"/>
        <v>N/A</v>
      </c>
    </row>
    <row r="872" spans="1:12">
      <c r="A872" s="118" t="s">
        <v>707</v>
      </c>
      <c r="B872" s="70" t="s">
        <v>51</v>
      </c>
      <c r="C872" s="39">
        <v>0</v>
      </c>
      <c r="D872" s="10" t="str">
        <f t="shared" si="182"/>
        <v>N/A</v>
      </c>
      <c r="E872" s="39">
        <v>0</v>
      </c>
      <c r="F872" s="10" t="str">
        <f t="shared" si="183"/>
        <v>N/A</v>
      </c>
      <c r="G872" s="39">
        <v>0</v>
      </c>
      <c r="H872" s="10" t="str">
        <f t="shared" si="184"/>
        <v>N/A</v>
      </c>
      <c r="I872" s="96" t="s">
        <v>999</v>
      </c>
      <c r="J872" s="96" t="s">
        <v>999</v>
      </c>
      <c r="K872" s="11" t="s">
        <v>117</v>
      </c>
      <c r="L872" s="21" t="str">
        <f t="shared" si="186"/>
        <v>N/A</v>
      </c>
    </row>
    <row r="873" spans="1:12">
      <c r="A873" s="118" t="s">
        <v>458</v>
      </c>
      <c r="B873" s="70" t="s">
        <v>51</v>
      </c>
      <c r="C873" s="40" t="s">
        <v>999</v>
      </c>
      <c r="D873" s="10" t="str">
        <f t="shared" si="182"/>
        <v>N/A</v>
      </c>
      <c r="E873" s="40" t="s">
        <v>999</v>
      </c>
      <c r="F873" s="10" t="str">
        <f t="shared" si="183"/>
        <v>N/A</v>
      </c>
      <c r="G873" s="40" t="s">
        <v>999</v>
      </c>
      <c r="H873" s="10" t="str">
        <f t="shared" si="184"/>
        <v>N/A</v>
      </c>
      <c r="I873" s="96" t="s">
        <v>999</v>
      </c>
      <c r="J873" s="96" t="s">
        <v>999</v>
      </c>
      <c r="K873" s="11" t="s">
        <v>117</v>
      </c>
      <c r="L873" s="21" t="str">
        <f t="shared" si="186"/>
        <v>N/A</v>
      </c>
    </row>
    <row r="874" spans="1:12">
      <c r="A874" s="118" t="s">
        <v>459</v>
      </c>
      <c r="B874" s="70" t="s">
        <v>51</v>
      </c>
      <c r="C874" s="40">
        <v>38991159</v>
      </c>
      <c r="D874" s="10" t="str">
        <f t="shared" si="182"/>
        <v>N/A</v>
      </c>
      <c r="E874" s="40">
        <v>45539688</v>
      </c>
      <c r="F874" s="10" t="str">
        <f t="shared" si="183"/>
        <v>N/A</v>
      </c>
      <c r="G874" s="40">
        <v>51450202</v>
      </c>
      <c r="H874" s="10" t="str">
        <f t="shared" si="184"/>
        <v>N/A</v>
      </c>
      <c r="I874" s="96">
        <v>16.79</v>
      </c>
      <c r="J874" s="96">
        <v>12.98</v>
      </c>
      <c r="K874" s="11" t="s">
        <v>117</v>
      </c>
      <c r="L874" s="21" t="str">
        <f t="shared" si="186"/>
        <v>Yes</v>
      </c>
    </row>
    <row r="875" spans="1:12">
      <c r="A875" s="118" t="s">
        <v>146</v>
      </c>
      <c r="B875" s="70" t="s">
        <v>51</v>
      </c>
      <c r="C875" s="39">
        <v>2954</v>
      </c>
      <c r="D875" s="10" t="str">
        <f t="shared" si="182"/>
        <v>N/A</v>
      </c>
      <c r="E875" s="39">
        <v>3352</v>
      </c>
      <c r="F875" s="10" t="str">
        <f t="shared" si="183"/>
        <v>N/A</v>
      </c>
      <c r="G875" s="39">
        <v>3440</v>
      </c>
      <c r="H875" s="10" t="str">
        <f t="shared" si="184"/>
        <v>N/A</v>
      </c>
      <c r="I875" s="96">
        <v>13.47</v>
      </c>
      <c r="J875" s="96">
        <v>2.625</v>
      </c>
      <c r="K875" s="11" t="s">
        <v>117</v>
      </c>
      <c r="L875" s="21" t="str">
        <f t="shared" si="186"/>
        <v>Yes</v>
      </c>
    </row>
    <row r="876" spans="1:12">
      <c r="A876" s="118" t="s">
        <v>460</v>
      </c>
      <c r="B876" s="70" t="s">
        <v>51</v>
      </c>
      <c r="C876" s="40">
        <v>13199.444482000001</v>
      </c>
      <c r="D876" s="10" t="str">
        <f t="shared" si="182"/>
        <v>N/A</v>
      </c>
      <c r="E876" s="40">
        <v>13585.825776</v>
      </c>
      <c r="F876" s="10" t="str">
        <f t="shared" si="183"/>
        <v>N/A</v>
      </c>
      <c r="G876" s="40">
        <v>14956.45407</v>
      </c>
      <c r="H876" s="10" t="str">
        <f t="shared" si="184"/>
        <v>N/A</v>
      </c>
      <c r="I876" s="96">
        <v>2.927</v>
      </c>
      <c r="J876" s="96">
        <v>10.09</v>
      </c>
      <c r="K876" s="11" t="s">
        <v>117</v>
      </c>
      <c r="L876" s="21" t="str">
        <f t="shared" si="186"/>
        <v>Yes</v>
      </c>
    </row>
    <row r="877" spans="1:12">
      <c r="A877" s="118" t="s">
        <v>461</v>
      </c>
      <c r="B877" s="70" t="s">
        <v>51</v>
      </c>
      <c r="C877" s="40">
        <v>31089505</v>
      </c>
      <c r="D877" s="10" t="str">
        <f t="shared" si="182"/>
        <v>N/A</v>
      </c>
      <c r="E877" s="40">
        <v>32079332</v>
      </c>
      <c r="F877" s="10" t="str">
        <f t="shared" si="183"/>
        <v>N/A</v>
      </c>
      <c r="G877" s="40">
        <v>36237961</v>
      </c>
      <c r="H877" s="10" t="str">
        <f t="shared" si="184"/>
        <v>N/A</v>
      </c>
      <c r="I877" s="96">
        <v>3.1840000000000002</v>
      </c>
      <c r="J877" s="96">
        <v>12.96</v>
      </c>
      <c r="K877" s="11" t="s">
        <v>117</v>
      </c>
      <c r="L877" s="21" t="str">
        <f t="shared" si="186"/>
        <v>Yes</v>
      </c>
    </row>
    <row r="878" spans="1:12">
      <c r="A878" s="118" t="s">
        <v>462</v>
      </c>
      <c r="B878" s="70" t="s">
        <v>51</v>
      </c>
      <c r="C878" s="39">
        <v>52426</v>
      </c>
      <c r="D878" s="10" t="str">
        <f t="shared" si="182"/>
        <v>N/A</v>
      </c>
      <c r="E878" s="39">
        <v>51778</v>
      </c>
      <c r="F878" s="10" t="str">
        <f t="shared" si="183"/>
        <v>N/A</v>
      </c>
      <c r="G878" s="39">
        <v>51660</v>
      </c>
      <c r="H878" s="10" t="str">
        <f t="shared" si="184"/>
        <v>N/A</v>
      </c>
      <c r="I878" s="96">
        <v>-1.24</v>
      </c>
      <c r="J878" s="96">
        <v>-0.22800000000000001</v>
      </c>
      <c r="K878" s="11" t="s">
        <v>117</v>
      </c>
      <c r="L878" s="21" t="str">
        <f t="shared" si="186"/>
        <v>Yes</v>
      </c>
    </row>
    <row r="879" spans="1:12">
      <c r="A879" s="118" t="s">
        <v>463</v>
      </c>
      <c r="B879" s="70" t="s">
        <v>51</v>
      </c>
      <c r="C879" s="40">
        <v>593.01691908999999</v>
      </c>
      <c r="D879" s="10" t="str">
        <f t="shared" si="182"/>
        <v>N/A</v>
      </c>
      <c r="E879" s="40">
        <v>619.55525512999998</v>
      </c>
      <c r="F879" s="10" t="str">
        <f t="shared" si="183"/>
        <v>N/A</v>
      </c>
      <c r="G879" s="40">
        <v>701.47040262999997</v>
      </c>
      <c r="H879" s="10" t="str">
        <f t="shared" si="184"/>
        <v>N/A</v>
      </c>
      <c r="I879" s="96">
        <v>4.4749999999999996</v>
      </c>
      <c r="J879" s="96">
        <v>13.22</v>
      </c>
      <c r="K879" s="11" t="s">
        <v>117</v>
      </c>
      <c r="L879" s="21" t="str">
        <f t="shared" si="186"/>
        <v>Yes</v>
      </c>
    </row>
    <row r="880" spans="1:12">
      <c r="A880" s="118" t="s">
        <v>464</v>
      </c>
      <c r="B880" s="70" t="s">
        <v>51</v>
      </c>
      <c r="C880" s="40">
        <v>203289162</v>
      </c>
      <c r="D880" s="10" t="str">
        <f t="shared" ref="D880:D888" si="187">IF($B880="N/A","N/A",IF(C880&gt;10,"No",IF(C880&lt;-10,"No","Yes")))</f>
        <v>N/A</v>
      </c>
      <c r="E880" s="40">
        <v>240813416</v>
      </c>
      <c r="F880" s="10" t="str">
        <f t="shared" ref="F880:F888" si="188">IF($B880="N/A","N/A",IF(E880&gt;10,"No",IF(E880&lt;-10,"No","Yes")))</f>
        <v>N/A</v>
      </c>
      <c r="G880" s="40">
        <v>246187570</v>
      </c>
      <c r="H880" s="10" t="str">
        <f t="shared" ref="H880:H888" si="189">IF($B880="N/A","N/A",IF(G880&gt;10,"No",IF(G880&lt;-10,"No","Yes")))</f>
        <v>N/A</v>
      </c>
      <c r="I880" s="96">
        <v>18.46</v>
      </c>
      <c r="J880" s="96">
        <v>2.2320000000000002</v>
      </c>
      <c r="K880" s="11" t="s">
        <v>117</v>
      </c>
      <c r="L880" s="21" t="str">
        <f t="shared" ref="L880:L888" si="190">IF(J880="Div by 0", "N/A", IF(K880="N/A","N/A", IF(J880&gt;VALUE(MID(K880,1,2)), "No", IF(J880&lt;-1*VALUE(MID(K880,1,2)), "No", "Yes"))))</f>
        <v>Yes</v>
      </c>
    </row>
    <row r="881" spans="1:12">
      <c r="A881" s="118" t="s">
        <v>147</v>
      </c>
      <c r="B881" s="70" t="s">
        <v>51</v>
      </c>
      <c r="C881" s="39">
        <v>6000</v>
      </c>
      <c r="D881" s="10" t="str">
        <f t="shared" si="187"/>
        <v>N/A</v>
      </c>
      <c r="E881" s="39">
        <v>6281</v>
      </c>
      <c r="F881" s="10" t="str">
        <f t="shared" si="188"/>
        <v>N/A</v>
      </c>
      <c r="G881" s="39">
        <v>6219</v>
      </c>
      <c r="H881" s="10" t="str">
        <f t="shared" si="189"/>
        <v>N/A</v>
      </c>
      <c r="I881" s="96">
        <v>4.6829999999999998</v>
      </c>
      <c r="J881" s="96">
        <v>-0.98699999999999999</v>
      </c>
      <c r="K881" s="11" t="s">
        <v>117</v>
      </c>
      <c r="L881" s="21" t="str">
        <f t="shared" si="190"/>
        <v>Yes</v>
      </c>
    </row>
    <row r="882" spans="1:12">
      <c r="A882" s="118" t="s">
        <v>465</v>
      </c>
      <c r="B882" s="70" t="s">
        <v>51</v>
      </c>
      <c r="C882" s="40">
        <v>33881.527000000002</v>
      </c>
      <c r="D882" s="10" t="str">
        <f t="shared" si="187"/>
        <v>N/A</v>
      </c>
      <c r="E882" s="40">
        <v>38339.980258000003</v>
      </c>
      <c r="F882" s="10" t="str">
        <f t="shared" si="188"/>
        <v>N/A</v>
      </c>
      <c r="G882" s="40">
        <v>39586.359542999999</v>
      </c>
      <c r="H882" s="10" t="str">
        <f t="shared" si="189"/>
        <v>N/A</v>
      </c>
      <c r="I882" s="96">
        <v>13.16</v>
      </c>
      <c r="J882" s="96">
        <v>3.2509999999999999</v>
      </c>
      <c r="K882" s="11" t="s">
        <v>117</v>
      </c>
      <c r="L882" s="21" t="str">
        <f t="shared" si="190"/>
        <v>Yes</v>
      </c>
    </row>
    <row r="883" spans="1:12">
      <c r="A883" s="118" t="s">
        <v>466</v>
      </c>
      <c r="B883" s="70" t="s">
        <v>51</v>
      </c>
      <c r="C883" s="40">
        <v>67825028</v>
      </c>
      <c r="D883" s="10" t="str">
        <f t="shared" si="187"/>
        <v>N/A</v>
      </c>
      <c r="E883" s="40">
        <v>71831172</v>
      </c>
      <c r="F883" s="10" t="str">
        <f t="shared" si="188"/>
        <v>N/A</v>
      </c>
      <c r="G883" s="40">
        <v>72408666</v>
      </c>
      <c r="H883" s="10" t="str">
        <f t="shared" si="189"/>
        <v>N/A</v>
      </c>
      <c r="I883" s="96">
        <v>5.907</v>
      </c>
      <c r="J883" s="96">
        <v>0.80400000000000005</v>
      </c>
      <c r="K883" s="11" t="s">
        <v>117</v>
      </c>
      <c r="L883" s="21" t="str">
        <f t="shared" si="190"/>
        <v>Yes</v>
      </c>
    </row>
    <row r="884" spans="1:12">
      <c r="A884" s="118" t="s">
        <v>467</v>
      </c>
      <c r="B884" s="70" t="s">
        <v>51</v>
      </c>
      <c r="C884" s="39">
        <v>12918</v>
      </c>
      <c r="D884" s="10" t="str">
        <f t="shared" si="187"/>
        <v>N/A</v>
      </c>
      <c r="E884" s="39">
        <v>12772</v>
      </c>
      <c r="F884" s="10" t="str">
        <f t="shared" si="188"/>
        <v>N/A</v>
      </c>
      <c r="G884" s="39">
        <v>12651</v>
      </c>
      <c r="H884" s="10" t="str">
        <f t="shared" si="189"/>
        <v>N/A</v>
      </c>
      <c r="I884" s="96">
        <v>-1.1299999999999999</v>
      </c>
      <c r="J884" s="96">
        <v>-0.94699999999999995</v>
      </c>
      <c r="K884" s="11" t="s">
        <v>117</v>
      </c>
      <c r="L884" s="21" t="str">
        <f t="shared" si="190"/>
        <v>Yes</v>
      </c>
    </row>
    <row r="885" spans="1:12">
      <c r="A885" s="118" t="s">
        <v>468</v>
      </c>
      <c r="B885" s="70" t="s">
        <v>51</v>
      </c>
      <c r="C885" s="40">
        <v>5250.4279299999998</v>
      </c>
      <c r="D885" s="10" t="str">
        <f t="shared" si="187"/>
        <v>N/A</v>
      </c>
      <c r="E885" s="40">
        <v>5624.1130598</v>
      </c>
      <c r="F885" s="10" t="str">
        <f t="shared" si="188"/>
        <v>N/A</v>
      </c>
      <c r="G885" s="40">
        <v>5723.5527626000003</v>
      </c>
      <c r="H885" s="10" t="str">
        <f t="shared" si="189"/>
        <v>N/A</v>
      </c>
      <c r="I885" s="96">
        <v>7.117</v>
      </c>
      <c r="J885" s="96">
        <v>1.768</v>
      </c>
      <c r="K885" s="11" t="s">
        <v>117</v>
      </c>
      <c r="L885" s="21" t="str">
        <f t="shared" si="190"/>
        <v>Yes</v>
      </c>
    </row>
    <row r="886" spans="1:12">
      <c r="A886" s="118" t="s">
        <v>469</v>
      </c>
      <c r="B886" s="70" t="s">
        <v>51</v>
      </c>
      <c r="C886" s="40">
        <v>95122103</v>
      </c>
      <c r="D886" s="10" t="str">
        <f t="shared" si="187"/>
        <v>N/A</v>
      </c>
      <c r="E886" s="40">
        <v>110846323</v>
      </c>
      <c r="F886" s="10" t="str">
        <f t="shared" si="188"/>
        <v>N/A</v>
      </c>
      <c r="G886" s="40">
        <v>117672782</v>
      </c>
      <c r="H886" s="10" t="str">
        <f t="shared" si="189"/>
        <v>N/A</v>
      </c>
      <c r="I886" s="96">
        <v>16.53</v>
      </c>
      <c r="J886" s="96">
        <v>6.1580000000000004</v>
      </c>
      <c r="K886" s="11" t="s">
        <v>117</v>
      </c>
      <c r="L886" s="21" t="str">
        <f t="shared" si="190"/>
        <v>Yes</v>
      </c>
    </row>
    <row r="887" spans="1:12">
      <c r="A887" s="118" t="s">
        <v>148</v>
      </c>
      <c r="B887" s="70" t="s">
        <v>51</v>
      </c>
      <c r="C887" s="39">
        <v>10452</v>
      </c>
      <c r="D887" s="10" t="str">
        <f t="shared" si="187"/>
        <v>N/A</v>
      </c>
      <c r="E887" s="39">
        <v>10627</v>
      </c>
      <c r="F887" s="10" t="str">
        <f t="shared" si="188"/>
        <v>N/A</v>
      </c>
      <c r="G887" s="39">
        <v>10971</v>
      </c>
      <c r="H887" s="10" t="str">
        <f t="shared" si="189"/>
        <v>N/A</v>
      </c>
      <c r="I887" s="96">
        <v>1.6739999999999999</v>
      </c>
      <c r="J887" s="96">
        <v>3.2370000000000001</v>
      </c>
      <c r="K887" s="11" t="s">
        <v>117</v>
      </c>
      <c r="L887" s="21" t="str">
        <f t="shared" si="190"/>
        <v>Yes</v>
      </c>
    </row>
    <row r="888" spans="1:12">
      <c r="A888" s="118" t="s">
        <v>470</v>
      </c>
      <c r="B888" s="101" t="s">
        <v>51</v>
      </c>
      <c r="C888" s="44">
        <v>9100.8517986999996</v>
      </c>
      <c r="D888" s="52" t="str">
        <f t="shared" si="187"/>
        <v>N/A</v>
      </c>
      <c r="E888" s="44">
        <v>10430.631692999999</v>
      </c>
      <c r="F888" s="52" t="str">
        <f t="shared" si="188"/>
        <v>N/A</v>
      </c>
      <c r="G888" s="44">
        <v>10725.802753</v>
      </c>
      <c r="H888" s="52" t="str">
        <f t="shared" si="189"/>
        <v>N/A</v>
      </c>
      <c r="I888" s="102">
        <v>14.61</v>
      </c>
      <c r="J888" s="102">
        <v>2.83</v>
      </c>
      <c r="K888" s="53" t="s">
        <v>117</v>
      </c>
      <c r="L888" s="43" t="str">
        <f t="shared" si="190"/>
        <v>Yes</v>
      </c>
    </row>
    <row r="889" spans="1:12">
      <c r="A889" s="218" t="s">
        <v>484</v>
      </c>
      <c r="B889" s="212"/>
      <c r="C889" s="212"/>
      <c r="D889" s="212"/>
      <c r="E889" s="212"/>
      <c r="F889" s="212"/>
      <c r="G889" s="212"/>
      <c r="H889" s="212"/>
      <c r="I889" s="212"/>
      <c r="J889" s="212"/>
      <c r="K889" s="212"/>
      <c r="L889" s="213"/>
    </row>
    <row r="890" spans="1:12">
      <c r="A890" s="118" t="s">
        <v>642</v>
      </c>
      <c r="B890" s="114" t="s">
        <v>51</v>
      </c>
      <c r="C890" s="65">
        <v>581.53126898999994</v>
      </c>
      <c r="D890" s="103" t="str">
        <f t="shared" ref="D890:D901" si="191">IF($B890="N/A","N/A",IF(C890&gt;10,"No",IF(C890&lt;-10,"No","Yes")))</f>
        <v>N/A</v>
      </c>
      <c r="E890" s="65">
        <v>552.10936678999997</v>
      </c>
      <c r="F890" s="103" t="str">
        <f t="shared" ref="F890:F901" si="192">IF($B890="N/A","N/A",IF(E890&gt;10,"No",IF(E890&lt;-10,"No","Yes")))</f>
        <v>N/A</v>
      </c>
      <c r="G890" s="65">
        <v>519.20776475000002</v>
      </c>
      <c r="H890" s="103" t="str">
        <f t="shared" ref="H890:H901" si="193">IF($B890="N/A","N/A",IF(G890&gt;10,"No",IF(G890&lt;-10,"No","Yes")))</f>
        <v>N/A</v>
      </c>
      <c r="I890" s="104">
        <v>-5.0599999999999996</v>
      </c>
      <c r="J890" s="104">
        <v>-5.96</v>
      </c>
      <c r="K890" s="66" t="s">
        <v>117</v>
      </c>
      <c r="L890" s="138" t="str">
        <f t="shared" ref="L890:L901" si="194">IF(J890="Div by 0", "N/A", IF(K890="N/A","N/A", IF(J890&gt;VALUE(MID(K890,1,2)), "No", IF(J890&lt;-1*VALUE(MID(K890,1,2)), "No", "Yes"))))</f>
        <v>Yes</v>
      </c>
    </row>
    <row r="891" spans="1:12">
      <c r="A891" s="153" t="s">
        <v>592</v>
      </c>
      <c r="B891" s="70" t="s">
        <v>51</v>
      </c>
      <c r="C891" s="40">
        <v>490.96184579999999</v>
      </c>
      <c r="D891" s="10" t="str">
        <f t="shared" si="191"/>
        <v>N/A</v>
      </c>
      <c r="E891" s="40">
        <v>476.72456876000001</v>
      </c>
      <c r="F891" s="10" t="str">
        <f t="shared" si="192"/>
        <v>N/A</v>
      </c>
      <c r="G891" s="40">
        <v>484.65537533999998</v>
      </c>
      <c r="H891" s="10" t="str">
        <f t="shared" si="193"/>
        <v>N/A</v>
      </c>
      <c r="I891" s="96">
        <v>-2.9</v>
      </c>
      <c r="J891" s="96">
        <v>1.6639999999999999</v>
      </c>
      <c r="K891" s="11" t="s">
        <v>117</v>
      </c>
      <c r="L891" s="21" t="str">
        <f t="shared" si="194"/>
        <v>Yes</v>
      </c>
    </row>
    <row r="892" spans="1:12">
      <c r="A892" s="153" t="s">
        <v>595</v>
      </c>
      <c r="B892" s="70" t="s">
        <v>51</v>
      </c>
      <c r="C892" s="40">
        <v>677.78088519000005</v>
      </c>
      <c r="D892" s="10" t="str">
        <f t="shared" si="191"/>
        <v>N/A</v>
      </c>
      <c r="E892" s="40">
        <v>653.64108109999995</v>
      </c>
      <c r="F892" s="10" t="str">
        <f t="shared" si="192"/>
        <v>N/A</v>
      </c>
      <c r="G892" s="40">
        <v>567.12181315999999</v>
      </c>
      <c r="H892" s="10" t="str">
        <f t="shared" si="193"/>
        <v>N/A</v>
      </c>
      <c r="I892" s="96">
        <v>-3.56</v>
      </c>
      <c r="J892" s="96">
        <v>-13.2</v>
      </c>
      <c r="K892" s="11" t="s">
        <v>117</v>
      </c>
      <c r="L892" s="21" t="str">
        <f t="shared" si="194"/>
        <v>Yes</v>
      </c>
    </row>
    <row r="893" spans="1:12">
      <c r="A893" s="118" t="s">
        <v>636</v>
      </c>
      <c r="B893" s="70" t="s">
        <v>51</v>
      </c>
      <c r="C893" s="40">
        <v>12231.653684000001</v>
      </c>
      <c r="D893" s="10" t="str">
        <f t="shared" si="191"/>
        <v>N/A</v>
      </c>
      <c r="E893" s="40">
        <v>12533.730677</v>
      </c>
      <c r="F893" s="10" t="str">
        <f t="shared" si="192"/>
        <v>N/A</v>
      </c>
      <c r="G893" s="40">
        <v>12883.207031</v>
      </c>
      <c r="H893" s="10" t="str">
        <f t="shared" si="193"/>
        <v>N/A</v>
      </c>
      <c r="I893" s="96">
        <v>2.4700000000000002</v>
      </c>
      <c r="J893" s="96">
        <v>2.7879999999999998</v>
      </c>
      <c r="K893" s="11" t="s">
        <v>117</v>
      </c>
      <c r="L893" s="21" t="str">
        <f t="shared" si="194"/>
        <v>Yes</v>
      </c>
    </row>
    <row r="894" spans="1:12">
      <c r="A894" s="153" t="s">
        <v>592</v>
      </c>
      <c r="B894" s="70" t="s">
        <v>51</v>
      </c>
      <c r="C894" s="40">
        <v>14118.882528</v>
      </c>
      <c r="D894" s="10" t="str">
        <f t="shared" si="191"/>
        <v>N/A</v>
      </c>
      <c r="E894" s="40">
        <v>14883.611572</v>
      </c>
      <c r="F894" s="10" t="str">
        <f t="shared" si="192"/>
        <v>N/A</v>
      </c>
      <c r="G894" s="40">
        <v>15138.990926</v>
      </c>
      <c r="H894" s="10" t="str">
        <f t="shared" si="193"/>
        <v>N/A</v>
      </c>
      <c r="I894" s="96">
        <v>5.4160000000000004</v>
      </c>
      <c r="J894" s="96">
        <v>1.716</v>
      </c>
      <c r="K894" s="11" t="s">
        <v>117</v>
      </c>
      <c r="L894" s="21" t="str">
        <f t="shared" si="194"/>
        <v>Yes</v>
      </c>
    </row>
    <row r="895" spans="1:12">
      <c r="A895" s="153" t="s">
        <v>595</v>
      </c>
      <c r="B895" s="70" t="s">
        <v>51</v>
      </c>
      <c r="C895" s="40">
        <v>10209.997551</v>
      </c>
      <c r="D895" s="10" t="str">
        <f t="shared" si="191"/>
        <v>N/A</v>
      </c>
      <c r="E895" s="40">
        <v>9372.7598854000007</v>
      </c>
      <c r="F895" s="10" t="str">
        <f t="shared" si="192"/>
        <v>N/A</v>
      </c>
      <c r="G895" s="40">
        <v>9818.1117233999994</v>
      </c>
      <c r="H895" s="10" t="str">
        <f t="shared" si="193"/>
        <v>N/A</v>
      </c>
      <c r="I895" s="96">
        <v>-8.1999999999999993</v>
      </c>
      <c r="J895" s="96">
        <v>4.7519999999999998</v>
      </c>
      <c r="K895" s="11" t="s">
        <v>117</v>
      </c>
      <c r="L895" s="21" t="str">
        <f t="shared" si="194"/>
        <v>Yes</v>
      </c>
    </row>
    <row r="896" spans="1:12">
      <c r="A896" s="118" t="s">
        <v>248</v>
      </c>
      <c r="B896" s="70" t="s">
        <v>51</v>
      </c>
      <c r="C896" s="40">
        <v>4495.7380019000002</v>
      </c>
      <c r="D896" s="10" t="str">
        <f t="shared" si="191"/>
        <v>N/A</v>
      </c>
      <c r="E896" s="40">
        <v>744.83974638999996</v>
      </c>
      <c r="F896" s="10" t="str">
        <f t="shared" si="192"/>
        <v>N/A</v>
      </c>
      <c r="G896" s="40">
        <v>236.87546520000001</v>
      </c>
      <c r="H896" s="10" t="str">
        <f t="shared" si="193"/>
        <v>N/A</v>
      </c>
      <c r="I896" s="96">
        <v>-83.4</v>
      </c>
      <c r="J896" s="96">
        <v>-68.2</v>
      </c>
      <c r="K896" s="11" t="s">
        <v>117</v>
      </c>
      <c r="L896" s="21" t="str">
        <f t="shared" si="194"/>
        <v>No</v>
      </c>
    </row>
    <row r="897" spans="1:12">
      <c r="A897" s="153" t="s">
        <v>592</v>
      </c>
      <c r="B897" s="70" t="s">
        <v>51</v>
      </c>
      <c r="C897" s="40">
        <v>3614.2363242000001</v>
      </c>
      <c r="D897" s="10" t="str">
        <f t="shared" si="191"/>
        <v>N/A</v>
      </c>
      <c r="E897" s="40">
        <v>534.52589633000002</v>
      </c>
      <c r="F897" s="10" t="str">
        <f t="shared" si="192"/>
        <v>N/A</v>
      </c>
      <c r="G897" s="40">
        <v>142.16493151</v>
      </c>
      <c r="H897" s="10" t="str">
        <f t="shared" si="193"/>
        <v>N/A</v>
      </c>
      <c r="I897" s="96">
        <v>-85.2</v>
      </c>
      <c r="J897" s="96">
        <v>-73.400000000000006</v>
      </c>
      <c r="K897" s="11" t="s">
        <v>117</v>
      </c>
      <c r="L897" s="21" t="str">
        <f t="shared" si="194"/>
        <v>No</v>
      </c>
    </row>
    <row r="898" spans="1:12">
      <c r="A898" s="153" t="s">
        <v>595</v>
      </c>
      <c r="B898" s="70" t="s">
        <v>51</v>
      </c>
      <c r="C898" s="40">
        <v>5451.4774975</v>
      </c>
      <c r="D898" s="10" t="str">
        <f t="shared" si="191"/>
        <v>N/A</v>
      </c>
      <c r="E898" s="40">
        <v>1029.4021299999999</v>
      </c>
      <c r="F898" s="10" t="str">
        <f t="shared" si="192"/>
        <v>N/A</v>
      </c>
      <c r="G898" s="40">
        <v>361.88746584</v>
      </c>
      <c r="H898" s="10" t="str">
        <f t="shared" si="193"/>
        <v>N/A</v>
      </c>
      <c r="I898" s="96">
        <v>-81.099999999999994</v>
      </c>
      <c r="J898" s="96">
        <v>-64.8</v>
      </c>
      <c r="K898" s="11" t="s">
        <v>117</v>
      </c>
      <c r="L898" s="21" t="str">
        <f t="shared" si="194"/>
        <v>No</v>
      </c>
    </row>
    <row r="899" spans="1:12">
      <c r="A899" s="118" t="s">
        <v>709</v>
      </c>
      <c r="B899" s="70" t="s">
        <v>51</v>
      </c>
      <c r="C899" s="40">
        <v>6086.5336612999999</v>
      </c>
      <c r="D899" s="10" t="str">
        <f t="shared" si="191"/>
        <v>N/A</v>
      </c>
      <c r="E899" s="40">
        <v>6377.5210868000004</v>
      </c>
      <c r="F899" s="10" t="str">
        <f t="shared" si="192"/>
        <v>N/A</v>
      </c>
      <c r="G899" s="40">
        <v>6571.4742968</v>
      </c>
      <c r="H899" s="10" t="str">
        <f t="shared" si="193"/>
        <v>N/A</v>
      </c>
      <c r="I899" s="96">
        <v>4.7809999999999997</v>
      </c>
      <c r="J899" s="96">
        <v>3.0409999999999999</v>
      </c>
      <c r="K899" s="11" t="s">
        <v>117</v>
      </c>
      <c r="L899" s="21" t="str">
        <f t="shared" si="194"/>
        <v>Yes</v>
      </c>
    </row>
    <row r="900" spans="1:12">
      <c r="A900" s="153" t="s">
        <v>592</v>
      </c>
      <c r="B900" s="70" t="s">
        <v>51</v>
      </c>
      <c r="C900" s="40">
        <v>4101.5477358999997</v>
      </c>
      <c r="D900" s="10" t="str">
        <f t="shared" si="191"/>
        <v>N/A</v>
      </c>
      <c r="E900" s="40">
        <v>4464.7161917000003</v>
      </c>
      <c r="F900" s="10" t="str">
        <f t="shared" si="192"/>
        <v>N/A</v>
      </c>
      <c r="G900" s="40">
        <v>4818.4870356000001</v>
      </c>
      <c r="H900" s="10" t="str">
        <f t="shared" si="193"/>
        <v>N/A</v>
      </c>
      <c r="I900" s="96">
        <v>8.8539999999999992</v>
      </c>
      <c r="J900" s="96">
        <v>7.9240000000000004</v>
      </c>
      <c r="K900" s="11" t="s">
        <v>117</v>
      </c>
      <c r="L900" s="21" t="str">
        <f t="shared" si="194"/>
        <v>Yes</v>
      </c>
    </row>
    <row r="901" spans="1:12">
      <c r="A901" s="153" t="s">
        <v>595</v>
      </c>
      <c r="B901" s="101" t="s">
        <v>51</v>
      </c>
      <c r="C901" s="44">
        <v>8235.6759400999999</v>
      </c>
      <c r="D901" s="52" t="str">
        <f t="shared" si="191"/>
        <v>N/A</v>
      </c>
      <c r="E901" s="44">
        <v>8979.1742016000007</v>
      </c>
      <c r="F901" s="52" t="str">
        <f t="shared" si="192"/>
        <v>N/A</v>
      </c>
      <c r="G901" s="44">
        <v>8983.6790185999998</v>
      </c>
      <c r="H901" s="52" t="str">
        <f t="shared" si="193"/>
        <v>N/A</v>
      </c>
      <c r="I901" s="102">
        <v>9.0280000000000005</v>
      </c>
      <c r="J901" s="102">
        <v>5.0200000000000002E-2</v>
      </c>
      <c r="K901" s="53" t="s">
        <v>117</v>
      </c>
      <c r="L901" s="43" t="str">
        <f t="shared" si="194"/>
        <v>Yes</v>
      </c>
    </row>
    <row r="902" spans="1:12">
      <c r="A902" s="218" t="s">
        <v>485</v>
      </c>
      <c r="B902" s="212"/>
      <c r="C902" s="212"/>
      <c r="D902" s="212"/>
      <c r="E902" s="212"/>
      <c r="F902" s="212"/>
      <c r="G902" s="212"/>
      <c r="H902" s="212"/>
      <c r="I902" s="212"/>
      <c r="J902" s="212"/>
      <c r="K902" s="212"/>
      <c r="L902" s="213"/>
    </row>
    <row r="903" spans="1:12">
      <c r="A903" s="118" t="s">
        <v>486</v>
      </c>
      <c r="B903" s="114" t="s">
        <v>51</v>
      </c>
      <c r="C903" s="68">
        <v>14.431004817</v>
      </c>
      <c r="D903" s="103" t="str">
        <f t="shared" ref="D903:D920" si="195">IF($B903="N/A","N/A",IF(C903&gt;10,"No",IF(C903&lt;-10,"No","Yes")))</f>
        <v>N/A</v>
      </c>
      <c r="E903" s="68">
        <v>12.915962717999999</v>
      </c>
      <c r="F903" s="103" t="str">
        <f t="shared" ref="F903:F920" si="196">IF($B903="N/A","N/A",IF(E903&gt;10,"No",IF(E903&lt;-10,"No","Yes")))</f>
        <v>N/A</v>
      </c>
      <c r="G903" s="68">
        <v>12.796526494</v>
      </c>
      <c r="H903" s="103" t="str">
        <f t="shared" ref="H903:H920" si="197">IF($B903="N/A","N/A",IF(G903&gt;10,"No",IF(G903&lt;-10,"No","Yes")))</f>
        <v>N/A</v>
      </c>
      <c r="I903" s="104">
        <v>-10.5</v>
      </c>
      <c r="J903" s="104">
        <v>-0.92500000000000004</v>
      </c>
      <c r="K903" s="66" t="s">
        <v>117</v>
      </c>
      <c r="L903" s="138" t="str">
        <f t="shared" ref="L903:L920" si="198">IF(J903="Div by 0", "N/A", IF(K903="N/A","N/A", IF(J903&gt;VALUE(MID(K903,1,2)), "No", IF(J903&lt;-1*VALUE(MID(K903,1,2)), "No", "Yes"))))</f>
        <v>Yes</v>
      </c>
    </row>
    <row r="904" spans="1:12">
      <c r="A904" s="153" t="s">
        <v>592</v>
      </c>
      <c r="B904" s="70" t="s">
        <v>51</v>
      </c>
      <c r="C904" s="41">
        <v>14.023578157999999</v>
      </c>
      <c r="D904" s="10" t="str">
        <f t="shared" si="195"/>
        <v>N/A</v>
      </c>
      <c r="E904" s="41">
        <v>13.214006583</v>
      </c>
      <c r="F904" s="10" t="str">
        <f t="shared" si="196"/>
        <v>N/A</v>
      </c>
      <c r="G904" s="41">
        <v>12.804383562</v>
      </c>
      <c r="H904" s="10" t="str">
        <f t="shared" si="197"/>
        <v>N/A</v>
      </c>
      <c r="I904" s="96">
        <v>-5.77</v>
      </c>
      <c r="J904" s="96">
        <v>-3.1</v>
      </c>
      <c r="K904" s="11" t="s">
        <v>117</v>
      </c>
      <c r="L904" s="21" t="str">
        <f t="shared" si="198"/>
        <v>Yes</v>
      </c>
    </row>
    <row r="905" spans="1:12">
      <c r="A905" s="153" t="s">
        <v>595</v>
      </c>
      <c r="B905" s="70" t="s">
        <v>51</v>
      </c>
      <c r="C905" s="41">
        <v>14.875207987</v>
      </c>
      <c r="D905" s="10" t="str">
        <f t="shared" si="195"/>
        <v>N/A</v>
      </c>
      <c r="E905" s="41">
        <v>12.514356458</v>
      </c>
      <c r="F905" s="10" t="str">
        <f t="shared" si="196"/>
        <v>N/A</v>
      </c>
      <c r="G905" s="41">
        <v>12.799915918</v>
      </c>
      <c r="H905" s="10" t="str">
        <f t="shared" si="197"/>
        <v>N/A</v>
      </c>
      <c r="I905" s="96">
        <v>-15.9</v>
      </c>
      <c r="J905" s="96">
        <v>2.282</v>
      </c>
      <c r="K905" s="11" t="s">
        <v>117</v>
      </c>
      <c r="L905" s="21" t="str">
        <f t="shared" si="198"/>
        <v>Yes</v>
      </c>
    </row>
    <row r="906" spans="1:12">
      <c r="A906" s="118" t="s">
        <v>487</v>
      </c>
      <c r="B906" s="70" t="s">
        <v>51</v>
      </c>
      <c r="C906" s="41">
        <v>25.659312894999999</v>
      </c>
      <c r="D906" s="10" t="str">
        <f t="shared" si="195"/>
        <v>N/A</v>
      </c>
      <c r="E906" s="41">
        <v>24.868227060999999</v>
      </c>
      <c r="F906" s="10" t="str">
        <f t="shared" si="196"/>
        <v>N/A</v>
      </c>
      <c r="G906" s="41">
        <v>24.595559381000001</v>
      </c>
      <c r="H906" s="10" t="str">
        <f t="shared" si="197"/>
        <v>N/A</v>
      </c>
      <c r="I906" s="96">
        <v>-3.08</v>
      </c>
      <c r="J906" s="96">
        <v>-1.1000000000000001</v>
      </c>
      <c r="K906" s="11" t="s">
        <v>117</v>
      </c>
      <c r="L906" s="21" t="str">
        <f t="shared" si="198"/>
        <v>Yes</v>
      </c>
    </row>
    <row r="907" spans="1:12">
      <c r="A907" s="153" t="s">
        <v>592</v>
      </c>
      <c r="B907" s="70" t="s">
        <v>51</v>
      </c>
      <c r="C907" s="41">
        <v>37.367434519</v>
      </c>
      <c r="D907" s="10" t="str">
        <f t="shared" si="195"/>
        <v>N/A</v>
      </c>
      <c r="E907" s="41">
        <v>35.958742004999998</v>
      </c>
      <c r="F907" s="10" t="str">
        <f t="shared" si="196"/>
        <v>N/A</v>
      </c>
      <c r="G907" s="41">
        <v>35.383013699000003</v>
      </c>
      <c r="H907" s="10" t="str">
        <f t="shared" si="197"/>
        <v>N/A</v>
      </c>
      <c r="I907" s="96">
        <v>-3.77</v>
      </c>
      <c r="J907" s="96">
        <v>-1.6</v>
      </c>
      <c r="K907" s="11" t="s">
        <v>117</v>
      </c>
      <c r="L907" s="21" t="str">
        <f t="shared" si="198"/>
        <v>Yes</v>
      </c>
    </row>
    <row r="908" spans="1:12">
      <c r="A908" s="153" t="s">
        <v>595</v>
      </c>
      <c r="B908" s="70" t="s">
        <v>51</v>
      </c>
      <c r="C908" s="41">
        <v>13.055574043</v>
      </c>
      <c r="D908" s="10" t="str">
        <f t="shared" si="195"/>
        <v>N/A</v>
      </c>
      <c r="E908" s="41">
        <v>9.8906671836999998</v>
      </c>
      <c r="F908" s="10" t="str">
        <f t="shared" si="196"/>
        <v>N/A</v>
      </c>
      <c r="G908" s="41">
        <v>9.8660700880000007</v>
      </c>
      <c r="H908" s="10" t="str">
        <f t="shared" si="197"/>
        <v>N/A</v>
      </c>
      <c r="I908" s="96">
        <v>-24.2</v>
      </c>
      <c r="J908" s="96">
        <v>-0.249</v>
      </c>
      <c r="K908" s="11" t="s">
        <v>117</v>
      </c>
      <c r="L908" s="21" t="str">
        <f t="shared" si="198"/>
        <v>Yes</v>
      </c>
    </row>
    <row r="909" spans="1:12">
      <c r="A909" s="118" t="s">
        <v>488</v>
      </c>
      <c r="B909" s="70" t="s">
        <v>51</v>
      </c>
      <c r="C909" s="41">
        <v>90.379756552000003</v>
      </c>
      <c r="D909" s="10" t="str">
        <f t="shared" si="195"/>
        <v>N/A</v>
      </c>
      <c r="E909" s="41">
        <v>77.995026480999996</v>
      </c>
      <c r="F909" s="10" t="str">
        <f t="shared" si="196"/>
        <v>N/A</v>
      </c>
      <c r="G909" s="41">
        <v>55.340008607999998</v>
      </c>
      <c r="H909" s="10" t="str">
        <f t="shared" si="197"/>
        <v>N/A</v>
      </c>
      <c r="I909" s="96">
        <v>-13.7</v>
      </c>
      <c r="J909" s="96">
        <v>-29</v>
      </c>
      <c r="K909" s="11" t="s">
        <v>117</v>
      </c>
      <c r="L909" s="21" t="str">
        <f t="shared" si="198"/>
        <v>No</v>
      </c>
    </row>
    <row r="910" spans="1:12">
      <c r="A910" s="153" t="s">
        <v>592</v>
      </c>
      <c r="B910" s="70" t="s">
        <v>51</v>
      </c>
      <c r="C910" s="41">
        <v>90.653825284999996</v>
      </c>
      <c r="D910" s="10" t="str">
        <f t="shared" si="195"/>
        <v>N/A</v>
      </c>
      <c r="E910" s="41">
        <v>75.896877029999999</v>
      </c>
      <c r="F910" s="10" t="str">
        <f t="shared" si="196"/>
        <v>N/A</v>
      </c>
      <c r="G910" s="41">
        <v>52.343013698999997</v>
      </c>
      <c r="H910" s="10" t="str">
        <f t="shared" si="197"/>
        <v>N/A</v>
      </c>
      <c r="I910" s="96">
        <v>-16.3</v>
      </c>
      <c r="J910" s="96">
        <v>-31</v>
      </c>
      <c r="K910" s="11" t="s">
        <v>117</v>
      </c>
      <c r="L910" s="21" t="str">
        <f t="shared" si="198"/>
        <v>No</v>
      </c>
    </row>
    <row r="911" spans="1:12">
      <c r="A911" s="153" t="s">
        <v>595</v>
      </c>
      <c r="B911" s="70" t="s">
        <v>51</v>
      </c>
      <c r="C911" s="41">
        <v>90.149750416000003</v>
      </c>
      <c r="D911" s="10" t="str">
        <f t="shared" si="195"/>
        <v>N/A</v>
      </c>
      <c r="E911" s="41">
        <v>80.919708247000003</v>
      </c>
      <c r="F911" s="10" t="str">
        <f t="shared" si="196"/>
        <v>N/A</v>
      </c>
      <c r="G911" s="41">
        <v>59.495210354000001</v>
      </c>
      <c r="H911" s="10" t="str">
        <f t="shared" si="197"/>
        <v>N/A</v>
      </c>
      <c r="I911" s="96">
        <v>-10.199999999999999</v>
      </c>
      <c r="J911" s="96">
        <v>-26.5</v>
      </c>
      <c r="K911" s="11" t="s">
        <v>117</v>
      </c>
      <c r="L911" s="21" t="str">
        <f t="shared" si="198"/>
        <v>No</v>
      </c>
    </row>
    <row r="912" spans="1:12">
      <c r="A912" s="118" t="s">
        <v>710</v>
      </c>
      <c r="B912" s="70" t="s">
        <v>51</v>
      </c>
      <c r="C912" s="41">
        <v>86.651272571000007</v>
      </c>
      <c r="D912" s="10" t="str">
        <f t="shared" si="195"/>
        <v>N/A</v>
      </c>
      <c r="E912" s="41">
        <v>86.493036441000001</v>
      </c>
      <c r="F912" s="10" t="str">
        <f t="shared" si="196"/>
        <v>N/A</v>
      </c>
      <c r="G912" s="41">
        <v>87.005367223999997</v>
      </c>
      <c r="H912" s="10" t="str">
        <f t="shared" si="197"/>
        <v>N/A</v>
      </c>
      <c r="I912" s="96">
        <v>-0.183</v>
      </c>
      <c r="J912" s="96">
        <v>0.59230000000000005</v>
      </c>
      <c r="K912" s="11" t="s">
        <v>117</v>
      </c>
      <c r="L912" s="21" t="str">
        <f t="shared" si="198"/>
        <v>Yes</v>
      </c>
    </row>
    <row r="913" spans="1:12">
      <c r="A913" s="153" t="s">
        <v>592</v>
      </c>
      <c r="B913" s="70" t="s">
        <v>51</v>
      </c>
      <c r="C913" s="41">
        <v>83.701228235000002</v>
      </c>
      <c r="D913" s="10" t="str">
        <f t="shared" si="195"/>
        <v>N/A</v>
      </c>
      <c r="E913" s="41">
        <v>85.066543377000002</v>
      </c>
      <c r="F913" s="10" t="str">
        <f t="shared" si="196"/>
        <v>N/A</v>
      </c>
      <c r="G913" s="41">
        <v>85.427945205</v>
      </c>
      <c r="H913" s="10" t="str">
        <f t="shared" si="197"/>
        <v>N/A</v>
      </c>
      <c r="I913" s="96">
        <v>1.631</v>
      </c>
      <c r="J913" s="96">
        <v>0.42480000000000001</v>
      </c>
      <c r="K913" s="11" t="s">
        <v>117</v>
      </c>
      <c r="L913" s="21" t="str">
        <f t="shared" si="198"/>
        <v>Yes</v>
      </c>
    </row>
    <row r="914" spans="1:12">
      <c r="A914" s="153" t="s">
        <v>595</v>
      </c>
      <c r="B914" s="70" t="s">
        <v>51</v>
      </c>
      <c r="C914" s="41">
        <v>89.880865224999994</v>
      </c>
      <c r="D914" s="10" t="str">
        <f t="shared" si="195"/>
        <v>N/A</v>
      </c>
      <c r="E914" s="41">
        <v>88.498426382999995</v>
      </c>
      <c r="F914" s="10" t="str">
        <f t="shared" si="196"/>
        <v>N/A</v>
      </c>
      <c r="G914" s="41">
        <v>89.228551694999993</v>
      </c>
      <c r="H914" s="10" t="str">
        <f t="shared" si="197"/>
        <v>N/A</v>
      </c>
      <c r="I914" s="96">
        <v>-1.54</v>
      </c>
      <c r="J914" s="96">
        <v>0.82499999999999996</v>
      </c>
      <c r="K914" s="11" t="s">
        <v>117</v>
      </c>
      <c r="L914" s="21" t="str">
        <f t="shared" si="198"/>
        <v>Yes</v>
      </c>
    </row>
    <row r="915" spans="1:12">
      <c r="A915" s="118" t="s">
        <v>489</v>
      </c>
      <c r="B915" s="70" t="s">
        <v>51</v>
      </c>
      <c r="C915" s="39">
        <v>10.684100881999999</v>
      </c>
      <c r="D915" s="10" t="str">
        <f t="shared" si="195"/>
        <v>N/A</v>
      </c>
      <c r="E915" s="39">
        <v>3.5300803449</v>
      </c>
      <c r="F915" s="10" t="str">
        <f t="shared" si="196"/>
        <v>N/A</v>
      </c>
      <c r="G915" s="39">
        <v>3.1730141457999999</v>
      </c>
      <c r="H915" s="10" t="str">
        <f t="shared" si="197"/>
        <v>N/A</v>
      </c>
      <c r="I915" s="96">
        <v>-67</v>
      </c>
      <c r="J915" s="96">
        <v>-10.1</v>
      </c>
      <c r="K915" s="11" t="s">
        <v>117</v>
      </c>
      <c r="L915" s="21" t="str">
        <f t="shared" si="198"/>
        <v>Yes</v>
      </c>
    </row>
    <row r="916" spans="1:12">
      <c r="A916" s="153" t="s">
        <v>592</v>
      </c>
      <c r="B916" s="70" t="s">
        <v>51</v>
      </c>
      <c r="C916" s="39">
        <v>9.3670418572000003</v>
      </c>
      <c r="D916" s="10" t="str">
        <f t="shared" si="195"/>
        <v>N/A</v>
      </c>
      <c r="E916" s="39">
        <v>2.6348717094</v>
      </c>
      <c r="F916" s="10" t="str">
        <f t="shared" si="196"/>
        <v>N/A</v>
      </c>
      <c r="G916" s="39">
        <v>2.6377952755999998</v>
      </c>
      <c r="H916" s="10" t="str">
        <f t="shared" si="197"/>
        <v>N/A</v>
      </c>
      <c r="I916" s="96">
        <v>-71.900000000000006</v>
      </c>
      <c r="J916" s="96">
        <v>0.111</v>
      </c>
      <c r="K916" s="11" t="s">
        <v>117</v>
      </c>
      <c r="L916" s="21" t="str">
        <f t="shared" si="198"/>
        <v>Yes</v>
      </c>
    </row>
    <row r="917" spans="1:12">
      <c r="A917" s="153" t="s">
        <v>595</v>
      </c>
      <c r="B917" s="70" t="s">
        <v>51</v>
      </c>
      <c r="C917" s="39">
        <v>12.014765101</v>
      </c>
      <c r="D917" s="10" t="str">
        <f t="shared" si="195"/>
        <v>N/A</v>
      </c>
      <c r="E917" s="39">
        <v>4.8059594755999999</v>
      </c>
      <c r="F917" s="10" t="str">
        <f t="shared" si="196"/>
        <v>N/A</v>
      </c>
      <c r="G917" s="39">
        <v>3.9060410556999998</v>
      </c>
      <c r="H917" s="10" t="str">
        <f t="shared" si="197"/>
        <v>N/A</v>
      </c>
      <c r="I917" s="96">
        <v>-60</v>
      </c>
      <c r="J917" s="96">
        <v>-18.7</v>
      </c>
      <c r="K917" s="11" t="s">
        <v>117</v>
      </c>
      <c r="L917" s="21" t="str">
        <f t="shared" si="198"/>
        <v>No</v>
      </c>
    </row>
    <row r="918" spans="1:12">
      <c r="A918" s="118" t="s">
        <v>490</v>
      </c>
      <c r="B918" s="70" t="s">
        <v>51</v>
      </c>
      <c r="C918" s="39">
        <v>248.03327931999999</v>
      </c>
      <c r="D918" s="10" t="str">
        <f t="shared" si="195"/>
        <v>N/A</v>
      </c>
      <c r="E918" s="39">
        <v>252.81196406999999</v>
      </c>
      <c r="F918" s="10" t="str">
        <f t="shared" si="196"/>
        <v>N/A</v>
      </c>
      <c r="G918" s="39">
        <v>254.16760164999999</v>
      </c>
      <c r="H918" s="10" t="str">
        <f t="shared" si="197"/>
        <v>N/A</v>
      </c>
      <c r="I918" s="96">
        <v>1.927</v>
      </c>
      <c r="J918" s="96">
        <v>0.53620000000000001</v>
      </c>
      <c r="K918" s="11" t="s">
        <v>117</v>
      </c>
      <c r="L918" s="21" t="str">
        <f t="shared" si="198"/>
        <v>Yes</v>
      </c>
    </row>
    <row r="919" spans="1:12">
      <c r="A919" s="153" t="s">
        <v>592</v>
      </c>
      <c r="B919" s="70" t="s">
        <v>51</v>
      </c>
      <c r="C919" s="39">
        <v>237.99003365999999</v>
      </c>
      <c r="D919" s="10" t="str">
        <f t="shared" si="195"/>
        <v>N/A</v>
      </c>
      <c r="E919" s="39">
        <v>247.31023081999999</v>
      </c>
      <c r="F919" s="10" t="str">
        <f t="shared" si="196"/>
        <v>N/A</v>
      </c>
      <c r="G919" s="39">
        <v>248.13528665000001</v>
      </c>
      <c r="H919" s="10" t="str">
        <f t="shared" si="197"/>
        <v>N/A</v>
      </c>
      <c r="I919" s="96">
        <v>3.9159999999999999</v>
      </c>
      <c r="J919" s="96">
        <v>0.33360000000000001</v>
      </c>
      <c r="K919" s="11" t="s">
        <v>117</v>
      </c>
      <c r="L919" s="21" t="str">
        <f t="shared" si="198"/>
        <v>Yes</v>
      </c>
    </row>
    <row r="920" spans="1:12">
      <c r="A920" s="153" t="s">
        <v>595</v>
      </c>
      <c r="B920" s="101" t="s">
        <v>51</v>
      </c>
      <c r="C920" s="67">
        <v>279.11368270999998</v>
      </c>
      <c r="D920" s="52" t="str">
        <f t="shared" si="195"/>
        <v>N/A</v>
      </c>
      <c r="E920" s="67">
        <v>279.90861107000001</v>
      </c>
      <c r="F920" s="52" t="str">
        <f t="shared" si="196"/>
        <v>N/A</v>
      </c>
      <c r="G920" s="67">
        <v>283.81631411000001</v>
      </c>
      <c r="H920" s="52" t="str">
        <f t="shared" si="197"/>
        <v>N/A</v>
      </c>
      <c r="I920" s="102">
        <v>0.2848</v>
      </c>
      <c r="J920" s="102">
        <v>1.3959999999999999</v>
      </c>
      <c r="K920" s="53" t="s">
        <v>117</v>
      </c>
      <c r="L920" s="43" t="str">
        <f t="shared" si="198"/>
        <v>Yes</v>
      </c>
    </row>
    <row r="921" spans="1:12">
      <c r="A921" s="218" t="s">
        <v>491</v>
      </c>
      <c r="B921" s="212"/>
      <c r="C921" s="212"/>
      <c r="D921" s="212"/>
      <c r="E921" s="212"/>
      <c r="F921" s="212"/>
      <c r="G921" s="212"/>
      <c r="H921" s="212"/>
      <c r="I921" s="212"/>
      <c r="J921" s="212"/>
      <c r="K921" s="212"/>
      <c r="L921" s="213"/>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999</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999</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999</v>
      </c>
      <c r="K924" s="63" t="s">
        <v>51</v>
      </c>
      <c r="L924" s="21" t="str">
        <f t="shared" si="202"/>
        <v>N/A</v>
      </c>
    </row>
    <row r="925" spans="1:12">
      <c r="A925" s="153" t="s">
        <v>639</v>
      </c>
      <c r="B925" s="70" t="s">
        <v>51</v>
      </c>
      <c r="C925" s="39" t="s">
        <v>51</v>
      </c>
      <c r="D925" s="10" t="str">
        <f t="shared" si="199"/>
        <v>N/A</v>
      </c>
      <c r="E925" s="39">
        <v>1345</v>
      </c>
      <c r="F925" s="10" t="str">
        <f t="shared" si="200"/>
        <v>N/A</v>
      </c>
      <c r="G925" s="39">
        <v>1703</v>
      </c>
      <c r="H925" s="10" t="str">
        <f t="shared" si="201"/>
        <v>N/A</v>
      </c>
      <c r="I925" s="96" t="s">
        <v>51</v>
      </c>
      <c r="J925" s="96">
        <v>26.62</v>
      </c>
      <c r="K925" s="63" t="s">
        <v>51</v>
      </c>
      <c r="L925" s="21" t="str">
        <f t="shared" si="202"/>
        <v>N/A</v>
      </c>
    </row>
    <row r="926" spans="1:12">
      <c r="A926" s="153" t="s">
        <v>640</v>
      </c>
      <c r="B926" s="70" t="s">
        <v>51</v>
      </c>
      <c r="C926" s="39" t="s">
        <v>51</v>
      </c>
      <c r="D926" s="10" t="str">
        <f t="shared" si="199"/>
        <v>N/A</v>
      </c>
      <c r="E926" s="39">
        <v>0</v>
      </c>
      <c r="F926" s="10" t="str">
        <f t="shared" si="200"/>
        <v>N/A</v>
      </c>
      <c r="G926" s="39">
        <v>1</v>
      </c>
      <c r="H926" s="10" t="str">
        <f t="shared" si="201"/>
        <v>N/A</v>
      </c>
      <c r="I926" s="96" t="s">
        <v>51</v>
      </c>
      <c r="J926" s="96" t="s">
        <v>999</v>
      </c>
      <c r="K926" s="63" t="s">
        <v>51</v>
      </c>
      <c r="L926" s="21" t="str">
        <f t="shared" si="202"/>
        <v>N/A</v>
      </c>
    </row>
    <row r="927" spans="1:12">
      <c r="A927" s="153" t="s">
        <v>641</v>
      </c>
      <c r="B927" s="70" t="s">
        <v>51</v>
      </c>
      <c r="C927" s="39" t="s">
        <v>51</v>
      </c>
      <c r="D927" s="10" t="str">
        <f t="shared" si="199"/>
        <v>N/A</v>
      </c>
      <c r="E927" s="39">
        <v>6</v>
      </c>
      <c r="F927" s="10" t="str">
        <f t="shared" si="200"/>
        <v>N/A</v>
      </c>
      <c r="G927" s="39">
        <v>0</v>
      </c>
      <c r="H927" s="10" t="str">
        <f t="shared" si="201"/>
        <v>N/A</v>
      </c>
      <c r="I927" s="96" t="s">
        <v>51</v>
      </c>
      <c r="J927" s="96">
        <v>-100</v>
      </c>
      <c r="K927" s="63" t="s">
        <v>51</v>
      </c>
      <c r="L927" s="21" t="str">
        <f t="shared" si="202"/>
        <v>N/A</v>
      </c>
    </row>
    <row r="928" spans="1:12">
      <c r="A928" s="118" t="s">
        <v>837</v>
      </c>
      <c r="B928" s="114" t="s">
        <v>51</v>
      </c>
      <c r="C928" s="65" t="s">
        <v>51</v>
      </c>
      <c r="D928" s="103" t="str">
        <f t="shared" si="199"/>
        <v>N/A</v>
      </c>
      <c r="E928" s="65">
        <v>428065</v>
      </c>
      <c r="F928" s="103" t="str">
        <f t="shared" si="200"/>
        <v>N/A</v>
      </c>
      <c r="G928" s="65">
        <v>374979</v>
      </c>
      <c r="H928" s="103" t="str">
        <f t="shared" si="201"/>
        <v>N/A</v>
      </c>
      <c r="I928" s="104" t="s">
        <v>51</v>
      </c>
      <c r="J928" s="104">
        <v>-12.4</v>
      </c>
      <c r="K928" s="63" t="s">
        <v>51</v>
      </c>
      <c r="L928" s="138" t="str">
        <f t="shared" si="202"/>
        <v>N/A</v>
      </c>
    </row>
    <row r="929" spans="1:12">
      <c r="A929" s="153" t="s">
        <v>642</v>
      </c>
      <c r="B929" s="114" t="s">
        <v>51</v>
      </c>
      <c r="C929" s="65" t="s">
        <v>51</v>
      </c>
      <c r="D929" s="103" t="str">
        <f t="shared" si="199"/>
        <v>N/A</v>
      </c>
      <c r="E929" s="65">
        <v>427630</v>
      </c>
      <c r="F929" s="103" t="str">
        <f t="shared" si="200"/>
        <v>N/A</v>
      </c>
      <c r="G929" s="65">
        <v>372876</v>
      </c>
      <c r="H929" s="103" t="str">
        <f t="shared" si="201"/>
        <v>N/A</v>
      </c>
      <c r="I929" s="104" t="s">
        <v>51</v>
      </c>
      <c r="J929" s="104">
        <v>-12.8</v>
      </c>
      <c r="K929" s="63" t="s">
        <v>51</v>
      </c>
      <c r="L929" s="138" t="str">
        <f t="shared" si="202"/>
        <v>N/A</v>
      </c>
    </row>
    <row r="930" spans="1:12">
      <c r="A930" s="153" t="s">
        <v>636</v>
      </c>
      <c r="B930" s="114" t="s">
        <v>51</v>
      </c>
      <c r="C930" s="65" t="s">
        <v>51</v>
      </c>
      <c r="D930" s="103" t="str">
        <f t="shared" si="199"/>
        <v>N/A</v>
      </c>
      <c r="E930" s="65">
        <v>384776</v>
      </c>
      <c r="F930" s="103" t="str">
        <f t="shared" si="200"/>
        <v>N/A</v>
      </c>
      <c r="G930" s="65">
        <v>363078</v>
      </c>
      <c r="H930" s="103" t="str">
        <f t="shared" si="201"/>
        <v>N/A</v>
      </c>
      <c r="I930" s="104" t="s">
        <v>51</v>
      </c>
      <c r="J930" s="104">
        <v>-5.64</v>
      </c>
      <c r="K930" s="63" t="s">
        <v>51</v>
      </c>
      <c r="L930" s="138" t="str">
        <f t="shared" si="202"/>
        <v>N/A</v>
      </c>
    </row>
    <row r="931" spans="1:12">
      <c r="A931" s="153" t="s">
        <v>248</v>
      </c>
      <c r="B931" s="114" t="s">
        <v>51</v>
      </c>
      <c r="C931" s="65" t="s">
        <v>51</v>
      </c>
      <c r="D931" s="103" t="str">
        <f t="shared" si="199"/>
        <v>N/A</v>
      </c>
      <c r="E931" s="65">
        <v>98651</v>
      </c>
      <c r="F931" s="103" t="str">
        <f t="shared" si="200"/>
        <v>N/A</v>
      </c>
      <c r="G931" s="65">
        <v>315873</v>
      </c>
      <c r="H931" s="103" t="str">
        <f t="shared" si="201"/>
        <v>N/A</v>
      </c>
      <c r="I931" s="104" t="s">
        <v>51</v>
      </c>
      <c r="J931" s="104">
        <v>220.2</v>
      </c>
      <c r="K931" s="63" t="s">
        <v>51</v>
      </c>
      <c r="L931" s="138" t="str">
        <f t="shared" si="202"/>
        <v>N/A</v>
      </c>
    </row>
    <row r="932" spans="1:12">
      <c r="A932" s="153" t="s">
        <v>637</v>
      </c>
      <c r="B932" s="114" t="s">
        <v>51</v>
      </c>
      <c r="C932" s="65" t="s">
        <v>51</v>
      </c>
      <c r="D932" s="103" t="str">
        <f t="shared" si="199"/>
        <v>N/A</v>
      </c>
      <c r="E932" s="65">
        <v>380000</v>
      </c>
      <c r="F932" s="103" t="str">
        <f t="shared" si="200"/>
        <v>N/A</v>
      </c>
      <c r="G932" s="65">
        <v>194868</v>
      </c>
      <c r="H932" s="103" t="str">
        <f t="shared" si="201"/>
        <v>N/A</v>
      </c>
      <c r="I932" s="104" t="s">
        <v>51</v>
      </c>
      <c r="J932" s="104">
        <v>-48.7</v>
      </c>
      <c r="K932" s="63" t="s">
        <v>51</v>
      </c>
      <c r="L932" s="138" t="str">
        <f t="shared" si="202"/>
        <v>N/A</v>
      </c>
    </row>
    <row r="933" spans="1:12">
      <c r="A933" s="218" t="s">
        <v>3</v>
      </c>
      <c r="B933" s="212"/>
      <c r="C933" s="212"/>
      <c r="D933" s="212"/>
      <c r="E933" s="212"/>
      <c r="F933" s="212"/>
      <c r="G933" s="212"/>
      <c r="H933" s="212"/>
      <c r="I933" s="212"/>
      <c r="J933" s="212"/>
      <c r="K933" s="212"/>
      <c r="L933" s="213"/>
    </row>
    <row r="934" spans="1:12">
      <c r="A934" s="118" t="s">
        <v>643</v>
      </c>
      <c r="B934" s="114" t="s">
        <v>51</v>
      </c>
      <c r="C934" s="65">
        <v>915302</v>
      </c>
      <c r="D934" s="103" t="str">
        <f t="shared" ref="D934:D948" si="203">IF($B934="N/A","N/A",IF(C934&gt;10,"No",IF(C934&lt;-10,"No","Yes")))</f>
        <v>N/A</v>
      </c>
      <c r="E934" s="65">
        <v>204431</v>
      </c>
      <c r="F934" s="103" t="str">
        <f t="shared" ref="F934:F948" si="204">IF($B934="N/A","N/A",IF(E934&gt;10,"No",IF(E934&lt;-10,"No","Yes")))</f>
        <v>N/A</v>
      </c>
      <c r="G934" s="65">
        <v>77002</v>
      </c>
      <c r="H934" s="103" t="str">
        <f t="shared" ref="H934:H948" si="205">IF($B934="N/A","N/A",IF(G934&gt;10,"No",IF(G934&lt;-10,"No","Yes")))</f>
        <v>N/A</v>
      </c>
      <c r="I934" s="104">
        <v>-77.7</v>
      </c>
      <c r="J934" s="104">
        <v>-62.3</v>
      </c>
      <c r="K934" s="66" t="s">
        <v>117</v>
      </c>
      <c r="L934" s="138" t="str">
        <f t="shared" ref="L934:L948" si="206">IF(J934="Div by 0", "N/A", IF(K934="N/A","N/A", IF(J934&gt;VALUE(MID(K934,1,2)), "No", IF(J934&lt;-1*VALUE(MID(K934,1,2)), "No", "Yes"))))</f>
        <v>No</v>
      </c>
    </row>
    <row r="935" spans="1:12">
      <c r="A935" s="118" t="s">
        <v>644</v>
      </c>
      <c r="B935" s="70" t="s">
        <v>51</v>
      </c>
      <c r="C935" s="39">
        <v>3574</v>
      </c>
      <c r="D935" s="10" t="str">
        <f t="shared" si="203"/>
        <v>N/A</v>
      </c>
      <c r="E935" s="39">
        <v>1999</v>
      </c>
      <c r="F935" s="10" t="str">
        <f t="shared" si="204"/>
        <v>N/A</v>
      </c>
      <c r="G935" s="39">
        <v>653</v>
      </c>
      <c r="H935" s="10" t="str">
        <f t="shared" si="205"/>
        <v>N/A</v>
      </c>
      <c r="I935" s="96">
        <v>-44.1</v>
      </c>
      <c r="J935" s="96">
        <v>-67.3</v>
      </c>
      <c r="K935" s="11" t="s">
        <v>117</v>
      </c>
      <c r="L935" s="21" t="str">
        <f t="shared" si="206"/>
        <v>No</v>
      </c>
    </row>
    <row r="936" spans="1:12">
      <c r="A936" s="118" t="s">
        <v>645</v>
      </c>
      <c r="B936" s="70" t="s">
        <v>51</v>
      </c>
      <c r="C936" s="40">
        <v>256.10016788000001</v>
      </c>
      <c r="D936" s="10" t="str">
        <f t="shared" si="203"/>
        <v>N/A</v>
      </c>
      <c r="E936" s="40">
        <v>102.26663332</v>
      </c>
      <c r="F936" s="10" t="str">
        <f t="shared" si="204"/>
        <v>N/A</v>
      </c>
      <c r="G936" s="40">
        <v>117.92036752999999</v>
      </c>
      <c r="H936" s="10" t="str">
        <f t="shared" si="205"/>
        <v>N/A</v>
      </c>
      <c r="I936" s="96">
        <v>-60.1</v>
      </c>
      <c r="J936" s="96">
        <v>15.31</v>
      </c>
      <c r="K936" s="11" t="s">
        <v>117</v>
      </c>
      <c r="L936" s="21" t="str">
        <f t="shared" si="206"/>
        <v>No</v>
      </c>
    </row>
    <row r="937" spans="1:12">
      <c r="A937" s="118" t="s">
        <v>646</v>
      </c>
      <c r="B937" s="70" t="s">
        <v>51</v>
      </c>
      <c r="C937" s="40">
        <v>0</v>
      </c>
      <c r="D937" s="10" t="str">
        <f t="shared" si="203"/>
        <v>N/A</v>
      </c>
      <c r="E937" s="40">
        <v>0</v>
      </c>
      <c r="F937" s="10" t="str">
        <f t="shared" si="204"/>
        <v>N/A</v>
      </c>
      <c r="G937" s="40">
        <v>0</v>
      </c>
      <c r="H937" s="10" t="str">
        <f t="shared" si="205"/>
        <v>N/A</v>
      </c>
      <c r="I937" s="96" t="s">
        <v>999</v>
      </c>
      <c r="J937" s="96" t="s">
        <v>999</v>
      </c>
      <c r="K937" s="11" t="s">
        <v>117</v>
      </c>
      <c r="L937" s="21" t="str">
        <f t="shared" si="206"/>
        <v>N/A</v>
      </c>
    </row>
    <row r="938" spans="1:12">
      <c r="A938" s="118" t="s">
        <v>647</v>
      </c>
      <c r="B938" s="70" t="s">
        <v>51</v>
      </c>
      <c r="C938" s="39">
        <v>0</v>
      </c>
      <c r="D938" s="10" t="str">
        <f t="shared" si="203"/>
        <v>N/A</v>
      </c>
      <c r="E938" s="39">
        <v>0</v>
      </c>
      <c r="F938" s="10" t="str">
        <f t="shared" si="204"/>
        <v>N/A</v>
      </c>
      <c r="G938" s="39">
        <v>0</v>
      </c>
      <c r="H938" s="10" t="str">
        <f t="shared" si="205"/>
        <v>N/A</v>
      </c>
      <c r="I938" s="96" t="s">
        <v>999</v>
      </c>
      <c r="J938" s="96" t="s">
        <v>999</v>
      </c>
      <c r="K938" s="11" t="s">
        <v>117</v>
      </c>
      <c r="L938" s="21" t="str">
        <f t="shared" si="206"/>
        <v>N/A</v>
      </c>
    </row>
    <row r="939" spans="1:12">
      <c r="A939" s="118" t="s">
        <v>648</v>
      </c>
      <c r="B939" s="70" t="s">
        <v>51</v>
      </c>
      <c r="C939" s="40" t="s">
        <v>999</v>
      </c>
      <c r="D939" s="10" t="str">
        <f t="shared" si="203"/>
        <v>N/A</v>
      </c>
      <c r="E939" s="40" t="s">
        <v>999</v>
      </c>
      <c r="F939" s="10" t="str">
        <f t="shared" si="204"/>
        <v>N/A</v>
      </c>
      <c r="G939" s="40" t="s">
        <v>999</v>
      </c>
      <c r="H939" s="10" t="str">
        <f t="shared" si="205"/>
        <v>N/A</v>
      </c>
      <c r="I939" s="96" t="s">
        <v>999</v>
      </c>
      <c r="J939" s="96" t="s">
        <v>999</v>
      </c>
      <c r="K939" s="11" t="s">
        <v>117</v>
      </c>
      <c r="L939" s="21" t="str">
        <f t="shared" si="206"/>
        <v>N/A</v>
      </c>
    </row>
    <row r="940" spans="1:12">
      <c r="A940" s="118" t="s">
        <v>658</v>
      </c>
      <c r="B940" s="70" t="s">
        <v>51</v>
      </c>
      <c r="C940" s="40">
        <v>1325562</v>
      </c>
      <c r="D940" s="10" t="str">
        <f t="shared" si="203"/>
        <v>N/A</v>
      </c>
      <c r="E940" s="40">
        <v>1478873</v>
      </c>
      <c r="F940" s="10" t="str">
        <f t="shared" si="204"/>
        <v>N/A</v>
      </c>
      <c r="G940" s="40">
        <v>1763754</v>
      </c>
      <c r="H940" s="10" t="str">
        <f t="shared" si="205"/>
        <v>N/A</v>
      </c>
      <c r="I940" s="96">
        <v>11.57</v>
      </c>
      <c r="J940" s="96">
        <v>19.260000000000002</v>
      </c>
      <c r="K940" s="11" t="s">
        <v>117</v>
      </c>
      <c r="L940" s="21" t="str">
        <f t="shared" si="206"/>
        <v>No</v>
      </c>
    </row>
    <row r="941" spans="1:12">
      <c r="A941" s="118" t="s">
        <v>660</v>
      </c>
      <c r="B941" s="70" t="s">
        <v>51</v>
      </c>
      <c r="C941" s="39">
        <v>3444</v>
      </c>
      <c r="D941" s="10" t="str">
        <f t="shared" si="203"/>
        <v>N/A</v>
      </c>
      <c r="E941" s="39">
        <v>3733</v>
      </c>
      <c r="F941" s="10" t="str">
        <f t="shared" si="204"/>
        <v>N/A</v>
      </c>
      <c r="G941" s="39">
        <v>4253</v>
      </c>
      <c r="H941" s="10" t="str">
        <f t="shared" si="205"/>
        <v>N/A</v>
      </c>
      <c r="I941" s="96">
        <v>8.391</v>
      </c>
      <c r="J941" s="96">
        <v>13.93</v>
      </c>
      <c r="K941" s="11" t="s">
        <v>117</v>
      </c>
      <c r="L941" s="21" t="str">
        <f t="shared" si="206"/>
        <v>Yes</v>
      </c>
    </row>
    <row r="942" spans="1:12">
      <c r="A942" s="118" t="s">
        <v>659</v>
      </c>
      <c r="B942" s="70" t="s">
        <v>51</v>
      </c>
      <c r="C942" s="40">
        <v>384.89024389999997</v>
      </c>
      <c r="D942" s="10" t="str">
        <f t="shared" si="203"/>
        <v>N/A</v>
      </c>
      <c r="E942" s="40">
        <v>396.16206804000001</v>
      </c>
      <c r="F942" s="10" t="str">
        <f t="shared" si="204"/>
        <v>N/A</v>
      </c>
      <c r="G942" s="40">
        <v>414.70820596999999</v>
      </c>
      <c r="H942" s="10" t="str">
        <f t="shared" si="205"/>
        <v>N/A</v>
      </c>
      <c r="I942" s="96">
        <v>2.9289999999999998</v>
      </c>
      <c r="J942" s="96">
        <v>4.681</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999</v>
      </c>
      <c r="J943" s="96" t="s">
        <v>999</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999</v>
      </c>
      <c r="J944" s="96" t="s">
        <v>999</v>
      </c>
      <c r="K944" s="11" t="s">
        <v>117</v>
      </c>
      <c r="L944" s="21" t="str">
        <f t="shared" si="206"/>
        <v>N/A</v>
      </c>
    </row>
    <row r="945" spans="1:12">
      <c r="A945" s="118" t="s">
        <v>651</v>
      </c>
      <c r="B945" s="70" t="s">
        <v>51</v>
      </c>
      <c r="C945" s="40" t="s">
        <v>999</v>
      </c>
      <c r="D945" s="10" t="str">
        <f t="shared" si="203"/>
        <v>N/A</v>
      </c>
      <c r="E945" s="40" t="s">
        <v>999</v>
      </c>
      <c r="F945" s="10" t="str">
        <f t="shared" si="204"/>
        <v>N/A</v>
      </c>
      <c r="G945" s="40" t="s">
        <v>999</v>
      </c>
      <c r="H945" s="10" t="str">
        <f t="shared" si="205"/>
        <v>N/A</v>
      </c>
      <c r="I945" s="96" t="s">
        <v>999</v>
      </c>
      <c r="J945" s="96" t="s">
        <v>999</v>
      </c>
      <c r="K945" s="11" t="s">
        <v>117</v>
      </c>
      <c r="L945" s="21" t="str">
        <f t="shared" si="206"/>
        <v>N/A</v>
      </c>
    </row>
    <row r="946" spans="1:12">
      <c r="A946" s="118" t="s">
        <v>960</v>
      </c>
      <c r="B946" s="70" t="s">
        <v>51</v>
      </c>
      <c r="C946" s="40">
        <v>355422338</v>
      </c>
      <c r="D946" s="10" t="str">
        <f t="shared" si="203"/>
        <v>N/A</v>
      </c>
      <c r="E946" s="40">
        <v>408933276</v>
      </c>
      <c r="F946" s="10" t="str">
        <f t="shared" si="204"/>
        <v>N/A</v>
      </c>
      <c r="G946" s="40">
        <v>418815770</v>
      </c>
      <c r="H946" s="10" t="str">
        <f t="shared" si="205"/>
        <v>N/A</v>
      </c>
      <c r="I946" s="96">
        <v>15.06</v>
      </c>
      <c r="J946" s="96">
        <v>2.4169999999999998</v>
      </c>
      <c r="K946" s="11" t="s">
        <v>117</v>
      </c>
      <c r="L946" s="21" t="str">
        <f t="shared" si="206"/>
        <v>Yes</v>
      </c>
    </row>
    <row r="947" spans="1:12">
      <c r="A947" s="118" t="s">
        <v>652</v>
      </c>
      <c r="B947" s="70" t="s">
        <v>51</v>
      </c>
      <c r="C947" s="39">
        <v>15280</v>
      </c>
      <c r="D947" s="10" t="str">
        <f t="shared" si="203"/>
        <v>N/A</v>
      </c>
      <c r="E947" s="39">
        <v>15534</v>
      </c>
      <c r="F947" s="10" t="str">
        <f t="shared" si="204"/>
        <v>N/A</v>
      </c>
      <c r="G947" s="39">
        <v>15715</v>
      </c>
      <c r="H947" s="10" t="str">
        <f t="shared" si="205"/>
        <v>N/A</v>
      </c>
      <c r="I947" s="96">
        <v>1.6619999999999999</v>
      </c>
      <c r="J947" s="96">
        <v>1.165</v>
      </c>
      <c r="K947" s="11" t="s">
        <v>117</v>
      </c>
      <c r="L947" s="21" t="str">
        <f t="shared" si="206"/>
        <v>Yes</v>
      </c>
    </row>
    <row r="948" spans="1:12">
      <c r="A948" s="118" t="s">
        <v>653</v>
      </c>
      <c r="B948" s="101" t="s">
        <v>51</v>
      </c>
      <c r="C948" s="44">
        <v>23260.624215</v>
      </c>
      <c r="D948" s="52" t="str">
        <f t="shared" si="203"/>
        <v>N/A</v>
      </c>
      <c r="E948" s="44">
        <v>26325.046736</v>
      </c>
      <c r="F948" s="52" t="str">
        <f t="shared" si="204"/>
        <v>N/A</v>
      </c>
      <c r="G948" s="44">
        <v>26650.701240999999</v>
      </c>
      <c r="H948" s="52" t="str">
        <f t="shared" si="205"/>
        <v>N/A</v>
      </c>
      <c r="I948" s="102">
        <v>13.17</v>
      </c>
      <c r="J948" s="102">
        <v>1.2370000000000001</v>
      </c>
      <c r="K948" s="53" t="s">
        <v>117</v>
      </c>
      <c r="L948" s="43" t="str">
        <f t="shared" si="206"/>
        <v>Yes</v>
      </c>
    </row>
    <row r="949" spans="1:12">
      <c r="A949" s="218" t="s">
        <v>167</v>
      </c>
      <c r="B949" s="212"/>
      <c r="C949" s="212"/>
      <c r="D949" s="212"/>
      <c r="E949" s="212"/>
      <c r="F949" s="212"/>
      <c r="G949" s="212"/>
      <c r="H949" s="212"/>
      <c r="I949" s="212"/>
      <c r="J949" s="212"/>
      <c r="K949" s="212"/>
      <c r="L949" s="213"/>
    </row>
    <row r="950" spans="1:12">
      <c r="A950" s="111" t="s">
        <v>838</v>
      </c>
      <c r="B950" s="70" t="s">
        <v>51</v>
      </c>
      <c r="C950" s="40">
        <v>653161691</v>
      </c>
      <c r="D950" s="10" t="str">
        <f t="shared" ref="D950:D965" si="207">IF($B950="N/A","N/A",IF(C950&gt;10,"No",IF(C950&lt;-10,"No","Yes")))</f>
        <v>N/A</v>
      </c>
      <c r="E950" s="40">
        <v>710570966</v>
      </c>
      <c r="F950" s="10" t="str">
        <f t="shared" ref="F950:F965" si="208">IF($B950="N/A","N/A",IF(E950&gt;10,"No",IF(E950&lt;-10,"No","Yes")))</f>
        <v>N/A</v>
      </c>
      <c r="G950" s="40">
        <v>731220657</v>
      </c>
      <c r="H950" s="10" t="str">
        <f t="shared" ref="H950:H965" si="209">IF($B950="N/A","N/A",IF(G950&gt;10,"No",IF(G950&lt;-10,"No","Yes")))</f>
        <v>N/A</v>
      </c>
      <c r="I950" s="96">
        <v>8.7889999999999997</v>
      </c>
      <c r="J950" s="96">
        <v>2.9060000000000001</v>
      </c>
      <c r="K950" s="11" t="s">
        <v>117</v>
      </c>
      <c r="L950" s="21" t="str">
        <f t="shared" ref="L950:L965" si="210">IF(J950="Div by 0", "N/A", IF(K950="N/A","N/A", IF(J950&gt;VALUE(MID(K950,1,2)), "No", IF(J950&lt;-1*VALUE(MID(K950,1,2)), "No", "Yes"))))</f>
        <v>Yes</v>
      </c>
    </row>
    <row r="951" spans="1:12">
      <c r="A951" s="111" t="s">
        <v>492</v>
      </c>
      <c r="B951" s="70" t="s">
        <v>51</v>
      </c>
      <c r="C951" s="39">
        <v>38216</v>
      </c>
      <c r="D951" s="10" t="str">
        <f t="shared" si="207"/>
        <v>N/A</v>
      </c>
      <c r="E951" s="39">
        <v>38630</v>
      </c>
      <c r="F951" s="10" t="str">
        <f t="shared" si="208"/>
        <v>N/A</v>
      </c>
      <c r="G951" s="39">
        <v>39117</v>
      </c>
      <c r="H951" s="10" t="str">
        <f t="shared" si="209"/>
        <v>N/A</v>
      </c>
      <c r="I951" s="96">
        <v>1.083</v>
      </c>
      <c r="J951" s="96">
        <v>1.2609999999999999</v>
      </c>
      <c r="K951" s="11" t="s">
        <v>117</v>
      </c>
      <c r="L951" s="21" t="str">
        <f t="shared" si="210"/>
        <v>Yes</v>
      </c>
    </row>
    <row r="952" spans="1:12">
      <c r="A952" s="111" t="s">
        <v>844</v>
      </c>
      <c r="B952" s="70" t="s">
        <v>51</v>
      </c>
      <c r="C952" s="40">
        <v>17091.314920000001</v>
      </c>
      <c r="D952" s="10" t="str">
        <f t="shared" si="207"/>
        <v>N/A</v>
      </c>
      <c r="E952" s="40">
        <v>18394.278178</v>
      </c>
      <c r="F952" s="10" t="str">
        <f t="shared" si="208"/>
        <v>N/A</v>
      </c>
      <c r="G952" s="40">
        <v>18693.168110999999</v>
      </c>
      <c r="H952" s="10" t="str">
        <f t="shared" si="209"/>
        <v>N/A</v>
      </c>
      <c r="I952" s="96">
        <v>7.6239999999999997</v>
      </c>
      <c r="J952" s="96">
        <v>1.625</v>
      </c>
      <c r="K952" s="11" t="s">
        <v>117</v>
      </c>
      <c r="L952" s="21" t="str">
        <f t="shared" si="210"/>
        <v>Yes</v>
      </c>
    </row>
    <row r="953" spans="1:12">
      <c r="A953" s="153" t="s">
        <v>592</v>
      </c>
      <c r="B953" s="70" t="s">
        <v>51</v>
      </c>
      <c r="C953" s="40">
        <v>12447.067693000001</v>
      </c>
      <c r="D953" s="10" t="str">
        <f t="shared" si="207"/>
        <v>N/A</v>
      </c>
      <c r="E953" s="40">
        <v>13300.654762</v>
      </c>
      <c r="F953" s="10" t="str">
        <f t="shared" si="208"/>
        <v>N/A</v>
      </c>
      <c r="G953" s="40">
        <v>14039.472398</v>
      </c>
      <c r="H953" s="10" t="str">
        <f t="shared" si="209"/>
        <v>N/A</v>
      </c>
      <c r="I953" s="96">
        <v>6.8579999999999997</v>
      </c>
      <c r="J953" s="96">
        <v>5.5549999999999997</v>
      </c>
      <c r="K953" s="11" t="s">
        <v>117</v>
      </c>
      <c r="L953" s="21" t="str">
        <f t="shared" si="210"/>
        <v>Yes</v>
      </c>
    </row>
    <row r="954" spans="1:12">
      <c r="A954" s="153" t="s">
        <v>595</v>
      </c>
      <c r="B954" s="70" t="s">
        <v>51</v>
      </c>
      <c r="C954" s="40">
        <v>21698.415489999999</v>
      </c>
      <c r="D954" s="10" t="str">
        <f t="shared" si="207"/>
        <v>N/A</v>
      </c>
      <c r="E954" s="40">
        <v>25102.730282</v>
      </c>
      <c r="F954" s="10" t="str">
        <f t="shared" si="208"/>
        <v>N/A</v>
      </c>
      <c r="G954" s="40">
        <v>24995.719744999999</v>
      </c>
      <c r="H954" s="10" t="str">
        <f t="shared" si="209"/>
        <v>N/A</v>
      </c>
      <c r="I954" s="96">
        <v>15.69</v>
      </c>
      <c r="J954" s="96">
        <v>-0.42599999999999999</v>
      </c>
      <c r="K954" s="11" t="s">
        <v>117</v>
      </c>
      <c r="L954" s="21" t="str">
        <f t="shared" si="210"/>
        <v>Yes</v>
      </c>
    </row>
    <row r="955" spans="1:12">
      <c r="A955" s="118" t="s">
        <v>493</v>
      </c>
      <c r="B955" s="70" t="s">
        <v>51</v>
      </c>
      <c r="C955" s="21">
        <v>24.44462923</v>
      </c>
      <c r="D955" s="10" t="str">
        <f t="shared" si="207"/>
        <v>N/A</v>
      </c>
      <c r="E955" s="21">
        <v>24.443642944</v>
      </c>
      <c r="F955" s="10" t="str">
        <f t="shared" si="208"/>
        <v>N/A</v>
      </c>
      <c r="G955" s="21">
        <v>24.758221726999999</v>
      </c>
      <c r="H955" s="10" t="str">
        <f t="shared" si="209"/>
        <v>N/A</v>
      </c>
      <c r="I955" s="96">
        <v>-4.0000000000000001E-3</v>
      </c>
      <c r="J955" s="96">
        <v>1.2869999999999999</v>
      </c>
      <c r="K955" s="11" t="s">
        <v>117</v>
      </c>
      <c r="L955" s="21" t="str">
        <f t="shared" si="210"/>
        <v>Yes</v>
      </c>
    </row>
    <row r="956" spans="1:12">
      <c r="A956" s="153" t="s">
        <v>592</v>
      </c>
      <c r="B956" s="70" t="s">
        <v>51</v>
      </c>
      <c r="C956" s="21">
        <v>23.463473585999999</v>
      </c>
      <c r="D956" s="10" t="str">
        <f t="shared" si="207"/>
        <v>N/A</v>
      </c>
      <c r="E956" s="21">
        <v>24.165868585999998</v>
      </c>
      <c r="F956" s="10" t="str">
        <f t="shared" si="208"/>
        <v>N/A</v>
      </c>
      <c r="G956" s="21">
        <v>24.655342466</v>
      </c>
      <c r="H956" s="10" t="str">
        <f t="shared" si="209"/>
        <v>N/A</v>
      </c>
      <c r="I956" s="96">
        <v>2.9940000000000002</v>
      </c>
      <c r="J956" s="96">
        <v>2.0249999999999999</v>
      </c>
      <c r="K956" s="11" t="s">
        <v>117</v>
      </c>
      <c r="L956" s="21" t="str">
        <f t="shared" si="210"/>
        <v>Yes</v>
      </c>
    </row>
    <row r="957" spans="1:12">
      <c r="A957" s="153" t="s">
        <v>595</v>
      </c>
      <c r="B957" s="70" t="s">
        <v>51</v>
      </c>
      <c r="C957" s="21">
        <v>25.540099833999999</v>
      </c>
      <c r="D957" s="10" t="str">
        <f t="shared" si="207"/>
        <v>N/A</v>
      </c>
      <c r="E957" s="21">
        <v>24.869113852000002</v>
      </c>
      <c r="F957" s="10" t="str">
        <f t="shared" si="208"/>
        <v>N/A</v>
      </c>
      <c r="G957" s="21">
        <v>24.949701210000001</v>
      </c>
      <c r="H957" s="10" t="str">
        <f t="shared" si="209"/>
        <v>N/A</v>
      </c>
      <c r="I957" s="96">
        <v>-2.63</v>
      </c>
      <c r="J957" s="96">
        <v>0.32400000000000001</v>
      </c>
      <c r="K957" s="11" t="s">
        <v>117</v>
      </c>
      <c r="L957" s="21" t="str">
        <f t="shared" si="210"/>
        <v>Yes</v>
      </c>
    </row>
    <row r="958" spans="1:12" ht="12.75" customHeight="1">
      <c r="A958" s="111" t="s">
        <v>840</v>
      </c>
      <c r="B958" s="70" t="s">
        <v>51</v>
      </c>
      <c r="C958" s="40">
        <v>355422338</v>
      </c>
      <c r="D958" s="10" t="str">
        <f t="shared" si="207"/>
        <v>N/A</v>
      </c>
      <c r="E958" s="40">
        <v>408933276</v>
      </c>
      <c r="F958" s="10" t="str">
        <f t="shared" si="208"/>
        <v>N/A</v>
      </c>
      <c r="G958" s="40">
        <v>418815770</v>
      </c>
      <c r="H958" s="10" t="str">
        <f t="shared" si="209"/>
        <v>N/A</v>
      </c>
      <c r="I958" s="96">
        <v>15.06</v>
      </c>
      <c r="J958" s="96">
        <v>2.4169999999999998</v>
      </c>
      <c r="K958" s="11" t="s">
        <v>117</v>
      </c>
      <c r="L958" s="21" t="str">
        <f t="shared" si="210"/>
        <v>Yes</v>
      </c>
    </row>
    <row r="959" spans="1:12" ht="13.5" customHeight="1">
      <c r="A959" s="190" t="s">
        <v>967</v>
      </c>
      <c r="B959" s="70" t="s">
        <v>51</v>
      </c>
      <c r="C959" s="39">
        <v>15280</v>
      </c>
      <c r="D959" s="10" t="str">
        <f t="shared" si="207"/>
        <v>N/A</v>
      </c>
      <c r="E959" s="39">
        <v>15534</v>
      </c>
      <c r="F959" s="10" t="str">
        <f t="shared" si="208"/>
        <v>N/A</v>
      </c>
      <c r="G959" s="39">
        <v>15715</v>
      </c>
      <c r="H959" s="10" t="str">
        <f t="shared" si="209"/>
        <v>N/A</v>
      </c>
      <c r="I959" s="96">
        <v>1.6619999999999999</v>
      </c>
      <c r="J959" s="96">
        <v>1.165</v>
      </c>
      <c r="K959" s="11" t="s">
        <v>117</v>
      </c>
      <c r="L959" s="21" t="str">
        <f t="shared" si="210"/>
        <v>Yes</v>
      </c>
    </row>
    <row r="960" spans="1:12" ht="25.5">
      <c r="A960" s="111" t="s">
        <v>845</v>
      </c>
      <c r="B960" s="70" t="s">
        <v>51</v>
      </c>
      <c r="C960" s="40">
        <v>23260.624215</v>
      </c>
      <c r="D960" s="10" t="str">
        <f t="shared" si="207"/>
        <v>N/A</v>
      </c>
      <c r="E960" s="40">
        <v>26325.046736</v>
      </c>
      <c r="F960" s="10" t="str">
        <f t="shared" si="208"/>
        <v>N/A</v>
      </c>
      <c r="G960" s="40">
        <v>26650.701240999999</v>
      </c>
      <c r="H960" s="10" t="str">
        <f t="shared" si="209"/>
        <v>N/A</v>
      </c>
      <c r="I960" s="96">
        <v>13.17</v>
      </c>
      <c r="J960" s="96">
        <v>1.2370000000000001</v>
      </c>
      <c r="K960" s="11" t="s">
        <v>117</v>
      </c>
      <c r="L960" s="21" t="str">
        <f t="shared" si="210"/>
        <v>Yes</v>
      </c>
    </row>
    <row r="961" spans="1:12">
      <c r="A961" s="153" t="s">
        <v>654</v>
      </c>
      <c r="B961" s="70" t="s">
        <v>51</v>
      </c>
      <c r="C961" s="40">
        <v>11248.642228999999</v>
      </c>
      <c r="D961" s="10" t="str">
        <f t="shared" si="207"/>
        <v>N/A</v>
      </c>
      <c r="E961" s="40">
        <v>13654.918223999999</v>
      </c>
      <c r="F961" s="10" t="str">
        <f t="shared" si="208"/>
        <v>N/A</v>
      </c>
      <c r="G961" s="40">
        <v>14971.396768000001</v>
      </c>
      <c r="H961" s="10" t="str">
        <f t="shared" si="209"/>
        <v>N/A</v>
      </c>
      <c r="I961" s="96">
        <v>21.39</v>
      </c>
      <c r="J961" s="96">
        <v>9.641</v>
      </c>
      <c r="K961" s="11" t="s">
        <v>117</v>
      </c>
      <c r="L961" s="21" t="str">
        <f t="shared" si="210"/>
        <v>Yes</v>
      </c>
    </row>
    <row r="962" spans="1:12">
      <c r="A962" s="153" t="s">
        <v>655</v>
      </c>
      <c r="B962" s="70" t="s">
        <v>51</v>
      </c>
      <c r="C962" s="40">
        <v>34520.239128000001</v>
      </c>
      <c r="D962" s="10" t="str">
        <f t="shared" si="207"/>
        <v>N/A</v>
      </c>
      <c r="E962" s="40">
        <v>41876.566676000002</v>
      </c>
      <c r="F962" s="10" t="str">
        <f t="shared" si="208"/>
        <v>N/A</v>
      </c>
      <c r="G962" s="40">
        <v>41460.106508999997</v>
      </c>
      <c r="H962" s="10" t="str">
        <f t="shared" si="209"/>
        <v>N/A</v>
      </c>
      <c r="I962" s="96">
        <v>21.31</v>
      </c>
      <c r="J962" s="96">
        <v>-0.99399999999999999</v>
      </c>
      <c r="K962" s="11" t="s">
        <v>117</v>
      </c>
      <c r="L962" s="21" t="str">
        <f t="shared" si="210"/>
        <v>Yes</v>
      </c>
    </row>
    <row r="963" spans="1:12" ht="25.5">
      <c r="A963" s="118" t="s">
        <v>494</v>
      </c>
      <c r="B963" s="70" t="s">
        <v>51</v>
      </c>
      <c r="C963" s="21">
        <v>9.7737579716000003</v>
      </c>
      <c r="D963" s="10" t="str">
        <f t="shared" si="207"/>
        <v>N/A</v>
      </c>
      <c r="E963" s="21">
        <v>9.8293437613000005</v>
      </c>
      <c r="F963" s="10" t="str">
        <f t="shared" si="208"/>
        <v>N/A</v>
      </c>
      <c r="G963" s="21">
        <v>9.9464543406000008</v>
      </c>
      <c r="H963" s="10" t="str">
        <f t="shared" si="209"/>
        <v>N/A</v>
      </c>
      <c r="I963" s="96">
        <v>0.56869999999999998</v>
      </c>
      <c r="J963" s="96">
        <v>1.1910000000000001</v>
      </c>
      <c r="K963" s="11" t="s">
        <v>117</v>
      </c>
      <c r="L963" s="21" t="str">
        <f t="shared" si="210"/>
        <v>Yes</v>
      </c>
    </row>
    <row r="964" spans="1:12">
      <c r="A964" s="153" t="s">
        <v>592</v>
      </c>
      <c r="B964" s="70" t="s">
        <v>51</v>
      </c>
      <c r="C964" s="21">
        <v>9.1168056034999996</v>
      </c>
      <c r="D964" s="10" t="str">
        <f t="shared" si="207"/>
        <v>N/A</v>
      </c>
      <c r="E964" s="21">
        <v>9.4228504122000007</v>
      </c>
      <c r="F964" s="10" t="str">
        <f t="shared" si="208"/>
        <v>N/A</v>
      </c>
      <c r="G964" s="21">
        <v>9.6284931507000007</v>
      </c>
      <c r="H964" s="10" t="str">
        <f t="shared" si="209"/>
        <v>N/A</v>
      </c>
      <c r="I964" s="96">
        <v>3.3570000000000002</v>
      </c>
      <c r="J964" s="96">
        <v>2.1819999999999999</v>
      </c>
      <c r="K964" s="11" t="s">
        <v>117</v>
      </c>
      <c r="L964" s="21" t="str">
        <f t="shared" si="210"/>
        <v>Yes</v>
      </c>
    </row>
    <row r="965" spans="1:12">
      <c r="A965" s="153" t="s">
        <v>595</v>
      </c>
      <c r="B965" s="70" t="s">
        <v>51</v>
      </c>
      <c r="C965" s="21">
        <v>10.498502496</v>
      </c>
      <c r="D965" s="10" t="str">
        <f t="shared" si="207"/>
        <v>N/A</v>
      </c>
      <c r="E965" s="21">
        <v>10.402279134</v>
      </c>
      <c r="F965" s="10" t="str">
        <f t="shared" si="208"/>
        <v>N/A</v>
      </c>
      <c r="G965" s="21">
        <v>10.403591484</v>
      </c>
      <c r="H965" s="10" t="str">
        <f t="shared" si="209"/>
        <v>N/A</v>
      </c>
      <c r="I965" s="96">
        <v>-0.91700000000000004</v>
      </c>
      <c r="J965" s="96">
        <v>1.26E-2</v>
      </c>
      <c r="K965" s="11" t="s">
        <v>117</v>
      </c>
      <c r="L965" s="21" t="str">
        <f t="shared" si="210"/>
        <v>Yes</v>
      </c>
    </row>
    <row r="966" spans="1:12" ht="38.25" customHeight="1">
      <c r="A966" s="220" t="s">
        <v>965</v>
      </c>
      <c r="B966" s="200"/>
      <c r="C966" s="200"/>
      <c r="D966" s="200"/>
      <c r="E966" s="200"/>
      <c r="F966" s="200"/>
      <c r="G966" s="200"/>
      <c r="H966" s="200"/>
      <c r="I966" s="200"/>
      <c r="J966" s="200"/>
      <c r="K966" s="200"/>
      <c r="L966" s="201"/>
    </row>
    <row r="967" spans="1:12">
      <c r="A967" s="69" t="s">
        <v>38</v>
      </c>
      <c r="B967" s="114" t="s">
        <v>51</v>
      </c>
      <c r="C967" s="45">
        <v>296034</v>
      </c>
      <c r="D967" s="10" t="str">
        <f>IF($B967="N/A","N/A",IF(C967&gt;10,"No",IF(C967&lt;-10,"No","Yes")))</f>
        <v>N/A</v>
      </c>
      <c r="E967" s="45">
        <v>286684</v>
      </c>
      <c r="F967" s="10" t="str">
        <f>IF($B967="N/A","N/A",IF(E967&gt;10,"No",IF(E967&lt;-10,"No","Yes")))</f>
        <v>N/A</v>
      </c>
      <c r="G967" s="45">
        <v>278913</v>
      </c>
      <c r="H967" s="10" t="str">
        <f>IF($B967="N/A","N/A",IF(G967&gt;10,"No",IF(G967&lt;-10,"No","Yes")))</f>
        <v>N/A</v>
      </c>
      <c r="I967" s="96">
        <v>-3.16</v>
      </c>
      <c r="J967" s="96">
        <v>-2.71</v>
      </c>
      <c r="K967" s="66" t="s">
        <v>117</v>
      </c>
      <c r="L967" s="21" t="str">
        <f t="shared" ref="L967:L1007" si="211">IF(J967="Div by 0", "N/A", IF(K967="N/A","N/A", IF(J967&gt;VALUE(MID(K967,1,2)), "No", IF(J967&lt;-1*VALUE(MID(K967,1,2)), "No", "Yes"))))</f>
        <v>Yes</v>
      </c>
    </row>
    <row r="968" spans="1:12">
      <c r="A968" s="118" t="s">
        <v>39</v>
      </c>
      <c r="B968" s="70" t="s">
        <v>51</v>
      </c>
      <c r="C968" s="39">
        <v>238843</v>
      </c>
      <c r="D968" s="10" t="str">
        <f>IF($B968="N/A","N/A",IF(C968&gt;10,"No",IF(C968&lt;-10,"No","Yes")))</f>
        <v>N/A</v>
      </c>
      <c r="E968" s="39">
        <v>235304</v>
      </c>
      <c r="F968" s="10" t="str">
        <f>IF($B968="N/A","N/A",IF(E968&gt;10,"No",IF(E968&lt;-10,"No","Yes")))</f>
        <v>N/A</v>
      </c>
      <c r="G968" s="39">
        <v>223045</v>
      </c>
      <c r="H968" s="10" t="str">
        <f>IF($B968="N/A","N/A",IF(G968&gt;10,"No",IF(G968&lt;-10,"No","Yes")))</f>
        <v>N/A</v>
      </c>
      <c r="I968" s="96">
        <v>-1.48</v>
      </c>
      <c r="J968" s="96">
        <v>-5.21</v>
      </c>
      <c r="K968" s="11" t="s">
        <v>117</v>
      </c>
      <c r="L968" s="21" t="str">
        <f t="shared" si="211"/>
        <v>Yes</v>
      </c>
    </row>
    <row r="969" spans="1:12">
      <c r="A969" s="118" t="s">
        <v>495</v>
      </c>
      <c r="B969" s="21" t="s">
        <v>112</v>
      </c>
      <c r="C969" s="41">
        <v>80.680935297999994</v>
      </c>
      <c r="D969" s="10" t="str">
        <f>IF($B969="N/A","N/A",IF(C969&gt;90,"No",IF(C969&lt;65,"No","Yes")))</f>
        <v>Yes</v>
      </c>
      <c r="E969" s="41">
        <v>82.077827851999999</v>
      </c>
      <c r="F969" s="10" t="str">
        <f>IF($B969="N/A","N/A",IF(E969&gt;90,"No",IF(E969&lt;65,"No","Yes")))</f>
        <v>Yes</v>
      </c>
      <c r="G969" s="41">
        <v>79.969381132999999</v>
      </c>
      <c r="H969" s="10" t="str">
        <f>IF($B969="N/A","N/A",IF(G969&gt;90,"No",IF(G969&lt;65,"No","Yes")))</f>
        <v>Yes</v>
      </c>
      <c r="I969" s="96">
        <v>1.7310000000000001</v>
      </c>
      <c r="J969" s="96">
        <v>-2.57</v>
      </c>
      <c r="K969" s="11" t="s">
        <v>117</v>
      </c>
      <c r="L969" s="21" t="str">
        <f t="shared" si="211"/>
        <v>Yes</v>
      </c>
    </row>
    <row r="970" spans="1:12">
      <c r="A970" s="118" t="s">
        <v>496</v>
      </c>
      <c r="B970" s="21" t="s">
        <v>111</v>
      </c>
      <c r="C970" s="41">
        <v>91.046922687999995</v>
      </c>
      <c r="D970" s="10" t="str">
        <f>IF($B970="N/A","N/A",IF(C970&gt;100,"No",IF(C970&lt;90,"No","Yes")))</f>
        <v>Yes</v>
      </c>
      <c r="E970" s="41">
        <v>91.354234161999997</v>
      </c>
      <c r="F970" s="10" t="str">
        <f>IF($B970="N/A","N/A",IF(E970&gt;100,"No",IF(E970&lt;90,"No","Yes")))</f>
        <v>Yes</v>
      </c>
      <c r="G970" s="41">
        <v>90.003127175000003</v>
      </c>
      <c r="H970" s="10" t="str">
        <f>IF($B970="N/A","N/A",IF(G970&gt;100,"No",IF(G970&lt;90,"No","Yes")))</f>
        <v>Yes</v>
      </c>
      <c r="I970" s="96">
        <v>0.33750000000000002</v>
      </c>
      <c r="J970" s="96">
        <v>-1.48</v>
      </c>
      <c r="K970" s="11" t="s">
        <v>117</v>
      </c>
      <c r="L970" s="21" t="str">
        <f t="shared" si="211"/>
        <v>Yes</v>
      </c>
    </row>
    <row r="971" spans="1:12">
      <c r="A971" s="118" t="s">
        <v>497</v>
      </c>
      <c r="B971" s="21" t="s">
        <v>113</v>
      </c>
      <c r="C971" s="41">
        <v>88.919313075000005</v>
      </c>
      <c r="D971" s="10" t="str">
        <f>IF($B971="N/A","N/A",IF(C971&gt;100,"No",IF(C971&lt;85,"No","Yes")))</f>
        <v>Yes</v>
      </c>
      <c r="E971" s="41">
        <v>88.085674972999996</v>
      </c>
      <c r="F971" s="10" t="str">
        <f>IF($B971="N/A","N/A",IF(E971&gt;100,"No",IF(E971&lt;85,"No","Yes")))</f>
        <v>Yes</v>
      </c>
      <c r="G971" s="41">
        <v>88.249868212999999</v>
      </c>
      <c r="H971" s="10" t="str">
        <f>IF($B971="N/A","N/A",IF(G971&gt;100,"No",IF(G971&lt;85,"No","Yes")))</f>
        <v>Yes</v>
      </c>
      <c r="I971" s="96">
        <v>-0.93799999999999994</v>
      </c>
      <c r="J971" s="96">
        <v>0.18640000000000001</v>
      </c>
      <c r="K971" s="11" t="s">
        <v>117</v>
      </c>
      <c r="L971" s="21" t="str">
        <f t="shared" si="211"/>
        <v>Yes</v>
      </c>
    </row>
    <row r="972" spans="1:12">
      <c r="A972" s="118" t="s">
        <v>498</v>
      </c>
      <c r="B972" s="21" t="s">
        <v>114</v>
      </c>
      <c r="C972" s="41">
        <v>51.583065075</v>
      </c>
      <c r="D972" s="10" t="str">
        <f>IF($B972="N/A","N/A",IF(C972&gt;100,"No",IF(C972&lt;80,"No","Yes")))</f>
        <v>No</v>
      </c>
      <c r="E972" s="41">
        <v>54.980403402999997</v>
      </c>
      <c r="F972" s="10" t="str">
        <f>IF($B972="N/A","N/A",IF(E972&gt;100,"No",IF(E972&lt;80,"No","Yes")))</f>
        <v>No</v>
      </c>
      <c r="G972" s="41">
        <v>51.824386402000002</v>
      </c>
      <c r="H972" s="10" t="str">
        <f>IF($B972="N/A","N/A",IF(G972&gt;100,"No",IF(G972&lt;80,"No","Yes")))</f>
        <v>No</v>
      </c>
      <c r="I972" s="96">
        <v>6.5860000000000003</v>
      </c>
      <c r="J972" s="96">
        <v>-5.74</v>
      </c>
      <c r="K972" s="11" t="s">
        <v>117</v>
      </c>
      <c r="L972" s="21" t="str">
        <f t="shared" si="211"/>
        <v>Yes</v>
      </c>
    </row>
    <row r="973" spans="1:12">
      <c r="A973" s="118" t="s">
        <v>499</v>
      </c>
      <c r="B973" s="21" t="s">
        <v>114</v>
      </c>
      <c r="C973" s="41">
        <v>51.653469958000002</v>
      </c>
      <c r="D973" s="10" t="str">
        <f>IF($B973="N/A","N/A",IF(C973&gt;100,"No",IF(C973&lt;80,"No","Yes")))</f>
        <v>No</v>
      </c>
      <c r="E973" s="41">
        <v>52.702990315999998</v>
      </c>
      <c r="F973" s="10" t="str">
        <f>IF($B973="N/A","N/A",IF(E973&gt;100,"No",IF(E973&lt;80,"No","Yes")))</f>
        <v>No</v>
      </c>
      <c r="G973" s="41">
        <v>47.841762148999997</v>
      </c>
      <c r="H973" s="10" t="str">
        <f>IF($B973="N/A","N/A",IF(G973&gt;100,"No",IF(G973&lt;80,"No","Yes")))</f>
        <v>No</v>
      </c>
      <c r="I973" s="96">
        <v>2.032</v>
      </c>
      <c r="J973" s="96">
        <v>-9.2200000000000006</v>
      </c>
      <c r="K973" s="11" t="s">
        <v>117</v>
      </c>
      <c r="L973" s="21" t="str">
        <f t="shared" si="211"/>
        <v>Yes</v>
      </c>
    </row>
    <row r="974" spans="1:12">
      <c r="A974" s="69" t="s">
        <v>500</v>
      </c>
      <c r="B974" s="70" t="s">
        <v>51</v>
      </c>
      <c r="C974" s="39">
        <v>222360.87</v>
      </c>
      <c r="D974" s="10" t="str">
        <f t="shared" ref="D974:D1005" si="212">IF($B974="N/A","N/A",IF(C974&gt;10,"No",IF(C974&lt;-10,"No","Yes")))</f>
        <v>N/A</v>
      </c>
      <c r="E974" s="39">
        <v>221106.58</v>
      </c>
      <c r="F974" s="10" t="str">
        <f t="shared" ref="F974:F1005" si="213">IF($B974="N/A","N/A",IF(E974&gt;10,"No",IF(E974&lt;-10,"No","Yes")))</f>
        <v>N/A</v>
      </c>
      <c r="G974" s="39">
        <v>211739.23</v>
      </c>
      <c r="H974" s="10" t="str">
        <f t="shared" ref="H974:H1005" si="214">IF($B974="N/A","N/A",IF(G974&gt;10,"No",IF(G974&lt;-10,"No","Yes")))</f>
        <v>N/A</v>
      </c>
      <c r="I974" s="96">
        <v>-0.56399999999999995</v>
      </c>
      <c r="J974" s="96">
        <v>-4.24</v>
      </c>
      <c r="K974" s="11" t="s">
        <v>117</v>
      </c>
      <c r="L974" s="21" t="str">
        <f t="shared" si="211"/>
        <v>Yes</v>
      </c>
    </row>
    <row r="975" spans="1:12">
      <c r="A975" s="69" t="s">
        <v>591</v>
      </c>
      <c r="B975" s="70" t="s">
        <v>51</v>
      </c>
      <c r="C975" s="39">
        <v>91086</v>
      </c>
      <c r="D975" s="10" t="str">
        <f t="shared" si="212"/>
        <v>N/A</v>
      </c>
      <c r="E975" s="39">
        <v>100315</v>
      </c>
      <c r="F975" s="10" t="str">
        <f t="shared" si="213"/>
        <v>N/A</v>
      </c>
      <c r="G975" s="39">
        <v>99131</v>
      </c>
      <c r="H975" s="10" t="str">
        <f t="shared" si="214"/>
        <v>N/A</v>
      </c>
      <c r="I975" s="96">
        <v>10.130000000000001</v>
      </c>
      <c r="J975" s="96">
        <v>-1.18</v>
      </c>
      <c r="K975" s="11" t="s">
        <v>116</v>
      </c>
      <c r="L975" s="21" t="str">
        <f t="shared" si="211"/>
        <v>Yes</v>
      </c>
    </row>
    <row r="976" spans="1:12">
      <c r="A976" s="153" t="s">
        <v>787</v>
      </c>
      <c r="B976" s="70" t="s">
        <v>51</v>
      </c>
      <c r="C976" s="39">
        <v>30562</v>
      </c>
      <c r="D976" s="10" t="str">
        <f t="shared" si="212"/>
        <v>N/A</v>
      </c>
      <c r="E976" s="39">
        <v>30644</v>
      </c>
      <c r="F976" s="10" t="str">
        <f t="shared" si="213"/>
        <v>N/A</v>
      </c>
      <c r="G976" s="39">
        <v>30167</v>
      </c>
      <c r="H976" s="10" t="str">
        <f t="shared" si="214"/>
        <v>N/A</v>
      </c>
      <c r="I976" s="96">
        <v>0.26829999999999998</v>
      </c>
      <c r="J976" s="96">
        <v>-1.56</v>
      </c>
      <c r="K976" s="11" t="s">
        <v>116</v>
      </c>
      <c r="L976" s="21" t="str">
        <f t="shared" si="211"/>
        <v>Yes</v>
      </c>
    </row>
    <row r="977" spans="1:12">
      <c r="A977" s="153" t="s">
        <v>788</v>
      </c>
      <c r="B977" s="70" t="s">
        <v>51</v>
      </c>
      <c r="C977" s="39">
        <v>4587</v>
      </c>
      <c r="D977" s="10" t="str">
        <f t="shared" si="212"/>
        <v>N/A</v>
      </c>
      <c r="E977" s="39">
        <v>4598</v>
      </c>
      <c r="F977" s="10" t="str">
        <f t="shared" si="213"/>
        <v>N/A</v>
      </c>
      <c r="G977" s="39">
        <v>4725</v>
      </c>
      <c r="H977" s="10" t="str">
        <f t="shared" si="214"/>
        <v>N/A</v>
      </c>
      <c r="I977" s="96">
        <v>0.23980000000000001</v>
      </c>
      <c r="J977" s="96">
        <v>2.762</v>
      </c>
      <c r="K977" s="11" t="s">
        <v>116</v>
      </c>
      <c r="L977" s="21" t="str">
        <f t="shared" si="211"/>
        <v>Yes</v>
      </c>
    </row>
    <row r="978" spans="1:12">
      <c r="A978" s="153" t="s">
        <v>789</v>
      </c>
      <c r="B978" s="70" t="s">
        <v>51</v>
      </c>
      <c r="C978" s="39">
        <v>19244</v>
      </c>
      <c r="D978" s="10" t="str">
        <f t="shared" si="212"/>
        <v>N/A</v>
      </c>
      <c r="E978" s="39">
        <v>23278</v>
      </c>
      <c r="F978" s="10" t="str">
        <f t="shared" si="213"/>
        <v>N/A</v>
      </c>
      <c r="G978" s="39">
        <v>22807</v>
      </c>
      <c r="H978" s="10" t="str">
        <f t="shared" si="214"/>
        <v>N/A</v>
      </c>
      <c r="I978" s="96">
        <v>20.96</v>
      </c>
      <c r="J978" s="96">
        <v>-2.02</v>
      </c>
      <c r="K978" s="11" t="s">
        <v>116</v>
      </c>
      <c r="L978" s="21" t="str">
        <f t="shared" si="211"/>
        <v>Yes</v>
      </c>
    </row>
    <row r="979" spans="1:12">
      <c r="A979" s="153" t="s">
        <v>790</v>
      </c>
      <c r="B979" s="70" t="s">
        <v>51</v>
      </c>
      <c r="C979" s="39">
        <v>36693</v>
      </c>
      <c r="D979" s="10" t="str">
        <f t="shared" si="212"/>
        <v>N/A</v>
      </c>
      <c r="E979" s="39">
        <v>41795</v>
      </c>
      <c r="F979" s="10" t="str">
        <f t="shared" si="213"/>
        <v>N/A</v>
      </c>
      <c r="G979" s="39">
        <v>41432</v>
      </c>
      <c r="H979" s="10" t="str">
        <f t="shared" si="214"/>
        <v>N/A</v>
      </c>
      <c r="I979" s="96">
        <v>13.9</v>
      </c>
      <c r="J979" s="96">
        <v>-0.86899999999999999</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999</v>
      </c>
      <c r="J980" s="96" t="s">
        <v>999</v>
      </c>
      <c r="K980" s="11" t="s">
        <v>116</v>
      </c>
      <c r="L980" s="21" t="str">
        <f t="shared" si="211"/>
        <v>N/A</v>
      </c>
    </row>
    <row r="981" spans="1:12">
      <c r="A981" s="69" t="s">
        <v>594</v>
      </c>
      <c r="B981" s="70" t="s">
        <v>51</v>
      </c>
      <c r="C981" s="39">
        <v>134396</v>
      </c>
      <c r="D981" s="10" t="str">
        <f t="shared" si="212"/>
        <v>N/A</v>
      </c>
      <c r="E981" s="39">
        <v>125731</v>
      </c>
      <c r="F981" s="10" t="str">
        <f t="shared" si="213"/>
        <v>N/A</v>
      </c>
      <c r="G981" s="39">
        <v>113820</v>
      </c>
      <c r="H981" s="10" t="str">
        <f t="shared" si="214"/>
        <v>N/A</v>
      </c>
      <c r="I981" s="96">
        <v>-6.45</v>
      </c>
      <c r="J981" s="96">
        <v>-9.4700000000000006</v>
      </c>
      <c r="K981" s="11" t="s">
        <v>116</v>
      </c>
      <c r="L981" s="21" t="str">
        <f t="shared" si="211"/>
        <v>Yes</v>
      </c>
    </row>
    <row r="982" spans="1:12">
      <c r="A982" s="153" t="s">
        <v>792</v>
      </c>
      <c r="B982" s="70" t="s">
        <v>51</v>
      </c>
      <c r="C982" s="39">
        <v>86631</v>
      </c>
      <c r="D982" s="10" t="str">
        <f t="shared" si="212"/>
        <v>N/A</v>
      </c>
      <c r="E982" s="39">
        <v>86896</v>
      </c>
      <c r="F982" s="10" t="str">
        <f t="shared" si="213"/>
        <v>N/A</v>
      </c>
      <c r="G982" s="39">
        <v>75375</v>
      </c>
      <c r="H982" s="10" t="str">
        <f t="shared" si="214"/>
        <v>N/A</v>
      </c>
      <c r="I982" s="96">
        <v>0.30590000000000001</v>
      </c>
      <c r="J982" s="96">
        <v>-13.3</v>
      </c>
      <c r="K982" s="11" t="s">
        <v>116</v>
      </c>
      <c r="L982" s="21" t="str">
        <f t="shared" si="211"/>
        <v>No</v>
      </c>
    </row>
    <row r="983" spans="1:12">
      <c r="A983" s="153" t="s">
        <v>793</v>
      </c>
      <c r="B983" s="70" t="s">
        <v>51</v>
      </c>
      <c r="C983" s="39">
        <v>1365</v>
      </c>
      <c r="D983" s="10" t="str">
        <f t="shared" si="212"/>
        <v>N/A</v>
      </c>
      <c r="E983" s="39">
        <v>1355</v>
      </c>
      <c r="F983" s="10" t="str">
        <f t="shared" si="213"/>
        <v>N/A</v>
      </c>
      <c r="G983" s="39">
        <v>1387</v>
      </c>
      <c r="H983" s="10" t="str">
        <f t="shared" si="214"/>
        <v>N/A</v>
      </c>
      <c r="I983" s="96">
        <v>-0.73299999999999998</v>
      </c>
      <c r="J983" s="96">
        <v>2.3620000000000001</v>
      </c>
      <c r="K983" s="11" t="s">
        <v>116</v>
      </c>
      <c r="L983" s="21" t="str">
        <f t="shared" si="211"/>
        <v>Yes</v>
      </c>
    </row>
    <row r="984" spans="1:12">
      <c r="A984" s="153" t="s">
        <v>886</v>
      </c>
      <c r="B984" s="70" t="s">
        <v>51</v>
      </c>
      <c r="C984" s="39">
        <v>22485</v>
      </c>
      <c r="D984" s="10" t="str">
        <f t="shared" si="212"/>
        <v>N/A</v>
      </c>
      <c r="E984" s="39">
        <v>18256</v>
      </c>
      <c r="F984" s="10" t="str">
        <f t="shared" si="213"/>
        <v>N/A</v>
      </c>
      <c r="G984" s="39">
        <v>18193</v>
      </c>
      <c r="H984" s="10" t="str">
        <f t="shared" si="214"/>
        <v>N/A</v>
      </c>
      <c r="I984" s="96">
        <v>-18.8</v>
      </c>
      <c r="J984" s="96">
        <v>-0.34499999999999997</v>
      </c>
      <c r="K984" s="11" t="s">
        <v>116</v>
      </c>
      <c r="L984" s="21" t="str">
        <f t="shared" si="211"/>
        <v>Yes</v>
      </c>
    </row>
    <row r="985" spans="1:12">
      <c r="A985" s="153" t="s">
        <v>808</v>
      </c>
      <c r="B985" s="70" t="s">
        <v>51</v>
      </c>
      <c r="C985" s="39">
        <v>23915</v>
      </c>
      <c r="D985" s="10" t="str">
        <f t="shared" si="212"/>
        <v>N/A</v>
      </c>
      <c r="E985" s="39">
        <v>19224</v>
      </c>
      <c r="F985" s="10" t="str">
        <f t="shared" si="213"/>
        <v>N/A</v>
      </c>
      <c r="G985" s="39">
        <v>18865</v>
      </c>
      <c r="H985" s="10" t="str">
        <f t="shared" si="214"/>
        <v>N/A</v>
      </c>
      <c r="I985" s="96">
        <v>-19.600000000000001</v>
      </c>
      <c r="J985" s="96">
        <v>-1.87</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999</v>
      </c>
      <c r="J986" s="96" t="s">
        <v>999</v>
      </c>
      <c r="K986" s="11" t="s">
        <v>116</v>
      </c>
      <c r="L986" s="21" t="str">
        <f t="shared" si="211"/>
        <v>N/A</v>
      </c>
    </row>
    <row r="987" spans="1:12">
      <c r="A987" s="69" t="s">
        <v>597</v>
      </c>
      <c r="B987" s="70" t="s">
        <v>51</v>
      </c>
      <c r="C987" s="39">
        <v>49082</v>
      </c>
      <c r="D987" s="10" t="str">
        <f t="shared" si="212"/>
        <v>N/A</v>
      </c>
      <c r="E987" s="39">
        <v>41844</v>
      </c>
      <c r="F987" s="10" t="str">
        <f t="shared" si="213"/>
        <v>N/A</v>
      </c>
      <c r="G987" s="39">
        <v>45714</v>
      </c>
      <c r="H987" s="10" t="str">
        <f t="shared" si="214"/>
        <v>N/A</v>
      </c>
      <c r="I987" s="96">
        <v>-14.7</v>
      </c>
      <c r="J987" s="96">
        <v>9.2490000000000006</v>
      </c>
      <c r="K987" s="11" t="s">
        <v>116</v>
      </c>
      <c r="L987" s="21" t="str">
        <f t="shared" si="211"/>
        <v>Yes</v>
      </c>
    </row>
    <row r="988" spans="1:12">
      <c r="A988" s="153" t="s">
        <v>795</v>
      </c>
      <c r="B988" s="70" t="s">
        <v>51</v>
      </c>
      <c r="C988" s="39">
        <v>7993</v>
      </c>
      <c r="D988" s="10" t="str">
        <f t="shared" si="212"/>
        <v>N/A</v>
      </c>
      <c r="E988" s="39">
        <v>7036</v>
      </c>
      <c r="F988" s="10" t="str">
        <f t="shared" si="213"/>
        <v>N/A</v>
      </c>
      <c r="G988" s="39">
        <v>7216</v>
      </c>
      <c r="H988" s="10" t="str">
        <f t="shared" si="214"/>
        <v>N/A</v>
      </c>
      <c r="I988" s="96">
        <v>-12</v>
      </c>
      <c r="J988" s="96">
        <v>2.5579999999999998</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999</v>
      </c>
      <c r="J989" s="96" t="s">
        <v>999</v>
      </c>
      <c r="K989" s="11" t="s">
        <v>116</v>
      </c>
      <c r="L989" s="21" t="str">
        <f t="shared" si="211"/>
        <v>N/A</v>
      </c>
    </row>
    <row r="990" spans="1:12">
      <c r="A990" s="153" t="s">
        <v>797</v>
      </c>
      <c r="B990" s="70" t="s">
        <v>51</v>
      </c>
      <c r="C990" s="39">
        <v>17</v>
      </c>
      <c r="D990" s="10" t="str">
        <f t="shared" si="212"/>
        <v>N/A</v>
      </c>
      <c r="E990" s="39">
        <v>9</v>
      </c>
      <c r="F990" s="10" t="str">
        <f t="shared" si="213"/>
        <v>N/A</v>
      </c>
      <c r="G990" s="39">
        <v>21</v>
      </c>
      <c r="H990" s="10" t="str">
        <f t="shared" si="214"/>
        <v>N/A</v>
      </c>
      <c r="I990" s="96">
        <v>-47.1</v>
      </c>
      <c r="J990" s="96">
        <v>133.30000000000001</v>
      </c>
      <c r="K990" s="11" t="s">
        <v>116</v>
      </c>
      <c r="L990" s="21" t="str">
        <f t="shared" si="211"/>
        <v>No</v>
      </c>
    </row>
    <row r="991" spans="1:12">
      <c r="A991" s="153" t="s">
        <v>798</v>
      </c>
      <c r="B991" s="70" t="s">
        <v>51</v>
      </c>
      <c r="C991" s="39">
        <v>27512</v>
      </c>
      <c r="D991" s="10" t="str">
        <f t="shared" si="212"/>
        <v>N/A</v>
      </c>
      <c r="E991" s="39">
        <v>22516</v>
      </c>
      <c r="F991" s="10" t="str">
        <f t="shared" si="213"/>
        <v>N/A</v>
      </c>
      <c r="G991" s="39">
        <v>27003</v>
      </c>
      <c r="H991" s="10" t="str">
        <f t="shared" si="214"/>
        <v>N/A</v>
      </c>
      <c r="I991" s="96">
        <v>-18.2</v>
      </c>
      <c r="J991" s="96">
        <v>19.93</v>
      </c>
      <c r="K991" s="11" t="s">
        <v>116</v>
      </c>
      <c r="L991" s="21" t="str">
        <f t="shared" si="211"/>
        <v>No</v>
      </c>
    </row>
    <row r="992" spans="1:12">
      <c r="A992" s="153" t="s">
        <v>799</v>
      </c>
      <c r="B992" s="70" t="s">
        <v>51</v>
      </c>
      <c r="C992" s="39">
        <v>423</v>
      </c>
      <c r="D992" s="10" t="str">
        <f t="shared" si="212"/>
        <v>N/A</v>
      </c>
      <c r="E992" s="39">
        <v>587</v>
      </c>
      <c r="F992" s="10" t="str">
        <f t="shared" si="213"/>
        <v>N/A</v>
      </c>
      <c r="G992" s="39">
        <v>745</v>
      </c>
      <c r="H992" s="10" t="str">
        <f t="shared" si="214"/>
        <v>N/A</v>
      </c>
      <c r="I992" s="96">
        <v>38.770000000000003</v>
      </c>
      <c r="J992" s="96">
        <v>26.92</v>
      </c>
      <c r="K992" s="11" t="s">
        <v>116</v>
      </c>
      <c r="L992" s="21" t="str">
        <f t="shared" si="211"/>
        <v>No</v>
      </c>
    </row>
    <row r="993" spans="1:12">
      <c r="A993" s="153" t="s">
        <v>800</v>
      </c>
      <c r="B993" s="70" t="s">
        <v>51</v>
      </c>
      <c r="C993" s="39">
        <v>13137</v>
      </c>
      <c r="D993" s="10" t="str">
        <f t="shared" si="212"/>
        <v>N/A</v>
      </c>
      <c r="E993" s="39">
        <v>11696</v>
      </c>
      <c r="F993" s="10" t="str">
        <f t="shared" si="213"/>
        <v>N/A</v>
      </c>
      <c r="G993" s="39">
        <v>10729</v>
      </c>
      <c r="H993" s="10" t="str">
        <f t="shared" si="214"/>
        <v>N/A</v>
      </c>
      <c r="I993" s="96">
        <v>-11</v>
      </c>
      <c r="J993" s="96">
        <v>-8.27</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999</v>
      </c>
      <c r="J994" s="96" t="s">
        <v>999</v>
      </c>
      <c r="K994" s="11" t="s">
        <v>116</v>
      </c>
      <c r="L994" s="21" t="str">
        <f t="shared" si="211"/>
        <v>N/A</v>
      </c>
    </row>
    <row r="995" spans="1:12">
      <c r="A995" s="69" t="s">
        <v>599</v>
      </c>
      <c r="B995" s="70" t="s">
        <v>51</v>
      </c>
      <c r="C995" s="39">
        <v>21470</v>
      </c>
      <c r="D995" s="10" t="str">
        <f t="shared" si="212"/>
        <v>N/A</v>
      </c>
      <c r="E995" s="39">
        <v>18794</v>
      </c>
      <c r="F995" s="10" t="str">
        <f t="shared" si="213"/>
        <v>N/A</v>
      </c>
      <c r="G995" s="39">
        <v>20248</v>
      </c>
      <c r="H995" s="10" t="str">
        <f t="shared" si="214"/>
        <v>N/A</v>
      </c>
      <c r="I995" s="96">
        <v>-12.5</v>
      </c>
      <c r="J995" s="96">
        <v>7.7370000000000001</v>
      </c>
      <c r="K995" s="11" t="s">
        <v>116</v>
      </c>
      <c r="L995" s="21" t="str">
        <f t="shared" si="211"/>
        <v>Yes</v>
      </c>
    </row>
    <row r="996" spans="1:12">
      <c r="A996" s="153" t="s">
        <v>802</v>
      </c>
      <c r="B996" s="70" t="s">
        <v>51</v>
      </c>
      <c r="C996" s="39">
        <v>5450</v>
      </c>
      <c r="D996" s="10" t="str">
        <f t="shared" si="212"/>
        <v>N/A</v>
      </c>
      <c r="E996" s="39">
        <v>4864</v>
      </c>
      <c r="F996" s="10" t="str">
        <f t="shared" si="213"/>
        <v>N/A</v>
      </c>
      <c r="G996" s="39">
        <v>5262</v>
      </c>
      <c r="H996" s="10" t="str">
        <f t="shared" si="214"/>
        <v>N/A</v>
      </c>
      <c r="I996" s="96">
        <v>-10.8</v>
      </c>
      <c r="J996" s="96">
        <v>8.1829999999999998</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999</v>
      </c>
      <c r="J997" s="96" t="s">
        <v>999</v>
      </c>
      <c r="K997" s="11" t="s">
        <v>116</v>
      </c>
      <c r="L997" s="21" t="str">
        <f t="shared" si="211"/>
        <v>N/A</v>
      </c>
    </row>
    <row r="998" spans="1:12">
      <c r="A998" s="153" t="s">
        <v>804</v>
      </c>
      <c r="B998" s="70" t="s">
        <v>51</v>
      </c>
      <c r="C998" s="39">
        <v>1</v>
      </c>
      <c r="D998" s="10" t="str">
        <f t="shared" si="212"/>
        <v>N/A</v>
      </c>
      <c r="E998" s="39">
        <v>0</v>
      </c>
      <c r="F998" s="10" t="str">
        <f t="shared" si="213"/>
        <v>N/A</v>
      </c>
      <c r="G998" s="39">
        <v>0</v>
      </c>
      <c r="H998" s="10" t="str">
        <f t="shared" si="214"/>
        <v>N/A</v>
      </c>
      <c r="I998" s="96">
        <v>-100</v>
      </c>
      <c r="J998" s="96" t="s">
        <v>999</v>
      </c>
      <c r="K998" s="11" t="s">
        <v>116</v>
      </c>
      <c r="L998" s="21" t="str">
        <f t="shared" si="211"/>
        <v>N/A</v>
      </c>
    </row>
    <row r="999" spans="1:12">
      <c r="A999" s="153" t="s">
        <v>805</v>
      </c>
      <c r="B999" s="70" t="s">
        <v>51</v>
      </c>
      <c r="C999" s="39">
        <v>6536</v>
      </c>
      <c r="D999" s="10" t="str">
        <f t="shared" si="212"/>
        <v>N/A</v>
      </c>
      <c r="E999" s="39">
        <v>5899</v>
      </c>
      <c r="F999" s="10" t="str">
        <f t="shared" si="213"/>
        <v>N/A</v>
      </c>
      <c r="G999" s="39">
        <v>5731</v>
      </c>
      <c r="H999" s="10" t="str">
        <f t="shared" si="214"/>
        <v>N/A</v>
      </c>
      <c r="I999" s="96">
        <v>-9.75</v>
      </c>
      <c r="J999" s="96">
        <v>-2.85</v>
      </c>
      <c r="K999" s="11" t="s">
        <v>116</v>
      </c>
      <c r="L999" s="21" t="str">
        <f t="shared" si="211"/>
        <v>Yes</v>
      </c>
    </row>
    <row r="1000" spans="1:12">
      <c r="A1000" s="153" t="s">
        <v>806</v>
      </c>
      <c r="B1000" s="70" t="s">
        <v>51</v>
      </c>
      <c r="C1000" s="39">
        <v>3882</v>
      </c>
      <c r="D1000" s="10" t="str">
        <f t="shared" si="212"/>
        <v>N/A</v>
      </c>
      <c r="E1000" s="39">
        <v>3787</v>
      </c>
      <c r="F1000" s="10" t="str">
        <f t="shared" si="213"/>
        <v>N/A</v>
      </c>
      <c r="G1000" s="39">
        <v>3513</v>
      </c>
      <c r="H1000" s="10" t="str">
        <f t="shared" si="214"/>
        <v>N/A</v>
      </c>
      <c r="I1000" s="96">
        <v>-2.4500000000000002</v>
      </c>
      <c r="J1000" s="96">
        <v>-7.24</v>
      </c>
      <c r="K1000" s="11" t="s">
        <v>116</v>
      </c>
      <c r="L1000" s="21" t="str">
        <f t="shared" si="211"/>
        <v>Yes</v>
      </c>
    </row>
    <row r="1001" spans="1:12">
      <c r="A1001" s="153" t="s">
        <v>807</v>
      </c>
      <c r="B1001" s="70" t="s">
        <v>51</v>
      </c>
      <c r="C1001" s="39">
        <v>5601</v>
      </c>
      <c r="D1001" s="10" t="str">
        <f t="shared" si="212"/>
        <v>N/A</v>
      </c>
      <c r="E1001" s="39">
        <v>4244</v>
      </c>
      <c r="F1001" s="10" t="str">
        <f t="shared" si="213"/>
        <v>N/A</v>
      </c>
      <c r="G1001" s="39">
        <v>5742</v>
      </c>
      <c r="H1001" s="10" t="str">
        <f t="shared" si="214"/>
        <v>N/A</v>
      </c>
      <c r="I1001" s="96">
        <v>-24.2</v>
      </c>
      <c r="J1001" s="96">
        <v>35.299999999999997</v>
      </c>
      <c r="K1001" s="11" t="s">
        <v>116</v>
      </c>
      <c r="L1001" s="21" t="str">
        <f t="shared" si="211"/>
        <v>No</v>
      </c>
    </row>
    <row r="1002" spans="1:12">
      <c r="A1002" s="118" t="s">
        <v>409</v>
      </c>
      <c r="B1002" s="70" t="s">
        <v>51</v>
      </c>
      <c r="C1002" s="40">
        <v>5118828917</v>
      </c>
      <c r="D1002" s="10" t="str">
        <f t="shared" si="212"/>
        <v>N/A</v>
      </c>
      <c r="E1002" s="40">
        <v>4689914958</v>
      </c>
      <c r="F1002" s="10" t="str">
        <f t="shared" si="213"/>
        <v>N/A</v>
      </c>
      <c r="G1002" s="40">
        <v>4579803243</v>
      </c>
      <c r="H1002" s="10" t="str">
        <f t="shared" si="214"/>
        <v>N/A</v>
      </c>
      <c r="I1002" s="96">
        <v>-8.3800000000000008</v>
      </c>
      <c r="J1002" s="96">
        <v>-2.35</v>
      </c>
      <c r="K1002" s="11" t="s">
        <v>117</v>
      </c>
      <c r="L1002" s="21" t="str">
        <f t="shared" si="211"/>
        <v>Yes</v>
      </c>
    </row>
    <row r="1003" spans="1:12">
      <c r="A1003" s="118" t="s">
        <v>501</v>
      </c>
      <c r="B1003" s="70" t="s">
        <v>51</v>
      </c>
      <c r="C1003" s="40">
        <v>17291.354767000001</v>
      </c>
      <c r="D1003" s="10" t="str">
        <f t="shared" si="212"/>
        <v>N/A</v>
      </c>
      <c r="E1003" s="40">
        <v>16359.179297999999</v>
      </c>
      <c r="F1003" s="10" t="str">
        <f t="shared" si="213"/>
        <v>N/A</v>
      </c>
      <c r="G1003" s="40">
        <v>16420.185659999999</v>
      </c>
      <c r="H1003" s="10" t="str">
        <f t="shared" si="214"/>
        <v>N/A</v>
      </c>
      <c r="I1003" s="96">
        <v>-5.39</v>
      </c>
      <c r="J1003" s="96">
        <v>0.37290000000000001</v>
      </c>
      <c r="K1003" s="11" t="s">
        <v>117</v>
      </c>
      <c r="L1003" s="21" t="str">
        <f t="shared" si="211"/>
        <v>Yes</v>
      </c>
    </row>
    <row r="1004" spans="1:12">
      <c r="A1004" s="118" t="s">
        <v>502</v>
      </c>
      <c r="B1004" s="101" t="s">
        <v>51</v>
      </c>
      <c r="C1004" s="44">
        <v>21431.772826</v>
      </c>
      <c r="D1004" s="52" t="str">
        <f t="shared" si="212"/>
        <v>N/A</v>
      </c>
      <c r="E1004" s="44">
        <v>19931.301457000001</v>
      </c>
      <c r="F1004" s="52" t="str">
        <f t="shared" si="213"/>
        <v>N/A</v>
      </c>
      <c r="G1004" s="44">
        <v>20533.090824999999</v>
      </c>
      <c r="H1004" s="52" t="str">
        <f t="shared" si="214"/>
        <v>N/A</v>
      </c>
      <c r="I1004" s="102">
        <v>-7</v>
      </c>
      <c r="J1004" s="102">
        <v>3.0190000000000001</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3781602</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423</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705753</v>
      </c>
      <c r="H1007" s="10" t="str">
        <f t="shared" ref="H1007" si="217">IF($B1007="N/A","N/A",IF(G1007&gt;10,"No",IF(G1007&lt;-10,"No","Yes")))</f>
        <v>N/A</v>
      </c>
      <c r="I1007" s="96" t="s">
        <v>51</v>
      </c>
      <c r="J1007" s="96" t="s">
        <v>51</v>
      </c>
      <c r="K1007" s="11" t="s">
        <v>117</v>
      </c>
      <c r="L1007" s="21" t="str">
        <f t="shared" si="211"/>
        <v>No</v>
      </c>
    </row>
    <row r="1008" spans="1:12">
      <c r="A1008" s="218" t="s">
        <v>503</v>
      </c>
      <c r="B1008" s="212"/>
      <c r="C1008" s="212"/>
      <c r="D1008" s="212"/>
      <c r="E1008" s="212"/>
      <c r="F1008" s="212"/>
      <c r="G1008" s="212"/>
      <c r="H1008" s="212"/>
      <c r="I1008" s="212"/>
      <c r="J1008" s="212"/>
      <c r="K1008" s="212"/>
      <c r="L1008" s="213"/>
    </row>
    <row r="1009" spans="1:12">
      <c r="A1009" s="118" t="s">
        <v>592</v>
      </c>
      <c r="B1009" s="114" t="s">
        <v>51</v>
      </c>
      <c r="C1009" s="65">
        <v>20990.350987000002</v>
      </c>
      <c r="D1009" s="103" t="str">
        <f t="shared" ref="D1009:D1035" si="218">IF($B1009="N/A","N/A",IF(C1009&gt;10,"No",IF(C1009&lt;-10,"No","Yes")))</f>
        <v>N/A</v>
      </c>
      <c r="E1009" s="65">
        <v>19538.838747999998</v>
      </c>
      <c r="F1009" s="103" t="str">
        <f t="shared" ref="F1009:F1035" si="219">IF($B1009="N/A","N/A",IF(E1009&gt;10,"No",IF(E1009&lt;-10,"No","Yes")))</f>
        <v>N/A</v>
      </c>
      <c r="G1009" s="65">
        <v>19993.710898000001</v>
      </c>
      <c r="H1009" s="103" t="str">
        <f t="shared" ref="H1009:H1035" si="220">IF($B1009="N/A","N/A",IF(G1009&gt;10,"No",IF(G1009&lt;-10,"No","Yes")))</f>
        <v>N/A</v>
      </c>
      <c r="I1009" s="104">
        <v>-6.92</v>
      </c>
      <c r="J1009" s="104">
        <v>2.3279999999999998</v>
      </c>
      <c r="K1009" s="66" t="s">
        <v>117</v>
      </c>
      <c r="L1009" s="138" t="str">
        <f t="shared" ref="L1009:L1035" si="221">IF(J1009="Div by 0", "N/A", IF(K1009="N/A","N/A", IF(J1009&gt;VALUE(MID(K1009,1,2)), "No", IF(J1009&lt;-1*VALUE(MID(K1009,1,2)), "No", "Yes"))))</f>
        <v>Yes</v>
      </c>
    </row>
    <row r="1010" spans="1:12">
      <c r="A1010" s="153" t="s">
        <v>787</v>
      </c>
      <c r="B1010" s="70" t="s">
        <v>51</v>
      </c>
      <c r="C1010" s="40">
        <v>11206.891237</v>
      </c>
      <c r="D1010" s="10" t="str">
        <f t="shared" si="218"/>
        <v>N/A</v>
      </c>
      <c r="E1010" s="40">
        <v>8430.4376386999993</v>
      </c>
      <c r="F1010" s="10" t="str">
        <f t="shared" si="219"/>
        <v>N/A</v>
      </c>
      <c r="G1010" s="40">
        <v>8468.8721781999993</v>
      </c>
      <c r="H1010" s="10" t="str">
        <f t="shared" si="220"/>
        <v>N/A</v>
      </c>
      <c r="I1010" s="96">
        <v>-24.8</v>
      </c>
      <c r="J1010" s="96">
        <v>0.45590000000000003</v>
      </c>
      <c r="K1010" s="11" t="s">
        <v>117</v>
      </c>
      <c r="L1010" s="21" t="str">
        <f t="shared" si="221"/>
        <v>Yes</v>
      </c>
    </row>
    <row r="1011" spans="1:12">
      <c r="A1011" s="153" t="s">
        <v>788</v>
      </c>
      <c r="B1011" s="70" t="s">
        <v>51</v>
      </c>
      <c r="C1011" s="40">
        <v>28850.491388999999</v>
      </c>
      <c r="D1011" s="10" t="str">
        <f t="shared" si="218"/>
        <v>N/A</v>
      </c>
      <c r="E1011" s="40">
        <v>27884.186385000001</v>
      </c>
      <c r="F1011" s="10" t="str">
        <f t="shared" si="219"/>
        <v>N/A</v>
      </c>
      <c r="G1011" s="40">
        <v>28611.271745999999</v>
      </c>
      <c r="H1011" s="10" t="str">
        <f t="shared" si="220"/>
        <v>N/A</v>
      </c>
      <c r="I1011" s="96">
        <v>-3.35</v>
      </c>
      <c r="J1011" s="96">
        <v>2.6080000000000001</v>
      </c>
      <c r="K1011" s="11" t="s">
        <v>117</v>
      </c>
      <c r="L1011" s="21" t="str">
        <f t="shared" si="221"/>
        <v>Yes</v>
      </c>
    </row>
    <row r="1012" spans="1:12">
      <c r="A1012" s="153" t="s">
        <v>789</v>
      </c>
      <c r="B1012" s="70" t="s">
        <v>51</v>
      </c>
      <c r="C1012" s="40">
        <v>8204.4206505999991</v>
      </c>
      <c r="D1012" s="10" t="str">
        <f t="shared" si="218"/>
        <v>N/A</v>
      </c>
      <c r="E1012" s="40">
        <v>6693.5673168000003</v>
      </c>
      <c r="F1012" s="10" t="str">
        <f t="shared" si="219"/>
        <v>N/A</v>
      </c>
      <c r="G1012" s="40">
        <v>6495.8703906999999</v>
      </c>
      <c r="H1012" s="10" t="str">
        <f t="shared" si="220"/>
        <v>N/A</v>
      </c>
      <c r="I1012" s="96">
        <v>-18.399999999999999</v>
      </c>
      <c r="J1012" s="96">
        <v>-2.95</v>
      </c>
      <c r="K1012" s="11" t="s">
        <v>117</v>
      </c>
      <c r="L1012" s="21" t="str">
        <f t="shared" si="221"/>
        <v>Yes</v>
      </c>
    </row>
    <row r="1013" spans="1:12">
      <c r="A1013" s="153" t="s">
        <v>790</v>
      </c>
      <c r="B1013" s="70" t="s">
        <v>51</v>
      </c>
      <c r="C1013" s="40">
        <v>34862.208731999999</v>
      </c>
      <c r="D1013" s="10" t="str">
        <f t="shared" si="218"/>
        <v>N/A</v>
      </c>
      <c r="E1013" s="40">
        <v>33919.653762000002</v>
      </c>
      <c r="F1013" s="10" t="str">
        <f t="shared" si="219"/>
        <v>N/A</v>
      </c>
      <c r="G1013" s="40">
        <v>34832.412458999999</v>
      </c>
      <c r="H1013" s="10" t="str">
        <f t="shared" si="220"/>
        <v>N/A</v>
      </c>
      <c r="I1013" s="96">
        <v>-2.7</v>
      </c>
      <c r="J1013" s="96">
        <v>2.6909999999999998</v>
      </c>
      <c r="K1013" s="11" t="s">
        <v>117</v>
      </c>
      <c r="L1013" s="21" t="str">
        <f t="shared" si="221"/>
        <v>Yes</v>
      </c>
    </row>
    <row r="1014" spans="1:12">
      <c r="A1014" s="153" t="s">
        <v>791</v>
      </c>
      <c r="B1014" s="70" t="s">
        <v>51</v>
      </c>
      <c r="C1014" s="40" t="s">
        <v>999</v>
      </c>
      <c r="D1014" s="10" t="str">
        <f t="shared" si="218"/>
        <v>N/A</v>
      </c>
      <c r="E1014" s="40" t="s">
        <v>999</v>
      </c>
      <c r="F1014" s="10" t="str">
        <f t="shared" si="219"/>
        <v>N/A</v>
      </c>
      <c r="G1014" s="40" t="s">
        <v>999</v>
      </c>
      <c r="H1014" s="10" t="str">
        <f t="shared" si="220"/>
        <v>N/A</v>
      </c>
      <c r="I1014" s="96" t="s">
        <v>999</v>
      </c>
      <c r="J1014" s="96" t="s">
        <v>999</v>
      </c>
      <c r="K1014" s="11" t="s">
        <v>117</v>
      </c>
      <c r="L1014" s="21" t="str">
        <f t="shared" si="221"/>
        <v>N/A</v>
      </c>
    </row>
    <row r="1015" spans="1:12">
      <c r="A1015" s="118" t="s">
        <v>595</v>
      </c>
      <c r="B1015" s="70" t="s">
        <v>51</v>
      </c>
      <c r="C1015" s="40">
        <v>22248.482900999999</v>
      </c>
      <c r="D1015" s="10" t="str">
        <f t="shared" si="218"/>
        <v>N/A</v>
      </c>
      <c r="E1015" s="40">
        <v>20142.366242</v>
      </c>
      <c r="F1015" s="10" t="str">
        <f t="shared" si="219"/>
        <v>N/A</v>
      </c>
      <c r="G1015" s="40">
        <v>21141.709251</v>
      </c>
      <c r="H1015" s="10" t="str">
        <f t="shared" si="220"/>
        <v>N/A</v>
      </c>
      <c r="I1015" s="96">
        <v>-9.4700000000000006</v>
      </c>
      <c r="J1015" s="96">
        <v>4.9610000000000003</v>
      </c>
      <c r="K1015" s="11" t="s">
        <v>117</v>
      </c>
      <c r="L1015" s="21" t="str">
        <f t="shared" si="221"/>
        <v>Yes</v>
      </c>
    </row>
    <row r="1016" spans="1:12">
      <c r="A1016" s="153" t="s">
        <v>792</v>
      </c>
      <c r="B1016" s="70" t="s">
        <v>51</v>
      </c>
      <c r="C1016" s="40">
        <v>15501.60289</v>
      </c>
      <c r="D1016" s="10" t="str">
        <f t="shared" si="218"/>
        <v>N/A</v>
      </c>
      <c r="E1016" s="40">
        <v>14317.940226999999</v>
      </c>
      <c r="F1016" s="10" t="str">
        <f t="shared" si="219"/>
        <v>N/A</v>
      </c>
      <c r="G1016" s="40">
        <v>14995.404046</v>
      </c>
      <c r="H1016" s="10" t="str">
        <f t="shared" si="220"/>
        <v>N/A</v>
      </c>
      <c r="I1016" s="96">
        <v>-7.64</v>
      </c>
      <c r="J1016" s="96">
        <v>4.7320000000000002</v>
      </c>
      <c r="K1016" s="11" t="s">
        <v>117</v>
      </c>
      <c r="L1016" s="21" t="str">
        <f t="shared" si="221"/>
        <v>Yes</v>
      </c>
    </row>
    <row r="1017" spans="1:12">
      <c r="A1017" s="153" t="s">
        <v>793</v>
      </c>
      <c r="B1017" s="70" t="s">
        <v>51</v>
      </c>
      <c r="C1017" s="40">
        <v>15983.427839</v>
      </c>
      <c r="D1017" s="10" t="str">
        <f t="shared" si="218"/>
        <v>N/A</v>
      </c>
      <c r="E1017" s="40">
        <v>15357.478229</v>
      </c>
      <c r="F1017" s="10" t="str">
        <f t="shared" si="219"/>
        <v>N/A</v>
      </c>
      <c r="G1017" s="40">
        <v>15951.736842</v>
      </c>
      <c r="H1017" s="10" t="str">
        <f t="shared" si="220"/>
        <v>N/A</v>
      </c>
      <c r="I1017" s="96">
        <v>-3.92</v>
      </c>
      <c r="J1017" s="96">
        <v>3.87</v>
      </c>
      <c r="K1017" s="11" t="s">
        <v>117</v>
      </c>
      <c r="L1017" s="21" t="str">
        <f t="shared" si="221"/>
        <v>Yes</v>
      </c>
    </row>
    <row r="1018" spans="1:12">
      <c r="A1018" s="153" t="s">
        <v>886</v>
      </c>
      <c r="B1018" s="70" t="s">
        <v>51</v>
      </c>
      <c r="C1018" s="40">
        <v>12389.258217000001</v>
      </c>
      <c r="D1018" s="10" t="str">
        <f t="shared" si="218"/>
        <v>N/A</v>
      </c>
      <c r="E1018" s="40">
        <v>8544.7896034000005</v>
      </c>
      <c r="F1018" s="10" t="str">
        <f t="shared" si="219"/>
        <v>N/A</v>
      </c>
      <c r="G1018" s="40">
        <v>7725.9988456999999</v>
      </c>
      <c r="H1018" s="10" t="str">
        <f t="shared" si="220"/>
        <v>N/A</v>
      </c>
      <c r="I1018" s="96">
        <v>-31</v>
      </c>
      <c r="J1018" s="96">
        <v>-9.58</v>
      </c>
      <c r="K1018" s="11" t="s">
        <v>117</v>
      </c>
      <c r="L1018" s="21" t="str">
        <f t="shared" si="221"/>
        <v>Yes</v>
      </c>
    </row>
    <row r="1019" spans="1:12">
      <c r="A1019" s="153" t="s">
        <v>808</v>
      </c>
      <c r="B1019" s="70" t="s">
        <v>51</v>
      </c>
      <c r="C1019" s="40">
        <v>56316.031695999998</v>
      </c>
      <c r="D1019" s="10" t="str">
        <f t="shared" si="218"/>
        <v>N/A</v>
      </c>
      <c r="E1019" s="40">
        <v>57820.695693000001</v>
      </c>
      <c r="F1019" s="10" t="str">
        <f t="shared" si="219"/>
        <v>N/A</v>
      </c>
      <c r="G1019" s="40">
        <v>59018.638271999997</v>
      </c>
      <c r="H1019" s="10" t="str">
        <f t="shared" si="220"/>
        <v>N/A</v>
      </c>
      <c r="I1019" s="96">
        <v>2.6720000000000002</v>
      </c>
      <c r="J1019" s="96">
        <v>2.0720000000000001</v>
      </c>
      <c r="K1019" s="11" t="s">
        <v>117</v>
      </c>
      <c r="L1019" s="21" t="str">
        <f t="shared" si="221"/>
        <v>Yes</v>
      </c>
    </row>
    <row r="1020" spans="1:12">
      <c r="A1020" s="153" t="s">
        <v>794</v>
      </c>
      <c r="B1020" s="70" t="s">
        <v>51</v>
      </c>
      <c r="C1020" s="40" t="s">
        <v>999</v>
      </c>
      <c r="D1020" s="10" t="str">
        <f t="shared" si="218"/>
        <v>N/A</v>
      </c>
      <c r="E1020" s="40" t="s">
        <v>999</v>
      </c>
      <c r="F1020" s="10" t="str">
        <f t="shared" si="219"/>
        <v>N/A</v>
      </c>
      <c r="G1020" s="40" t="s">
        <v>999</v>
      </c>
      <c r="H1020" s="10" t="str">
        <f t="shared" si="220"/>
        <v>N/A</v>
      </c>
      <c r="I1020" s="96" t="s">
        <v>999</v>
      </c>
      <c r="J1020" s="96" t="s">
        <v>999</v>
      </c>
      <c r="K1020" s="11" t="s">
        <v>117</v>
      </c>
      <c r="L1020" s="21" t="str">
        <f t="shared" si="221"/>
        <v>N/A</v>
      </c>
    </row>
    <row r="1021" spans="1:12">
      <c r="A1021" s="118" t="s">
        <v>598</v>
      </c>
      <c r="B1021" s="70" t="s">
        <v>51</v>
      </c>
      <c r="C1021" s="40">
        <v>3839.2132756999999</v>
      </c>
      <c r="D1021" s="10" t="str">
        <f t="shared" si="218"/>
        <v>N/A</v>
      </c>
      <c r="E1021" s="40">
        <v>4134.3514721000001</v>
      </c>
      <c r="F1021" s="10" t="str">
        <f t="shared" si="219"/>
        <v>N/A</v>
      </c>
      <c r="G1021" s="40">
        <v>3666.3431114999998</v>
      </c>
      <c r="H1021" s="10" t="str">
        <f t="shared" si="220"/>
        <v>N/A</v>
      </c>
      <c r="I1021" s="96">
        <v>7.6870000000000003</v>
      </c>
      <c r="J1021" s="96">
        <v>-11.3</v>
      </c>
      <c r="K1021" s="11" t="s">
        <v>117</v>
      </c>
      <c r="L1021" s="21" t="str">
        <f t="shared" si="221"/>
        <v>Yes</v>
      </c>
    </row>
    <row r="1022" spans="1:12">
      <c r="A1022" s="153" t="s">
        <v>795</v>
      </c>
      <c r="B1022" s="70" t="s">
        <v>51</v>
      </c>
      <c r="C1022" s="40">
        <v>905.46565744999998</v>
      </c>
      <c r="D1022" s="10" t="str">
        <f t="shared" si="218"/>
        <v>N/A</v>
      </c>
      <c r="E1022" s="40">
        <v>927.06736781999996</v>
      </c>
      <c r="F1022" s="10" t="str">
        <f t="shared" si="219"/>
        <v>N/A</v>
      </c>
      <c r="G1022" s="40">
        <v>958.26649112999996</v>
      </c>
      <c r="H1022" s="10" t="str">
        <f t="shared" si="220"/>
        <v>N/A</v>
      </c>
      <c r="I1022" s="96">
        <v>2.3860000000000001</v>
      </c>
      <c r="J1022" s="96">
        <v>3.3650000000000002</v>
      </c>
      <c r="K1022" s="11" t="s">
        <v>117</v>
      </c>
      <c r="L1022" s="21" t="str">
        <f t="shared" si="221"/>
        <v>Yes</v>
      </c>
    </row>
    <row r="1023" spans="1:12">
      <c r="A1023" s="153" t="s">
        <v>796</v>
      </c>
      <c r="B1023" s="70" t="s">
        <v>51</v>
      </c>
      <c r="C1023" s="40" t="s">
        <v>999</v>
      </c>
      <c r="D1023" s="10" t="str">
        <f t="shared" si="218"/>
        <v>N/A</v>
      </c>
      <c r="E1023" s="40" t="s">
        <v>999</v>
      </c>
      <c r="F1023" s="10" t="str">
        <f t="shared" si="219"/>
        <v>N/A</v>
      </c>
      <c r="G1023" s="40" t="s">
        <v>999</v>
      </c>
      <c r="H1023" s="10" t="str">
        <f t="shared" si="220"/>
        <v>N/A</v>
      </c>
      <c r="I1023" s="96" t="s">
        <v>999</v>
      </c>
      <c r="J1023" s="96" t="s">
        <v>999</v>
      </c>
      <c r="K1023" s="11" t="s">
        <v>117</v>
      </c>
      <c r="L1023" s="21" t="str">
        <f t="shared" si="221"/>
        <v>N/A</v>
      </c>
    </row>
    <row r="1024" spans="1:12">
      <c r="A1024" s="153" t="s">
        <v>797</v>
      </c>
      <c r="B1024" s="70" t="s">
        <v>51</v>
      </c>
      <c r="C1024" s="40">
        <v>1049.1764705999999</v>
      </c>
      <c r="D1024" s="10" t="str">
        <f t="shared" si="218"/>
        <v>N/A</v>
      </c>
      <c r="E1024" s="40">
        <v>1186</v>
      </c>
      <c r="F1024" s="10" t="str">
        <f t="shared" si="219"/>
        <v>N/A</v>
      </c>
      <c r="G1024" s="40">
        <v>1343.1428570999999</v>
      </c>
      <c r="H1024" s="10" t="str">
        <f t="shared" si="220"/>
        <v>N/A</v>
      </c>
      <c r="I1024" s="96">
        <v>13.04</v>
      </c>
      <c r="J1024" s="96">
        <v>13.25</v>
      </c>
      <c r="K1024" s="11" t="s">
        <v>117</v>
      </c>
      <c r="L1024" s="21" t="str">
        <f t="shared" si="221"/>
        <v>Yes</v>
      </c>
    </row>
    <row r="1025" spans="1:12">
      <c r="A1025" s="153" t="s">
        <v>798</v>
      </c>
      <c r="B1025" s="70" t="s">
        <v>51</v>
      </c>
      <c r="C1025" s="40">
        <v>863.38110643000005</v>
      </c>
      <c r="D1025" s="10" t="str">
        <f t="shared" si="218"/>
        <v>N/A</v>
      </c>
      <c r="E1025" s="40">
        <v>1064.8582785999999</v>
      </c>
      <c r="F1025" s="10" t="str">
        <f t="shared" si="219"/>
        <v>N/A</v>
      </c>
      <c r="G1025" s="40">
        <v>959.67940598999996</v>
      </c>
      <c r="H1025" s="10" t="str">
        <f t="shared" si="220"/>
        <v>N/A</v>
      </c>
      <c r="I1025" s="96">
        <v>23.34</v>
      </c>
      <c r="J1025" s="96">
        <v>-9.8800000000000008</v>
      </c>
      <c r="K1025" s="11" t="s">
        <v>117</v>
      </c>
      <c r="L1025" s="21" t="str">
        <f t="shared" si="221"/>
        <v>Yes</v>
      </c>
    </row>
    <row r="1026" spans="1:12">
      <c r="A1026" s="153" t="s">
        <v>799</v>
      </c>
      <c r="B1026" s="70" t="s">
        <v>51</v>
      </c>
      <c r="C1026" s="40">
        <v>8273.6690307000008</v>
      </c>
      <c r="D1026" s="10" t="str">
        <f t="shared" si="218"/>
        <v>N/A</v>
      </c>
      <c r="E1026" s="40">
        <v>9708.8858603000008</v>
      </c>
      <c r="F1026" s="10" t="str">
        <f t="shared" si="219"/>
        <v>N/A</v>
      </c>
      <c r="G1026" s="40">
        <v>7661.5516779</v>
      </c>
      <c r="H1026" s="10" t="str">
        <f t="shared" si="220"/>
        <v>N/A</v>
      </c>
      <c r="I1026" s="96">
        <v>17.350000000000001</v>
      </c>
      <c r="J1026" s="96">
        <v>-21.1</v>
      </c>
      <c r="K1026" s="11" t="s">
        <v>117</v>
      </c>
      <c r="L1026" s="21" t="str">
        <f t="shared" si="221"/>
        <v>No</v>
      </c>
    </row>
    <row r="1027" spans="1:12">
      <c r="A1027" s="153" t="s">
        <v>800</v>
      </c>
      <c r="B1027" s="70" t="s">
        <v>51</v>
      </c>
      <c r="C1027" s="40">
        <v>11717.130243</v>
      </c>
      <c r="D1027" s="10" t="str">
        <f t="shared" si="218"/>
        <v>N/A</v>
      </c>
      <c r="E1027" s="40">
        <v>11695.350376</v>
      </c>
      <c r="F1027" s="10" t="str">
        <f t="shared" si="219"/>
        <v>N/A</v>
      </c>
      <c r="G1027" s="40">
        <v>12027.03635</v>
      </c>
      <c r="H1027" s="10" t="str">
        <f t="shared" si="220"/>
        <v>N/A</v>
      </c>
      <c r="I1027" s="96">
        <v>-0.186</v>
      </c>
      <c r="J1027" s="96">
        <v>2.8359999999999999</v>
      </c>
      <c r="K1027" s="11" t="s">
        <v>117</v>
      </c>
      <c r="L1027" s="21" t="str">
        <f t="shared" si="221"/>
        <v>Yes</v>
      </c>
    </row>
    <row r="1028" spans="1:12">
      <c r="A1028" s="153" t="s">
        <v>801</v>
      </c>
      <c r="B1028" s="70" t="s">
        <v>51</v>
      </c>
      <c r="C1028" s="40" t="s">
        <v>999</v>
      </c>
      <c r="D1028" s="10" t="str">
        <f t="shared" si="218"/>
        <v>N/A</v>
      </c>
      <c r="E1028" s="40" t="s">
        <v>999</v>
      </c>
      <c r="F1028" s="10" t="str">
        <f t="shared" si="219"/>
        <v>N/A</v>
      </c>
      <c r="G1028" s="40" t="s">
        <v>999</v>
      </c>
      <c r="H1028" s="10" t="str">
        <f t="shared" si="220"/>
        <v>N/A</v>
      </c>
      <c r="I1028" s="96" t="s">
        <v>999</v>
      </c>
      <c r="J1028" s="96" t="s">
        <v>999</v>
      </c>
      <c r="K1028" s="11" t="s">
        <v>117</v>
      </c>
      <c r="L1028" s="21" t="str">
        <f t="shared" si="221"/>
        <v>N/A</v>
      </c>
    </row>
    <row r="1029" spans="1:12">
      <c r="A1029" s="118" t="s">
        <v>600</v>
      </c>
      <c r="B1029" s="70" t="s">
        <v>51</v>
      </c>
      <c r="C1029" s="40">
        <v>1320.8399162000001</v>
      </c>
      <c r="D1029" s="10" t="str">
        <f t="shared" si="218"/>
        <v>N/A</v>
      </c>
      <c r="E1029" s="40">
        <v>1296.0889646000001</v>
      </c>
      <c r="F1029" s="10" t="str">
        <f t="shared" si="219"/>
        <v>N/A</v>
      </c>
      <c r="G1029" s="40">
        <v>1178.0981824999999</v>
      </c>
      <c r="H1029" s="10" t="str">
        <f t="shared" si="220"/>
        <v>N/A</v>
      </c>
      <c r="I1029" s="96">
        <v>-1.87</v>
      </c>
      <c r="J1029" s="96">
        <v>-9.1</v>
      </c>
      <c r="K1029" s="11" t="s">
        <v>117</v>
      </c>
      <c r="L1029" s="21" t="str">
        <f t="shared" si="221"/>
        <v>Yes</v>
      </c>
    </row>
    <row r="1030" spans="1:12">
      <c r="A1030" s="153" t="s">
        <v>802</v>
      </c>
      <c r="B1030" s="70" t="s">
        <v>51</v>
      </c>
      <c r="C1030" s="40">
        <v>1112.8033028</v>
      </c>
      <c r="D1030" s="10" t="str">
        <f t="shared" si="218"/>
        <v>N/A</v>
      </c>
      <c r="E1030" s="40">
        <v>980.75555098999996</v>
      </c>
      <c r="F1030" s="10" t="str">
        <f t="shared" si="219"/>
        <v>N/A</v>
      </c>
      <c r="G1030" s="40">
        <v>829.40896997000004</v>
      </c>
      <c r="H1030" s="10" t="str">
        <f t="shared" si="220"/>
        <v>N/A</v>
      </c>
      <c r="I1030" s="96">
        <v>-11.9</v>
      </c>
      <c r="J1030" s="96">
        <v>-15.4</v>
      </c>
      <c r="K1030" s="11" t="s">
        <v>117</v>
      </c>
      <c r="L1030" s="21" t="str">
        <f t="shared" si="221"/>
        <v>No</v>
      </c>
    </row>
    <row r="1031" spans="1:12">
      <c r="A1031" s="153" t="s">
        <v>803</v>
      </c>
      <c r="B1031" s="70" t="s">
        <v>51</v>
      </c>
      <c r="C1031" s="40" t="s">
        <v>999</v>
      </c>
      <c r="D1031" s="10" t="str">
        <f t="shared" si="218"/>
        <v>N/A</v>
      </c>
      <c r="E1031" s="40" t="s">
        <v>999</v>
      </c>
      <c r="F1031" s="10" t="str">
        <f t="shared" si="219"/>
        <v>N/A</v>
      </c>
      <c r="G1031" s="40" t="s">
        <v>999</v>
      </c>
      <c r="H1031" s="10" t="str">
        <f t="shared" si="220"/>
        <v>N/A</v>
      </c>
      <c r="I1031" s="96" t="s">
        <v>999</v>
      </c>
      <c r="J1031" s="96" t="s">
        <v>999</v>
      </c>
      <c r="K1031" s="11" t="s">
        <v>117</v>
      </c>
      <c r="L1031" s="21" t="str">
        <f t="shared" si="221"/>
        <v>N/A</v>
      </c>
    </row>
    <row r="1032" spans="1:12">
      <c r="A1032" s="153" t="s">
        <v>804</v>
      </c>
      <c r="B1032" s="70" t="s">
        <v>51</v>
      </c>
      <c r="C1032" s="40">
        <v>0</v>
      </c>
      <c r="D1032" s="10" t="str">
        <f t="shared" si="218"/>
        <v>N/A</v>
      </c>
      <c r="E1032" s="40" t="s">
        <v>999</v>
      </c>
      <c r="F1032" s="10" t="str">
        <f t="shared" si="219"/>
        <v>N/A</v>
      </c>
      <c r="G1032" s="40" t="s">
        <v>999</v>
      </c>
      <c r="H1032" s="10" t="str">
        <f t="shared" si="220"/>
        <v>N/A</v>
      </c>
      <c r="I1032" s="96" t="s">
        <v>999</v>
      </c>
      <c r="J1032" s="96" t="s">
        <v>999</v>
      </c>
      <c r="K1032" s="11" t="s">
        <v>117</v>
      </c>
      <c r="L1032" s="21" t="str">
        <f t="shared" si="221"/>
        <v>N/A</v>
      </c>
    </row>
    <row r="1033" spans="1:12">
      <c r="A1033" s="153" t="s">
        <v>805</v>
      </c>
      <c r="B1033" s="70" t="s">
        <v>51</v>
      </c>
      <c r="C1033" s="40">
        <v>2358.8558751999999</v>
      </c>
      <c r="D1033" s="10" t="str">
        <f t="shared" si="218"/>
        <v>N/A</v>
      </c>
      <c r="E1033" s="40">
        <v>2178.1910493</v>
      </c>
      <c r="F1033" s="10" t="str">
        <f t="shared" si="219"/>
        <v>N/A</v>
      </c>
      <c r="G1033" s="40">
        <v>2184.5552259999999</v>
      </c>
      <c r="H1033" s="10" t="str">
        <f t="shared" si="220"/>
        <v>N/A</v>
      </c>
      <c r="I1033" s="96">
        <v>-7.66</v>
      </c>
      <c r="J1033" s="96">
        <v>0.29220000000000002</v>
      </c>
      <c r="K1033" s="11" t="s">
        <v>117</v>
      </c>
      <c r="L1033" s="21" t="str">
        <f t="shared" si="221"/>
        <v>Yes</v>
      </c>
    </row>
    <row r="1034" spans="1:12">
      <c r="A1034" s="153" t="s">
        <v>806</v>
      </c>
      <c r="B1034" s="70" t="s">
        <v>51</v>
      </c>
      <c r="C1034" s="40">
        <v>1282.6800618</v>
      </c>
      <c r="D1034" s="10" t="str">
        <f t="shared" si="218"/>
        <v>N/A</v>
      </c>
      <c r="E1034" s="40">
        <v>1301.9825719999999</v>
      </c>
      <c r="F1034" s="10" t="str">
        <f t="shared" si="219"/>
        <v>N/A</v>
      </c>
      <c r="G1034" s="40">
        <v>1365.0287504</v>
      </c>
      <c r="H1034" s="10" t="str">
        <f t="shared" si="220"/>
        <v>N/A</v>
      </c>
      <c r="I1034" s="96">
        <v>1.5049999999999999</v>
      </c>
      <c r="J1034" s="96">
        <v>4.8419999999999996</v>
      </c>
      <c r="K1034" s="11" t="s">
        <v>117</v>
      </c>
      <c r="L1034" s="21" t="str">
        <f t="shared" si="221"/>
        <v>Yes</v>
      </c>
    </row>
    <row r="1035" spans="1:12">
      <c r="A1035" s="153" t="s">
        <v>807</v>
      </c>
      <c r="B1035" s="101" t="s">
        <v>51</v>
      </c>
      <c r="C1035" s="44">
        <v>338.65541868000003</v>
      </c>
      <c r="D1035" s="52" t="str">
        <f t="shared" si="218"/>
        <v>N/A</v>
      </c>
      <c r="E1035" s="44">
        <v>426.14137606000003</v>
      </c>
      <c r="F1035" s="52" t="str">
        <f t="shared" si="219"/>
        <v>N/A</v>
      </c>
      <c r="G1035" s="44">
        <v>378.74433994999998</v>
      </c>
      <c r="H1035" s="52" t="str">
        <f t="shared" si="220"/>
        <v>N/A</v>
      </c>
      <c r="I1035" s="102">
        <v>25.83</v>
      </c>
      <c r="J1035" s="102">
        <v>-11.1</v>
      </c>
      <c r="K1035" s="53" t="s">
        <v>117</v>
      </c>
      <c r="L1035" s="43" t="str">
        <f t="shared" si="221"/>
        <v>Yes</v>
      </c>
    </row>
    <row r="1036" spans="1:12">
      <c r="A1036" s="218" t="s">
        <v>413</v>
      </c>
      <c r="B1036" s="212"/>
      <c r="C1036" s="212"/>
      <c r="D1036" s="212"/>
      <c r="E1036" s="212"/>
      <c r="F1036" s="212"/>
      <c r="G1036" s="212"/>
      <c r="H1036" s="212"/>
      <c r="I1036" s="212"/>
      <c r="J1036" s="212"/>
      <c r="K1036" s="212"/>
      <c r="L1036" s="213"/>
    </row>
    <row r="1037" spans="1:12">
      <c r="A1037" s="118" t="s">
        <v>414</v>
      </c>
      <c r="B1037" s="114" t="s">
        <v>51</v>
      </c>
      <c r="C1037" s="65">
        <v>370983561</v>
      </c>
      <c r="D1037" s="103" t="str">
        <f t="shared" ref="D1037:D1100" si="222">IF($B1037="N/A","N/A",IF(C1037&gt;10,"No",IF(C1037&lt;-10,"No","Yes")))</f>
        <v>N/A</v>
      </c>
      <c r="E1037" s="65">
        <v>374324909</v>
      </c>
      <c r="F1037" s="103" t="str">
        <f t="shared" ref="F1037:F1100" si="223">IF($B1037="N/A","N/A",IF(E1037&gt;10,"No",IF(E1037&lt;-10,"No","Yes")))</f>
        <v>N/A</v>
      </c>
      <c r="G1037" s="65">
        <v>349676760</v>
      </c>
      <c r="H1037" s="103" t="str">
        <f t="shared" ref="H1037:H1100" si="224">IF($B1037="N/A","N/A",IF(G1037&gt;10,"No",IF(G1037&lt;-10,"No","Yes")))</f>
        <v>N/A</v>
      </c>
      <c r="I1037" s="104">
        <v>0.90069999999999995</v>
      </c>
      <c r="J1037" s="104">
        <v>-6.58</v>
      </c>
      <c r="K1037" s="66" t="s">
        <v>117</v>
      </c>
      <c r="L1037" s="138" t="str">
        <f t="shared" ref="L1037:L1068" si="225">IF(J1037="Div by 0", "N/A", IF(K1037="N/A","N/A", IF(J1037&gt;VALUE(MID(K1037,1,2)), "No", IF(J1037&lt;-1*VALUE(MID(K1037,1,2)), "No", "Yes"))))</f>
        <v>Yes</v>
      </c>
    </row>
    <row r="1038" spans="1:12">
      <c r="A1038" s="118" t="s">
        <v>102</v>
      </c>
      <c r="B1038" s="70" t="s">
        <v>51</v>
      </c>
      <c r="C1038" s="39">
        <v>44249</v>
      </c>
      <c r="D1038" s="10" t="str">
        <f t="shared" si="222"/>
        <v>N/A</v>
      </c>
      <c r="E1038" s="39">
        <v>41501</v>
      </c>
      <c r="F1038" s="10" t="str">
        <f t="shared" si="223"/>
        <v>N/A</v>
      </c>
      <c r="G1038" s="39">
        <v>39153</v>
      </c>
      <c r="H1038" s="10" t="str">
        <f t="shared" si="224"/>
        <v>N/A</v>
      </c>
      <c r="I1038" s="96">
        <v>-6.21</v>
      </c>
      <c r="J1038" s="96">
        <v>-5.66</v>
      </c>
      <c r="K1038" s="11" t="s">
        <v>117</v>
      </c>
      <c r="L1038" s="21" t="str">
        <f t="shared" si="225"/>
        <v>Yes</v>
      </c>
    </row>
    <row r="1039" spans="1:12">
      <c r="A1039" s="118" t="s">
        <v>415</v>
      </c>
      <c r="B1039" s="70" t="s">
        <v>51</v>
      </c>
      <c r="C1039" s="40">
        <v>8383.9987569999994</v>
      </c>
      <c r="D1039" s="10" t="str">
        <f t="shared" si="222"/>
        <v>N/A</v>
      </c>
      <c r="E1039" s="40">
        <v>9019.6599841000007</v>
      </c>
      <c r="F1039" s="10" t="str">
        <f t="shared" si="223"/>
        <v>N/A</v>
      </c>
      <c r="G1039" s="40">
        <v>8931.0336372999991</v>
      </c>
      <c r="H1039" s="10" t="str">
        <f t="shared" si="224"/>
        <v>N/A</v>
      </c>
      <c r="I1039" s="96">
        <v>7.5819999999999999</v>
      </c>
      <c r="J1039" s="96">
        <v>-0.98299999999999998</v>
      </c>
      <c r="K1039" s="11" t="s">
        <v>117</v>
      </c>
      <c r="L1039" s="21" t="str">
        <f t="shared" si="225"/>
        <v>Yes</v>
      </c>
    </row>
    <row r="1040" spans="1:12">
      <c r="A1040" s="118" t="s">
        <v>416</v>
      </c>
      <c r="B1040" s="70" t="s">
        <v>51</v>
      </c>
      <c r="C1040" s="39">
        <v>12.416009401</v>
      </c>
      <c r="D1040" s="10" t="str">
        <f t="shared" si="222"/>
        <v>N/A</v>
      </c>
      <c r="E1040" s="39">
        <v>8.6188525578000004</v>
      </c>
      <c r="F1040" s="10" t="str">
        <f t="shared" si="223"/>
        <v>N/A</v>
      </c>
      <c r="G1040" s="39">
        <v>8.2494317166000002</v>
      </c>
      <c r="H1040" s="10" t="str">
        <f t="shared" si="224"/>
        <v>N/A</v>
      </c>
      <c r="I1040" s="96">
        <v>-30.6</v>
      </c>
      <c r="J1040" s="96">
        <v>-4.29</v>
      </c>
      <c r="K1040" s="11" t="s">
        <v>117</v>
      </c>
      <c r="L1040" s="21" t="str">
        <f t="shared" si="225"/>
        <v>Yes</v>
      </c>
    </row>
    <row r="1041" spans="1:12">
      <c r="A1041" s="118" t="s">
        <v>417</v>
      </c>
      <c r="B1041" s="70" t="s">
        <v>51</v>
      </c>
      <c r="C1041" s="40">
        <v>22318882</v>
      </c>
      <c r="D1041" s="10" t="str">
        <f t="shared" si="222"/>
        <v>N/A</v>
      </c>
      <c r="E1041" s="40">
        <v>21642816</v>
      </c>
      <c r="F1041" s="10" t="str">
        <f t="shared" si="223"/>
        <v>N/A</v>
      </c>
      <c r="G1041" s="40">
        <v>22028659</v>
      </c>
      <c r="H1041" s="10" t="str">
        <f t="shared" si="224"/>
        <v>N/A</v>
      </c>
      <c r="I1041" s="96">
        <v>-3.03</v>
      </c>
      <c r="J1041" s="96">
        <v>1.7829999999999999</v>
      </c>
      <c r="K1041" s="11" t="s">
        <v>117</v>
      </c>
      <c r="L1041" s="21" t="str">
        <f t="shared" si="225"/>
        <v>Yes</v>
      </c>
    </row>
    <row r="1042" spans="1:12">
      <c r="A1042" s="118" t="s">
        <v>103</v>
      </c>
      <c r="B1042" s="70" t="s">
        <v>51</v>
      </c>
      <c r="C1042" s="39">
        <v>385</v>
      </c>
      <c r="D1042" s="10" t="str">
        <f t="shared" si="222"/>
        <v>N/A</v>
      </c>
      <c r="E1042" s="39">
        <v>346</v>
      </c>
      <c r="F1042" s="10" t="str">
        <f t="shared" si="223"/>
        <v>N/A</v>
      </c>
      <c r="G1042" s="39">
        <v>328</v>
      </c>
      <c r="H1042" s="10" t="str">
        <f t="shared" si="224"/>
        <v>N/A</v>
      </c>
      <c r="I1042" s="96">
        <v>-10.1</v>
      </c>
      <c r="J1042" s="96">
        <v>-5.2</v>
      </c>
      <c r="K1042" s="11" t="s">
        <v>117</v>
      </c>
      <c r="L1042" s="21" t="str">
        <f t="shared" si="225"/>
        <v>Yes</v>
      </c>
    </row>
    <row r="1043" spans="1:12">
      <c r="A1043" s="118" t="s">
        <v>418</v>
      </c>
      <c r="B1043" s="70" t="s">
        <v>51</v>
      </c>
      <c r="C1043" s="40">
        <v>57971.122078</v>
      </c>
      <c r="D1043" s="10" t="str">
        <f t="shared" si="222"/>
        <v>N/A</v>
      </c>
      <c r="E1043" s="40">
        <v>62551.491328999997</v>
      </c>
      <c r="F1043" s="10" t="str">
        <f t="shared" si="223"/>
        <v>N/A</v>
      </c>
      <c r="G1043" s="40">
        <v>67160.545731999999</v>
      </c>
      <c r="H1043" s="10" t="str">
        <f t="shared" si="224"/>
        <v>N/A</v>
      </c>
      <c r="I1043" s="96">
        <v>7.9009999999999998</v>
      </c>
      <c r="J1043" s="96">
        <v>7.3680000000000003</v>
      </c>
      <c r="K1043" s="11" t="s">
        <v>117</v>
      </c>
      <c r="L1043" s="21" t="str">
        <f t="shared" si="225"/>
        <v>Yes</v>
      </c>
    </row>
    <row r="1044" spans="1:12">
      <c r="A1044" s="118" t="s">
        <v>419</v>
      </c>
      <c r="B1044" s="70" t="s">
        <v>51</v>
      </c>
      <c r="C1044" s="40">
        <v>79016398</v>
      </c>
      <c r="D1044" s="10" t="str">
        <f t="shared" si="222"/>
        <v>N/A</v>
      </c>
      <c r="E1044" s="40">
        <v>73259399</v>
      </c>
      <c r="F1044" s="10" t="str">
        <f t="shared" si="223"/>
        <v>N/A</v>
      </c>
      <c r="G1044" s="40">
        <v>65858937</v>
      </c>
      <c r="H1044" s="10" t="str">
        <f t="shared" si="224"/>
        <v>N/A</v>
      </c>
      <c r="I1044" s="96">
        <v>-7.29</v>
      </c>
      <c r="J1044" s="96">
        <v>-10.1</v>
      </c>
      <c r="K1044" s="11" t="s">
        <v>117</v>
      </c>
      <c r="L1044" s="21" t="str">
        <f t="shared" si="225"/>
        <v>Yes</v>
      </c>
    </row>
    <row r="1045" spans="1:12">
      <c r="A1045" s="118" t="s">
        <v>420</v>
      </c>
      <c r="B1045" s="70" t="s">
        <v>51</v>
      </c>
      <c r="C1045" s="39">
        <v>1010</v>
      </c>
      <c r="D1045" s="10" t="str">
        <f t="shared" si="222"/>
        <v>N/A</v>
      </c>
      <c r="E1045" s="39">
        <v>912</v>
      </c>
      <c r="F1045" s="10" t="str">
        <f t="shared" si="223"/>
        <v>N/A</v>
      </c>
      <c r="G1045" s="39">
        <v>791</v>
      </c>
      <c r="H1045" s="10" t="str">
        <f t="shared" si="224"/>
        <v>N/A</v>
      </c>
      <c r="I1045" s="96">
        <v>-9.6999999999999993</v>
      </c>
      <c r="J1045" s="96">
        <v>-13.3</v>
      </c>
      <c r="K1045" s="11" t="s">
        <v>117</v>
      </c>
      <c r="L1045" s="21" t="str">
        <f t="shared" si="225"/>
        <v>Yes</v>
      </c>
    </row>
    <row r="1046" spans="1:12">
      <c r="A1046" s="118" t="s">
        <v>829</v>
      </c>
      <c r="B1046" s="70" t="s">
        <v>51</v>
      </c>
      <c r="C1046" s="40">
        <v>78234.057425999999</v>
      </c>
      <c r="D1046" s="10" t="str">
        <f t="shared" si="222"/>
        <v>N/A</v>
      </c>
      <c r="E1046" s="40">
        <v>80328.288377000004</v>
      </c>
      <c r="F1046" s="10" t="str">
        <f t="shared" si="223"/>
        <v>N/A</v>
      </c>
      <c r="G1046" s="40">
        <v>83260.350189999997</v>
      </c>
      <c r="H1046" s="10" t="str">
        <f t="shared" si="224"/>
        <v>N/A</v>
      </c>
      <c r="I1046" s="96">
        <v>2.677</v>
      </c>
      <c r="J1046" s="96">
        <v>3.65</v>
      </c>
      <c r="K1046" s="11" t="s">
        <v>117</v>
      </c>
      <c r="L1046" s="21" t="str">
        <f t="shared" si="225"/>
        <v>Yes</v>
      </c>
    </row>
    <row r="1047" spans="1:12">
      <c r="A1047" s="118" t="s">
        <v>421</v>
      </c>
      <c r="B1047" s="70" t="s">
        <v>51</v>
      </c>
      <c r="C1047" s="40">
        <v>559972936</v>
      </c>
      <c r="D1047" s="10" t="str">
        <f t="shared" si="222"/>
        <v>N/A</v>
      </c>
      <c r="E1047" s="40">
        <v>598614391</v>
      </c>
      <c r="F1047" s="10" t="str">
        <f t="shared" si="223"/>
        <v>N/A</v>
      </c>
      <c r="G1047" s="40">
        <v>619366442</v>
      </c>
      <c r="H1047" s="10" t="str">
        <f t="shared" si="224"/>
        <v>N/A</v>
      </c>
      <c r="I1047" s="96">
        <v>6.9009999999999998</v>
      </c>
      <c r="J1047" s="96">
        <v>3.4670000000000001</v>
      </c>
      <c r="K1047" s="11" t="s">
        <v>117</v>
      </c>
      <c r="L1047" s="21" t="str">
        <f t="shared" si="225"/>
        <v>Yes</v>
      </c>
    </row>
    <row r="1048" spans="1:12">
      <c r="A1048" s="118" t="s">
        <v>104</v>
      </c>
      <c r="B1048" s="70" t="s">
        <v>51</v>
      </c>
      <c r="C1048" s="39">
        <v>3083</v>
      </c>
      <c r="D1048" s="10" t="str">
        <f t="shared" si="222"/>
        <v>N/A</v>
      </c>
      <c r="E1048" s="39">
        <v>3040</v>
      </c>
      <c r="F1048" s="10" t="str">
        <f t="shared" si="223"/>
        <v>N/A</v>
      </c>
      <c r="G1048" s="39">
        <v>2966</v>
      </c>
      <c r="H1048" s="10" t="str">
        <f t="shared" si="224"/>
        <v>N/A</v>
      </c>
      <c r="I1048" s="96">
        <v>-1.39</v>
      </c>
      <c r="J1048" s="96">
        <v>-2.4300000000000002</v>
      </c>
      <c r="K1048" s="11" t="s">
        <v>117</v>
      </c>
      <c r="L1048" s="21" t="str">
        <f t="shared" si="225"/>
        <v>Yes</v>
      </c>
    </row>
    <row r="1049" spans="1:12">
      <c r="A1049" s="118" t="s">
        <v>422</v>
      </c>
      <c r="B1049" s="70" t="s">
        <v>51</v>
      </c>
      <c r="C1049" s="40">
        <v>181632.48005000001</v>
      </c>
      <c r="D1049" s="10" t="str">
        <f t="shared" si="222"/>
        <v>N/A</v>
      </c>
      <c r="E1049" s="40">
        <v>196912.62862</v>
      </c>
      <c r="F1049" s="10" t="str">
        <f t="shared" si="223"/>
        <v>N/A</v>
      </c>
      <c r="G1049" s="40">
        <v>208822.13149</v>
      </c>
      <c r="H1049" s="10" t="str">
        <f t="shared" si="224"/>
        <v>N/A</v>
      </c>
      <c r="I1049" s="96">
        <v>8.4130000000000003</v>
      </c>
      <c r="J1049" s="96">
        <v>6.048</v>
      </c>
      <c r="K1049" s="11" t="s">
        <v>117</v>
      </c>
      <c r="L1049" s="21" t="str">
        <f t="shared" si="225"/>
        <v>Yes</v>
      </c>
    </row>
    <row r="1050" spans="1:12">
      <c r="A1050" s="118" t="s">
        <v>423</v>
      </c>
      <c r="B1050" s="70" t="s">
        <v>51</v>
      </c>
      <c r="C1050" s="40">
        <v>1676813887</v>
      </c>
      <c r="D1050" s="10" t="str">
        <f t="shared" si="222"/>
        <v>N/A</v>
      </c>
      <c r="E1050" s="40">
        <v>1721827919</v>
      </c>
      <c r="F1050" s="10" t="str">
        <f t="shared" si="223"/>
        <v>N/A</v>
      </c>
      <c r="G1050" s="40">
        <v>1766186134</v>
      </c>
      <c r="H1050" s="10" t="str">
        <f t="shared" si="224"/>
        <v>N/A</v>
      </c>
      <c r="I1050" s="96">
        <v>2.6840000000000002</v>
      </c>
      <c r="J1050" s="96">
        <v>2.5760000000000001</v>
      </c>
      <c r="K1050" s="11" t="s">
        <v>117</v>
      </c>
      <c r="L1050" s="21" t="str">
        <f t="shared" si="225"/>
        <v>Yes</v>
      </c>
    </row>
    <row r="1051" spans="1:12">
      <c r="A1051" s="126" t="s">
        <v>424</v>
      </c>
      <c r="B1051" s="39" t="s">
        <v>51</v>
      </c>
      <c r="C1051" s="39">
        <v>42168</v>
      </c>
      <c r="D1051" s="10" t="str">
        <f t="shared" si="222"/>
        <v>N/A</v>
      </c>
      <c r="E1051" s="39">
        <v>41362</v>
      </c>
      <c r="F1051" s="10" t="str">
        <f t="shared" si="223"/>
        <v>N/A</v>
      </c>
      <c r="G1051" s="39">
        <v>40953</v>
      </c>
      <c r="H1051" s="10" t="str">
        <f t="shared" si="224"/>
        <v>N/A</v>
      </c>
      <c r="I1051" s="96">
        <v>-1.91</v>
      </c>
      <c r="J1051" s="96">
        <v>-0.98899999999999999</v>
      </c>
      <c r="K1051" s="49" t="s">
        <v>117</v>
      </c>
      <c r="L1051" s="21" t="str">
        <f t="shared" si="225"/>
        <v>Yes</v>
      </c>
    </row>
    <row r="1052" spans="1:12">
      <c r="A1052" s="118" t="s">
        <v>425</v>
      </c>
      <c r="B1052" s="70" t="s">
        <v>51</v>
      </c>
      <c r="C1052" s="40">
        <v>39765.079847000001</v>
      </c>
      <c r="D1052" s="10" t="str">
        <f t="shared" si="222"/>
        <v>N/A</v>
      </c>
      <c r="E1052" s="40">
        <v>41628.255862999998</v>
      </c>
      <c r="F1052" s="10" t="str">
        <f t="shared" si="223"/>
        <v>N/A</v>
      </c>
      <c r="G1052" s="40">
        <v>43127.149023999998</v>
      </c>
      <c r="H1052" s="10" t="str">
        <f t="shared" si="224"/>
        <v>N/A</v>
      </c>
      <c r="I1052" s="96">
        <v>4.6849999999999996</v>
      </c>
      <c r="J1052" s="96">
        <v>3.601</v>
      </c>
      <c r="K1052" s="11" t="s">
        <v>117</v>
      </c>
      <c r="L1052" s="21" t="str">
        <f t="shared" si="225"/>
        <v>Yes</v>
      </c>
    </row>
    <row r="1053" spans="1:12">
      <c r="A1053" s="118" t="s">
        <v>426</v>
      </c>
      <c r="B1053" s="70" t="s">
        <v>51</v>
      </c>
      <c r="C1053" s="40">
        <v>41485452</v>
      </c>
      <c r="D1053" s="10" t="str">
        <f t="shared" si="222"/>
        <v>N/A</v>
      </c>
      <c r="E1053" s="40">
        <v>41879117</v>
      </c>
      <c r="F1053" s="10" t="str">
        <f t="shared" si="223"/>
        <v>N/A</v>
      </c>
      <c r="G1053" s="40">
        <v>39486922</v>
      </c>
      <c r="H1053" s="10" t="str">
        <f t="shared" si="224"/>
        <v>N/A</v>
      </c>
      <c r="I1053" s="96">
        <v>0.94889999999999997</v>
      </c>
      <c r="J1053" s="96">
        <v>-5.71</v>
      </c>
      <c r="K1053" s="11" t="s">
        <v>117</v>
      </c>
      <c r="L1053" s="21" t="str">
        <f t="shared" si="225"/>
        <v>Yes</v>
      </c>
    </row>
    <row r="1054" spans="1:12">
      <c r="A1054" s="118" t="s">
        <v>105</v>
      </c>
      <c r="B1054" s="70" t="s">
        <v>51</v>
      </c>
      <c r="C1054" s="39">
        <v>139103</v>
      </c>
      <c r="D1054" s="10" t="str">
        <f t="shared" si="222"/>
        <v>N/A</v>
      </c>
      <c r="E1054" s="39">
        <v>131512</v>
      </c>
      <c r="F1054" s="10" t="str">
        <f t="shared" si="223"/>
        <v>N/A</v>
      </c>
      <c r="G1054" s="39">
        <v>128007</v>
      </c>
      <c r="H1054" s="10" t="str">
        <f t="shared" si="224"/>
        <v>N/A</v>
      </c>
      <c r="I1054" s="96">
        <v>-5.46</v>
      </c>
      <c r="J1054" s="96">
        <v>-2.67</v>
      </c>
      <c r="K1054" s="11" t="s">
        <v>117</v>
      </c>
      <c r="L1054" s="21" t="str">
        <f t="shared" si="225"/>
        <v>Yes</v>
      </c>
    </row>
    <row r="1055" spans="1:12">
      <c r="A1055" s="118" t="s">
        <v>427</v>
      </c>
      <c r="B1055" s="70" t="s">
        <v>51</v>
      </c>
      <c r="C1055" s="40">
        <v>298.23549456000001</v>
      </c>
      <c r="D1055" s="10" t="str">
        <f t="shared" si="222"/>
        <v>N/A</v>
      </c>
      <c r="E1055" s="40">
        <v>318.44331316</v>
      </c>
      <c r="F1055" s="10" t="str">
        <f t="shared" si="223"/>
        <v>N/A</v>
      </c>
      <c r="G1055" s="40">
        <v>308.47470841000001</v>
      </c>
      <c r="H1055" s="10" t="str">
        <f t="shared" si="224"/>
        <v>N/A</v>
      </c>
      <c r="I1055" s="96">
        <v>6.7759999999999998</v>
      </c>
      <c r="J1055" s="96">
        <v>-3.13</v>
      </c>
      <c r="K1055" s="11" t="s">
        <v>117</v>
      </c>
      <c r="L1055" s="21" t="str">
        <f t="shared" si="225"/>
        <v>Yes</v>
      </c>
    </row>
    <row r="1056" spans="1:12">
      <c r="A1056" s="118" t="s">
        <v>428</v>
      </c>
      <c r="B1056" s="70" t="s">
        <v>51</v>
      </c>
      <c r="C1056" s="40">
        <v>20322591</v>
      </c>
      <c r="D1056" s="10" t="str">
        <f t="shared" si="222"/>
        <v>N/A</v>
      </c>
      <c r="E1056" s="40">
        <v>19783116</v>
      </c>
      <c r="F1056" s="10" t="str">
        <f t="shared" si="223"/>
        <v>N/A</v>
      </c>
      <c r="G1056" s="40">
        <v>19440538</v>
      </c>
      <c r="H1056" s="10" t="str">
        <f t="shared" si="224"/>
        <v>N/A</v>
      </c>
      <c r="I1056" s="96">
        <v>-2.65</v>
      </c>
      <c r="J1056" s="96">
        <v>-1.73</v>
      </c>
      <c r="K1056" s="11" t="s">
        <v>117</v>
      </c>
      <c r="L1056" s="21" t="str">
        <f t="shared" si="225"/>
        <v>Yes</v>
      </c>
    </row>
    <row r="1057" spans="1:12">
      <c r="A1057" s="118" t="s">
        <v>106</v>
      </c>
      <c r="B1057" s="70" t="s">
        <v>51</v>
      </c>
      <c r="C1057" s="39">
        <v>61996</v>
      </c>
      <c r="D1057" s="10" t="str">
        <f t="shared" si="222"/>
        <v>N/A</v>
      </c>
      <c r="E1057" s="39">
        <v>61739</v>
      </c>
      <c r="F1057" s="10" t="str">
        <f t="shared" si="223"/>
        <v>N/A</v>
      </c>
      <c r="G1057" s="39">
        <v>58583</v>
      </c>
      <c r="H1057" s="10" t="str">
        <f t="shared" si="224"/>
        <v>N/A</v>
      </c>
      <c r="I1057" s="96">
        <v>-0.41499999999999998</v>
      </c>
      <c r="J1057" s="96">
        <v>-5.1100000000000003</v>
      </c>
      <c r="K1057" s="11" t="s">
        <v>117</v>
      </c>
      <c r="L1057" s="21" t="str">
        <f t="shared" si="225"/>
        <v>Yes</v>
      </c>
    </row>
    <row r="1058" spans="1:12">
      <c r="A1058" s="118" t="s">
        <v>429</v>
      </c>
      <c r="B1058" s="70" t="s">
        <v>51</v>
      </c>
      <c r="C1058" s="40">
        <v>327.80487450999999</v>
      </c>
      <c r="D1058" s="10" t="str">
        <f t="shared" si="222"/>
        <v>N/A</v>
      </c>
      <c r="E1058" s="40">
        <v>320.43142907999999</v>
      </c>
      <c r="F1058" s="10" t="str">
        <f t="shared" si="223"/>
        <v>N/A</v>
      </c>
      <c r="G1058" s="40">
        <v>331.84606456</v>
      </c>
      <c r="H1058" s="10" t="str">
        <f t="shared" si="224"/>
        <v>N/A</v>
      </c>
      <c r="I1058" s="96">
        <v>-2.25</v>
      </c>
      <c r="J1058" s="96">
        <v>3.5619999999999998</v>
      </c>
      <c r="K1058" s="11" t="s">
        <v>117</v>
      </c>
      <c r="L1058" s="21" t="str">
        <f t="shared" si="225"/>
        <v>Yes</v>
      </c>
    </row>
    <row r="1059" spans="1:12">
      <c r="A1059" s="118" t="s">
        <v>430</v>
      </c>
      <c r="B1059" s="70" t="s">
        <v>51</v>
      </c>
      <c r="C1059" s="40">
        <v>3053705</v>
      </c>
      <c r="D1059" s="10" t="str">
        <f t="shared" si="222"/>
        <v>N/A</v>
      </c>
      <c r="E1059" s="40">
        <v>3237716</v>
      </c>
      <c r="F1059" s="10" t="str">
        <f t="shared" si="223"/>
        <v>N/A</v>
      </c>
      <c r="G1059" s="40">
        <v>2373777</v>
      </c>
      <c r="H1059" s="10" t="str">
        <f t="shared" si="224"/>
        <v>N/A</v>
      </c>
      <c r="I1059" s="96">
        <v>6.0259999999999998</v>
      </c>
      <c r="J1059" s="96">
        <v>-26.7</v>
      </c>
      <c r="K1059" s="11" t="s">
        <v>117</v>
      </c>
      <c r="L1059" s="21" t="str">
        <f t="shared" si="225"/>
        <v>No</v>
      </c>
    </row>
    <row r="1060" spans="1:12">
      <c r="A1060" s="118" t="s">
        <v>107</v>
      </c>
      <c r="B1060" s="70" t="s">
        <v>51</v>
      </c>
      <c r="C1060" s="39">
        <v>32325</v>
      </c>
      <c r="D1060" s="10" t="str">
        <f t="shared" si="222"/>
        <v>N/A</v>
      </c>
      <c r="E1060" s="39">
        <v>32540</v>
      </c>
      <c r="F1060" s="10" t="str">
        <f t="shared" si="223"/>
        <v>N/A</v>
      </c>
      <c r="G1060" s="39">
        <v>29249</v>
      </c>
      <c r="H1060" s="10" t="str">
        <f t="shared" si="224"/>
        <v>N/A</v>
      </c>
      <c r="I1060" s="96">
        <v>0.66510000000000002</v>
      </c>
      <c r="J1060" s="96">
        <v>-10.1</v>
      </c>
      <c r="K1060" s="11" t="s">
        <v>117</v>
      </c>
      <c r="L1060" s="21" t="str">
        <f t="shared" si="225"/>
        <v>Yes</v>
      </c>
    </row>
    <row r="1061" spans="1:12">
      <c r="A1061" s="118" t="s">
        <v>431</v>
      </c>
      <c r="B1061" s="70" t="s">
        <v>51</v>
      </c>
      <c r="C1061" s="40">
        <v>94.468832172999996</v>
      </c>
      <c r="D1061" s="10" t="str">
        <f t="shared" si="222"/>
        <v>N/A</v>
      </c>
      <c r="E1061" s="40">
        <v>99.49956976</v>
      </c>
      <c r="F1061" s="10" t="str">
        <f t="shared" si="223"/>
        <v>N/A</v>
      </c>
      <c r="G1061" s="40">
        <v>81.157543848000003</v>
      </c>
      <c r="H1061" s="10" t="str">
        <f t="shared" si="224"/>
        <v>N/A</v>
      </c>
      <c r="I1061" s="96">
        <v>5.3250000000000002</v>
      </c>
      <c r="J1061" s="96">
        <v>-18.399999999999999</v>
      </c>
      <c r="K1061" s="11" t="s">
        <v>117</v>
      </c>
      <c r="L1061" s="21" t="str">
        <f t="shared" si="225"/>
        <v>No</v>
      </c>
    </row>
    <row r="1062" spans="1:12">
      <c r="A1062" s="118" t="s">
        <v>432</v>
      </c>
      <c r="B1062" s="70" t="s">
        <v>51</v>
      </c>
      <c r="C1062" s="40">
        <v>155218828</v>
      </c>
      <c r="D1062" s="10" t="str">
        <f t="shared" si="222"/>
        <v>N/A</v>
      </c>
      <c r="E1062" s="40">
        <v>152519895</v>
      </c>
      <c r="F1062" s="10" t="str">
        <f t="shared" si="223"/>
        <v>N/A</v>
      </c>
      <c r="G1062" s="40">
        <v>135861202</v>
      </c>
      <c r="H1062" s="10" t="str">
        <f t="shared" si="224"/>
        <v>N/A</v>
      </c>
      <c r="I1062" s="96">
        <v>-1.74</v>
      </c>
      <c r="J1062" s="96">
        <v>-10.9</v>
      </c>
      <c r="K1062" s="11" t="s">
        <v>117</v>
      </c>
      <c r="L1062" s="21" t="str">
        <f t="shared" si="225"/>
        <v>Yes</v>
      </c>
    </row>
    <row r="1063" spans="1:12">
      <c r="A1063" s="118" t="s">
        <v>433</v>
      </c>
      <c r="B1063" s="70" t="s">
        <v>51</v>
      </c>
      <c r="C1063" s="39">
        <v>100619</v>
      </c>
      <c r="D1063" s="10" t="str">
        <f t="shared" si="222"/>
        <v>N/A</v>
      </c>
      <c r="E1063" s="39">
        <v>99267</v>
      </c>
      <c r="F1063" s="10" t="str">
        <f t="shared" si="223"/>
        <v>N/A</v>
      </c>
      <c r="G1063" s="39">
        <v>91042</v>
      </c>
      <c r="H1063" s="10" t="str">
        <f t="shared" si="224"/>
        <v>N/A</v>
      </c>
      <c r="I1063" s="96">
        <v>-1.34</v>
      </c>
      <c r="J1063" s="96">
        <v>-8.2899999999999991</v>
      </c>
      <c r="K1063" s="11" t="s">
        <v>117</v>
      </c>
      <c r="L1063" s="21" t="str">
        <f t="shared" si="225"/>
        <v>Yes</v>
      </c>
    </row>
    <row r="1064" spans="1:12">
      <c r="A1064" s="118" t="s">
        <v>434</v>
      </c>
      <c r="B1064" s="70" t="s">
        <v>51</v>
      </c>
      <c r="C1064" s="40">
        <v>1542.6393425000001</v>
      </c>
      <c r="D1064" s="10" t="str">
        <f t="shared" si="222"/>
        <v>N/A</v>
      </c>
      <c r="E1064" s="40">
        <v>1536.4612107</v>
      </c>
      <c r="F1064" s="10" t="str">
        <f t="shared" si="223"/>
        <v>N/A</v>
      </c>
      <c r="G1064" s="40">
        <v>1492.2914917999999</v>
      </c>
      <c r="H1064" s="10" t="str">
        <f t="shared" si="224"/>
        <v>N/A</v>
      </c>
      <c r="I1064" s="96">
        <v>-0.4</v>
      </c>
      <c r="J1064" s="96">
        <v>-2.87</v>
      </c>
      <c r="K1064" s="11" t="s">
        <v>117</v>
      </c>
      <c r="L1064" s="21" t="str">
        <f t="shared" si="225"/>
        <v>Yes</v>
      </c>
    </row>
    <row r="1065" spans="1:12">
      <c r="A1065" s="118" t="s">
        <v>435</v>
      </c>
      <c r="B1065" s="70" t="s">
        <v>51</v>
      </c>
      <c r="C1065" s="40">
        <v>12694279</v>
      </c>
      <c r="D1065" s="10" t="str">
        <f t="shared" si="222"/>
        <v>N/A</v>
      </c>
      <c r="E1065" s="40">
        <v>12114919</v>
      </c>
      <c r="F1065" s="10" t="str">
        <f t="shared" si="223"/>
        <v>N/A</v>
      </c>
      <c r="G1065" s="40">
        <v>14365648</v>
      </c>
      <c r="H1065" s="10" t="str">
        <f t="shared" si="224"/>
        <v>N/A</v>
      </c>
      <c r="I1065" s="96">
        <v>-4.5599999999999996</v>
      </c>
      <c r="J1065" s="96">
        <v>18.579999999999998</v>
      </c>
      <c r="K1065" s="11" t="s">
        <v>117</v>
      </c>
      <c r="L1065" s="21" t="str">
        <f t="shared" si="225"/>
        <v>No</v>
      </c>
    </row>
    <row r="1066" spans="1:12">
      <c r="A1066" s="118" t="s">
        <v>108</v>
      </c>
      <c r="B1066" s="70" t="s">
        <v>51</v>
      </c>
      <c r="C1066" s="39">
        <v>27866</v>
      </c>
      <c r="D1066" s="10" t="str">
        <f t="shared" si="222"/>
        <v>N/A</v>
      </c>
      <c r="E1066" s="39">
        <v>27273</v>
      </c>
      <c r="F1066" s="10" t="str">
        <f t="shared" si="223"/>
        <v>N/A</v>
      </c>
      <c r="G1066" s="39">
        <v>28021</v>
      </c>
      <c r="H1066" s="10" t="str">
        <f t="shared" si="224"/>
        <v>N/A</v>
      </c>
      <c r="I1066" s="96">
        <v>-2.13</v>
      </c>
      <c r="J1066" s="96">
        <v>2.7429999999999999</v>
      </c>
      <c r="K1066" s="11" t="s">
        <v>117</v>
      </c>
      <c r="L1066" s="21" t="str">
        <f t="shared" si="225"/>
        <v>Yes</v>
      </c>
    </row>
    <row r="1067" spans="1:12">
      <c r="A1067" s="118" t="s">
        <v>436</v>
      </c>
      <c r="B1067" s="70" t="s">
        <v>51</v>
      </c>
      <c r="C1067" s="40">
        <v>455.54722600999997</v>
      </c>
      <c r="D1067" s="10" t="str">
        <f t="shared" si="222"/>
        <v>N/A</v>
      </c>
      <c r="E1067" s="40">
        <v>444.20925456999998</v>
      </c>
      <c r="F1067" s="10" t="str">
        <f t="shared" si="223"/>
        <v>N/A</v>
      </c>
      <c r="G1067" s="40">
        <v>512.67435137999996</v>
      </c>
      <c r="H1067" s="10" t="str">
        <f t="shared" si="224"/>
        <v>N/A</v>
      </c>
      <c r="I1067" s="96">
        <v>-2.4900000000000002</v>
      </c>
      <c r="J1067" s="96">
        <v>15.41</v>
      </c>
      <c r="K1067" s="11" t="s">
        <v>117</v>
      </c>
      <c r="L1067" s="21" t="str">
        <f t="shared" si="225"/>
        <v>No</v>
      </c>
    </row>
    <row r="1068" spans="1:12">
      <c r="A1068" s="118" t="s">
        <v>437</v>
      </c>
      <c r="B1068" s="70" t="s">
        <v>51</v>
      </c>
      <c r="C1068" s="40">
        <v>43980011</v>
      </c>
      <c r="D1068" s="10" t="str">
        <f t="shared" si="222"/>
        <v>N/A</v>
      </c>
      <c r="E1068" s="40">
        <v>43215461</v>
      </c>
      <c r="F1068" s="10" t="str">
        <f t="shared" si="223"/>
        <v>N/A</v>
      </c>
      <c r="G1068" s="40">
        <v>48283758</v>
      </c>
      <c r="H1068" s="10" t="str">
        <f t="shared" si="224"/>
        <v>N/A</v>
      </c>
      <c r="I1068" s="96">
        <v>-1.74</v>
      </c>
      <c r="J1068" s="96">
        <v>11.73</v>
      </c>
      <c r="K1068" s="11" t="s">
        <v>117</v>
      </c>
      <c r="L1068" s="21" t="str">
        <f t="shared" si="225"/>
        <v>Yes</v>
      </c>
    </row>
    <row r="1069" spans="1:12">
      <c r="A1069" s="118" t="s">
        <v>438</v>
      </c>
      <c r="B1069" s="70" t="s">
        <v>51</v>
      </c>
      <c r="C1069" s="39">
        <v>10081</v>
      </c>
      <c r="D1069" s="10" t="str">
        <f t="shared" si="222"/>
        <v>N/A</v>
      </c>
      <c r="E1069" s="39">
        <v>9878</v>
      </c>
      <c r="F1069" s="10" t="str">
        <f t="shared" si="223"/>
        <v>N/A</v>
      </c>
      <c r="G1069" s="39">
        <v>9636</v>
      </c>
      <c r="H1069" s="10" t="str">
        <f t="shared" si="224"/>
        <v>N/A</v>
      </c>
      <c r="I1069" s="96">
        <v>-2.0099999999999998</v>
      </c>
      <c r="J1069" s="96">
        <v>-2.4500000000000002</v>
      </c>
      <c r="K1069" s="11" t="s">
        <v>117</v>
      </c>
      <c r="L1069" s="21" t="str">
        <f t="shared" ref="L1069:L1100" si="226">IF(J1069="Div by 0", "N/A", IF(K1069="N/A","N/A", IF(J1069&gt;VALUE(MID(K1069,1,2)), "No", IF(J1069&lt;-1*VALUE(MID(K1069,1,2)), "No", "Yes"))))</f>
        <v>Yes</v>
      </c>
    </row>
    <row r="1070" spans="1:12">
      <c r="A1070" s="118" t="s">
        <v>439</v>
      </c>
      <c r="B1070" s="70" t="s">
        <v>51</v>
      </c>
      <c r="C1070" s="40">
        <v>4362.6635254000003</v>
      </c>
      <c r="D1070" s="10" t="str">
        <f t="shared" si="222"/>
        <v>N/A</v>
      </c>
      <c r="E1070" s="40">
        <v>4374.9201254999998</v>
      </c>
      <c r="F1070" s="10" t="str">
        <f t="shared" si="223"/>
        <v>N/A</v>
      </c>
      <c r="G1070" s="40">
        <v>5010.7677460000004</v>
      </c>
      <c r="H1070" s="10" t="str">
        <f t="shared" si="224"/>
        <v>N/A</v>
      </c>
      <c r="I1070" s="96">
        <v>0.28089999999999998</v>
      </c>
      <c r="J1070" s="96">
        <v>14.53</v>
      </c>
      <c r="K1070" s="11" t="s">
        <v>117</v>
      </c>
      <c r="L1070" s="21" t="str">
        <f t="shared" si="226"/>
        <v>Yes</v>
      </c>
    </row>
    <row r="1071" spans="1:12">
      <c r="A1071" s="118" t="s">
        <v>440</v>
      </c>
      <c r="B1071" s="70" t="s">
        <v>51</v>
      </c>
      <c r="C1071" s="40">
        <v>63382460</v>
      </c>
      <c r="D1071" s="10" t="str">
        <f t="shared" si="222"/>
        <v>N/A</v>
      </c>
      <c r="E1071" s="40">
        <v>62749902</v>
      </c>
      <c r="F1071" s="10" t="str">
        <f t="shared" si="223"/>
        <v>N/A</v>
      </c>
      <c r="G1071" s="40">
        <v>57838330</v>
      </c>
      <c r="H1071" s="10" t="str">
        <f t="shared" si="224"/>
        <v>N/A</v>
      </c>
      <c r="I1071" s="96">
        <v>-0.998</v>
      </c>
      <c r="J1071" s="96">
        <v>-7.83</v>
      </c>
      <c r="K1071" s="11" t="s">
        <v>117</v>
      </c>
      <c r="L1071" s="21" t="str">
        <f t="shared" si="226"/>
        <v>Yes</v>
      </c>
    </row>
    <row r="1072" spans="1:12">
      <c r="A1072" s="118" t="s">
        <v>109</v>
      </c>
      <c r="B1072" s="70" t="s">
        <v>51</v>
      </c>
      <c r="C1072" s="39">
        <v>120053</v>
      </c>
      <c r="D1072" s="10" t="str">
        <f t="shared" si="222"/>
        <v>N/A</v>
      </c>
      <c r="E1072" s="39">
        <v>115587</v>
      </c>
      <c r="F1072" s="10" t="str">
        <f t="shared" si="223"/>
        <v>N/A</v>
      </c>
      <c r="G1072" s="39">
        <v>109966</v>
      </c>
      <c r="H1072" s="10" t="str">
        <f t="shared" si="224"/>
        <v>N/A</v>
      </c>
      <c r="I1072" s="96">
        <v>-3.72</v>
      </c>
      <c r="J1072" s="96">
        <v>-4.8600000000000003</v>
      </c>
      <c r="K1072" s="11" t="s">
        <v>117</v>
      </c>
      <c r="L1072" s="21" t="str">
        <f t="shared" si="226"/>
        <v>Yes</v>
      </c>
    </row>
    <row r="1073" spans="1:12">
      <c r="A1073" s="118" t="s">
        <v>441</v>
      </c>
      <c r="B1073" s="70" t="s">
        <v>51</v>
      </c>
      <c r="C1073" s="40">
        <v>527.95398698999998</v>
      </c>
      <c r="D1073" s="10" t="str">
        <f t="shared" si="222"/>
        <v>N/A</v>
      </c>
      <c r="E1073" s="40">
        <v>542.88027199999999</v>
      </c>
      <c r="F1073" s="10" t="str">
        <f t="shared" si="223"/>
        <v>N/A</v>
      </c>
      <c r="G1073" s="40">
        <v>525.96557117999998</v>
      </c>
      <c r="H1073" s="10" t="str">
        <f t="shared" si="224"/>
        <v>N/A</v>
      </c>
      <c r="I1073" s="96">
        <v>2.827</v>
      </c>
      <c r="J1073" s="96">
        <v>-3.12</v>
      </c>
      <c r="K1073" s="11" t="s">
        <v>117</v>
      </c>
      <c r="L1073" s="21" t="str">
        <f t="shared" si="226"/>
        <v>Yes</v>
      </c>
    </row>
    <row r="1074" spans="1:12">
      <c r="A1074" s="118" t="s">
        <v>442</v>
      </c>
      <c r="B1074" s="70" t="s">
        <v>51</v>
      </c>
      <c r="C1074" s="40">
        <v>941964123</v>
      </c>
      <c r="D1074" s="10" t="str">
        <f t="shared" si="222"/>
        <v>N/A</v>
      </c>
      <c r="E1074" s="40">
        <v>368658226</v>
      </c>
      <c r="F1074" s="10" t="str">
        <f t="shared" si="223"/>
        <v>N/A</v>
      </c>
      <c r="G1074" s="40">
        <v>259378269</v>
      </c>
      <c r="H1074" s="10" t="str">
        <f t="shared" si="224"/>
        <v>N/A</v>
      </c>
      <c r="I1074" s="96">
        <v>-60.9</v>
      </c>
      <c r="J1074" s="96">
        <v>-29.6</v>
      </c>
      <c r="K1074" s="11" t="s">
        <v>117</v>
      </c>
      <c r="L1074" s="21" t="str">
        <f t="shared" si="226"/>
        <v>No</v>
      </c>
    </row>
    <row r="1075" spans="1:12">
      <c r="A1075" s="118" t="s">
        <v>110</v>
      </c>
      <c r="B1075" s="70" t="s">
        <v>51</v>
      </c>
      <c r="C1075" s="39">
        <v>206511</v>
      </c>
      <c r="D1075" s="10" t="str">
        <f t="shared" si="222"/>
        <v>N/A</v>
      </c>
      <c r="E1075" s="39">
        <v>185630</v>
      </c>
      <c r="F1075" s="10" t="str">
        <f t="shared" si="223"/>
        <v>N/A</v>
      </c>
      <c r="G1075" s="39">
        <v>139331</v>
      </c>
      <c r="H1075" s="10" t="str">
        <f t="shared" si="224"/>
        <v>N/A</v>
      </c>
      <c r="I1075" s="96">
        <v>-10.1</v>
      </c>
      <c r="J1075" s="96">
        <v>-24.9</v>
      </c>
      <c r="K1075" s="11" t="s">
        <v>117</v>
      </c>
      <c r="L1075" s="21" t="str">
        <f t="shared" si="226"/>
        <v>No</v>
      </c>
    </row>
    <row r="1076" spans="1:12">
      <c r="A1076" s="118" t="s">
        <v>443</v>
      </c>
      <c r="B1076" s="70" t="s">
        <v>51</v>
      </c>
      <c r="C1076" s="40">
        <v>4561.3266266999999</v>
      </c>
      <c r="D1076" s="10" t="str">
        <f t="shared" si="222"/>
        <v>N/A</v>
      </c>
      <c r="E1076" s="40">
        <v>1985.9840866</v>
      </c>
      <c r="F1076" s="10" t="str">
        <f t="shared" si="223"/>
        <v>N/A</v>
      </c>
      <c r="G1076" s="40">
        <v>1861.5976989999999</v>
      </c>
      <c r="H1076" s="10" t="str">
        <f t="shared" si="224"/>
        <v>N/A</v>
      </c>
      <c r="I1076" s="96">
        <v>-56.5</v>
      </c>
      <c r="J1076" s="96">
        <v>-6.26</v>
      </c>
      <c r="K1076" s="11" t="s">
        <v>117</v>
      </c>
      <c r="L1076" s="21" t="str">
        <f t="shared" si="226"/>
        <v>Yes</v>
      </c>
    </row>
    <row r="1077" spans="1:12">
      <c r="A1077" s="118" t="s">
        <v>444</v>
      </c>
      <c r="B1077" s="70" t="s">
        <v>51</v>
      </c>
      <c r="C1077" s="40">
        <v>174341022</v>
      </c>
      <c r="D1077" s="10" t="str">
        <f t="shared" si="222"/>
        <v>N/A</v>
      </c>
      <c r="E1077" s="40">
        <v>193831456</v>
      </c>
      <c r="F1077" s="10" t="str">
        <f t="shared" si="223"/>
        <v>N/A</v>
      </c>
      <c r="G1077" s="40">
        <v>185195452</v>
      </c>
      <c r="H1077" s="10" t="str">
        <f t="shared" si="224"/>
        <v>N/A</v>
      </c>
      <c r="I1077" s="96">
        <v>11.18</v>
      </c>
      <c r="J1077" s="96">
        <v>-4.46</v>
      </c>
      <c r="K1077" s="11" t="s">
        <v>117</v>
      </c>
      <c r="L1077" s="21" t="str">
        <f t="shared" si="226"/>
        <v>Yes</v>
      </c>
    </row>
    <row r="1078" spans="1:12">
      <c r="A1078" s="126" t="s">
        <v>706</v>
      </c>
      <c r="B1078" s="39" t="s">
        <v>51</v>
      </c>
      <c r="C1078" s="39">
        <v>50886</v>
      </c>
      <c r="D1078" s="10" t="str">
        <f t="shared" si="222"/>
        <v>N/A</v>
      </c>
      <c r="E1078" s="39">
        <v>52021</v>
      </c>
      <c r="F1078" s="10" t="str">
        <f t="shared" si="223"/>
        <v>N/A</v>
      </c>
      <c r="G1078" s="39">
        <v>50911</v>
      </c>
      <c r="H1078" s="10" t="str">
        <f t="shared" si="224"/>
        <v>N/A</v>
      </c>
      <c r="I1078" s="96">
        <v>2.23</v>
      </c>
      <c r="J1078" s="96">
        <v>-2.13</v>
      </c>
      <c r="K1078" s="49" t="s">
        <v>117</v>
      </c>
      <c r="L1078" s="21" t="str">
        <f t="shared" si="226"/>
        <v>Yes</v>
      </c>
    </row>
    <row r="1079" spans="1:12">
      <c r="A1079" s="118" t="s">
        <v>445</v>
      </c>
      <c r="B1079" s="70" t="s">
        <v>51</v>
      </c>
      <c r="C1079" s="40">
        <v>3426.1097748000002</v>
      </c>
      <c r="D1079" s="10" t="str">
        <f t="shared" si="222"/>
        <v>N/A</v>
      </c>
      <c r="E1079" s="40">
        <v>3726.0232597999998</v>
      </c>
      <c r="F1079" s="10" t="str">
        <f t="shared" si="223"/>
        <v>N/A</v>
      </c>
      <c r="G1079" s="40">
        <v>3637.6313960000002</v>
      </c>
      <c r="H1079" s="10" t="str">
        <f t="shared" si="224"/>
        <v>N/A</v>
      </c>
      <c r="I1079" s="96">
        <v>8.7539999999999996</v>
      </c>
      <c r="J1079" s="96">
        <v>-2.37</v>
      </c>
      <c r="K1079" s="11" t="s">
        <v>117</v>
      </c>
      <c r="L1079" s="21" t="str">
        <f t="shared" si="226"/>
        <v>Yes</v>
      </c>
    </row>
    <row r="1080" spans="1:12">
      <c r="A1080" s="118" t="s">
        <v>446</v>
      </c>
      <c r="B1080" s="70" t="s">
        <v>51</v>
      </c>
      <c r="C1080" s="40">
        <v>70985529</v>
      </c>
      <c r="D1080" s="10" t="str">
        <f t="shared" si="222"/>
        <v>N/A</v>
      </c>
      <c r="E1080" s="40">
        <v>62104528</v>
      </c>
      <c r="F1080" s="10" t="str">
        <f t="shared" si="223"/>
        <v>N/A</v>
      </c>
      <c r="G1080" s="40">
        <v>64275609</v>
      </c>
      <c r="H1080" s="10" t="str">
        <f t="shared" si="224"/>
        <v>N/A</v>
      </c>
      <c r="I1080" s="96">
        <v>-12.5</v>
      </c>
      <c r="J1080" s="96">
        <v>3.496</v>
      </c>
      <c r="K1080" s="11" t="s">
        <v>117</v>
      </c>
      <c r="L1080" s="21" t="str">
        <f t="shared" si="226"/>
        <v>Yes</v>
      </c>
    </row>
    <row r="1081" spans="1:12">
      <c r="A1081" s="118" t="s">
        <v>40</v>
      </c>
      <c r="B1081" s="70" t="s">
        <v>51</v>
      </c>
      <c r="C1081" s="39">
        <v>58664</v>
      </c>
      <c r="D1081" s="10" t="str">
        <f t="shared" si="222"/>
        <v>N/A</v>
      </c>
      <c r="E1081" s="39">
        <v>60442</v>
      </c>
      <c r="F1081" s="10" t="str">
        <f t="shared" si="223"/>
        <v>N/A</v>
      </c>
      <c r="G1081" s="39">
        <v>61113</v>
      </c>
      <c r="H1081" s="10" t="str">
        <f t="shared" si="224"/>
        <v>N/A</v>
      </c>
      <c r="I1081" s="96">
        <v>3.0310000000000001</v>
      </c>
      <c r="J1081" s="96">
        <v>1.1100000000000001</v>
      </c>
      <c r="K1081" s="11" t="s">
        <v>117</v>
      </c>
      <c r="L1081" s="21" t="str">
        <f t="shared" si="226"/>
        <v>Yes</v>
      </c>
    </row>
    <row r="1082" spans="1:12">
      <c r="A1082" s="118" t="s">
        <v>447</v>
      </c>
      <c r="B1082" s="70" t="s">
        <v>51</v>
      </c>
      <c r="C1082" s="40">
        <v>1210.0356096</v>
      </c>
      <c r="D1082" s="10" t="str">
        <f t="shared" si="222"/>
        <v>N/A</v>
      </c>
      <c r="E1082" s="40">
        <v>1027.5061711999999</v>
      </c>
      <c r="F1082" s="10" t="str">
        <f t="shared" si="223"/>
        <v>N/A</v>
      </c>
      <c r="G1082" s="40">
        <v>1051.7501841000001</v>
      </c>
      <c r="H1082" s="10" t="str">
        <f t="shared" si="224"/>
        <v>N/A</v>
      </c>
      <c r="I1082" s="96">
        <v>-15.1</v>
      </c>
      <c r="J1082" s="96">
        <v>2.36</v>
      </c>
      <c r="K1082" s="11" t="s">
        <v>117</v>
      </c>
      <c r="L1082" s="21" t="str">
        <f t="shared" si="226"/>
        <v>Yes</v>
      </c>
    </row>
    <row r="1083" spans="1:12">
      <c r="A1083" s="118" t="s">
        <v>448</v>
      </c>
      <c r="B1083" s="70" t="s">
        <v>51</v>
      </c>
      <c r="C1083" s="40">
        <v>230062716</v>
      </c>
      <c r="D1083" s="10" t="str">
        <f t="shared" si="222"/>
        <v>N/A</v>
      </c>
      <c r="E1083" s="40">
        <v>215187155</v>
      </c>
      <c r="F1083" s="10" t="str">
        <f t="shared" si="223"/>
        <v>N/A</v>
      </c>
      <c r="G1083" s="40">
        <v>216355364</v>
      </c>
      <c r="H1083" s="10" t="str">
        <f t="shared" si="224"/>
        <v>N/A</v>
      </c>
      <c r="I1083" s="96">
        <v>-6.47</v>
      </c>
      <c r="J1083" s="96">
        <v>0.54290000000000005</v>
      </c>
      <c r="K1083" s="11" t="s">
        <v>117</v>
      </c>
      <c r="L1083" s="21" t="str">
        <f t="shared" si="226"/>
        <v>Yes</v>
      </c>
    </row>
    <row r="1084" spans="1:12">
      <c r="A1084" s="118" t="s">
        <v>449</v>
      </c>
      <c r="B1084" s="70" t="s">
        <v>51</v>
      </c>
      <c r="C1084" s="39">
        <v>22346</v>
      </c>
      <c r="D1084" s="10" t="str">
        <f t="shared" si="222"/>
        <v>N/A</v>
      </c>
      <c r="E1084" s="39">
        <v>22400</v>
      </c>
      <c r="F1084" s="10" t="str">
        <f t="shared" si="223"/>
        <v>N/A</v>
      </c>
      <c r="G1084" s="39">
        <v>22490</v>
      </c>
      <c r="H1084" s="10" t="str">
        <f t="shared" si="224"/>
        <v>N/A</v>
      </c>
      <c r="I1084" s="96">
        <v>0.2417</v>
      </c>
      <c r="J1084" s="96">
        <v>0.40179999999999999</v>
      </c>
      <c r="K1084" s="11" t="s">
        <v>117</v>
      </c>
      <c r="L1084" s="21" t="str">
        <f t="shared" si="226"/>
        <v>Yes</v>
      </c>
    </row>
    <row r="1085" spans="1:12">
      <c r="A1085" s="118" t="s">
        <v>450</v>
      </c>
      <c r="B1085" s="70" t="s">
        <v>51</v>
      </c>
      <c r="C1085" s="40">
        <v>10295.476416</v>
      </c>
      <c r="D1085" s="10" t="str">
        <f t="shared" si="222"/>
        <v>N/A</v>
      </c>
      <c r="E1085" s="40">
        <v>9606.5694196000004</v>
      </c>
      <c r="F1085" s="10" t="str">
        <f t="shared" si="223"/>
        <v>N/A</v>
      </c>
      <c r="G1085" s="40">
        <v>9620.0695419999993</v>
      </c>
      <c r="H1085" s="10" t="str">
        <f t="shared" si="224"/>
        <v>N/A</v>
      </c>
      <c r="I1085" s="96">
        <v>-6.69</v>
      </c>
      <c r="J1085" s="96">
        <v>0.14050000000000001</v>
      </c>
      <c r="K1085" s="11" t="s">
        <v>117</v>
      </c>
      <c r="L1085" s="21" t="str">
        <f t="shared" si="226"/>
        <v>Yes</v>
      </c>
    </row>
    <row r="1086" spans="1:12">
      <c r="A1086" s="118" t="s">
        <v>451</v>
      </c>
      <c r="B1086" s="70" t="s">
        <v>51</v>
      </c>
      <c r="C1086" s="40">
        <v>406200</v>
      </c>
      <c r="D1086" s="10" t="str">
        <f t="shared" si="222"/>
        <v>N/A</v>
      </c>
      <c r="E1086" s="40">
        <v>772861</v>
      </c>
      <c r="F1086" s="10" t="str">
        <f t="shared" si="223"/>
        <v>N/A</v>
      </c>
      <c r="G1086" s="40">
        <v>1378370</v>
      </c>
      <c r="H1086" s="10" t="str">
        <f t="shared" si="224"/>
        <v>N/A</v>
      </c>
      <c r="I1086" s="96">
        <v>90.27</v>
      </c>
      <c r="J1086" s="96">
        <v>78.349999999999994</v>
      </c>
      <c r="K1086" s="11" t="s">
        <v>117</v>
      </c>
      <c r="L1086" s="21" t="str">
        <f t="shared" si="226"/>
        <v>No</v>
      </c>
    </row>
    <row r="1087" spans="1:12">
      <c r="A1087" s="118" t="s">
        <v>452</v>
      </c>
      <c r="B1087" s="70" t="s">
        <v>51</v>
      </c>
      <c r="C1087" s="39">
        <v>882</v>
      </c>
      <c r="D1087" s="10" t="str">
        <f t="shared" si="222"/>
        <v>N/A</v>
      </c>
      <c r="E1087" s="39">
        <v>1203</v>
      </c>
      <c r="F1087" s="10" t="str">
        <f t="shared" si="223"/>
        <v>N/A</v>
      </c>
      <c r="G1087" s="39">
        <v>1243</v>
      </c>
      <c r="H1087" s="10" t="str">
        <f t="shared" si="224"/>
        <v>N/A</v>
      </c>
      <c r="I1087" s="96">
        <v>36.39</v>
      </c>
      <c r="J1087" s="96">
        <v>3.3250000000000002</v>
      </c>
      <c r="K1087" s="11" t="s">
        <v>117</v>
      </c>
      <c r="L1087" s="21" t="str">
        <f t="shared" si="226"/>
        <v>Yes</v>
      </c>
    </row>
    <row r="1088" spans="1:12">
      <c r="A1088" s="118" t="s">
        <v>453</v>
      </c>
      <c r="B1088" s="70" t="s">
        <v>51</v>
      </c>
      <c r="C1088" s="40">
        <v>460.54421768999998</v>
      </c>
      <c r="D1088" s="10" t="str">
        <f t="shared" si="222"/>
        <v>N/A</v>
      </c>
      <c r="E1088" s="40">
        <v>642.44472153000004</v>
      </c>
      <c r="F1088" s="10" t="str">
        <f t="shared" si="223"/>
        <v>N/A</v>
      </c>
      <c r="G1088" s="40">
        <v>1108.9058729000001</v>
      </c>
      <c r="H1088" s="10" t="str">
        <f t="shared" si="224"/>
        <v>N/A</v>
      </c>
      <c r="I1088" s="96">
        <v>39.5</v>
      </c>
      <c r="J1088" s="96">
        <v>72.61</v>
      </c>
      <c r="K1088" s="11" t="s">
        <v>117</v>
      </c>
      <c r="L1088" s="21" t="str">
        <f t="shared" si="226"/>
        <v>No</v>
      </c>
    </row>
    <row r="1089" spans="1:12">
      <c r="A1089" s="118" t="s">
        <v>454</v>
      </c>
      <c r="B1089" s="70" t="s">
        <v>51</v>
      </c>
      <c r="C1089" s="40">
        <v>20548076</v>
      </c>
      <c r="D1089" s="10" t="str">
        <f t="shared" si="222"/>
        <v>N/A</v>
      </c>
      <c r="E1089" s="40">
        <v>23016099</v>
      </c>
      <c r="F1089" s="10" t="str">
        <f t="shared" si="223"/>
        <v>N/A</v>
      </c>
      <c r="G1089" s="40">
        <v>21230754</v>
      </c>
      <c r="H1089" s="10" t="str">
        <f t="shared" si="224"/>
        <v>N/A</v>
      </c>
      <c r="I1089" s="96">
        <v>12.01</v>
      </c>
      <c r="J1089" s="96">
        <v>-7.76</v>
      </c>
      <c r="K1089" s="11" t="s">
        <v>117</v>
      </c>
      <c r="L1089" s="21" t="str">
        <f t="shared" si="226"/>
        <v>Yes</v>
      </c>
    </row>
    <row r="1090" spans="1:12">
      <c r="A1090" s="118" t="s">
        <v>455</v>
      </c>
      <c r="B1090" s="70" t="s">
        <v>51</v>
      </c>
      <c r="C1090" s="39">
        <v>4566</v>
      </c>
      <c r="D1090" s="10" t="str">
        <f t="shared" si="222"/>
        <v>N/A</v>
      </c>
      <c r="E1090" s="39">
        <v>5252</v>
      </c>
      <c r="F1090" s="10" t="str">
        <f t="shared" si="223"/>
        <v>N/A</v>
      </c>
      <c r="G1090" s="39">
        <v>4905</v>
      </c>
      <c r="H1090" s="10" t="str">
        <f t="shared" si="224"/>
        <v>N/A</v>
      </c>
      <c r="I1090" s="96">
        <v>15.02</v>
      </c>
      <c r="J1090" s="96">
        <v>-6.61</v>
      </c>
      <c r="K1090" s="11" t="s">
        <v>117</v>
      </c>
      <c r="L1090" s="21" t="str">
        <f t="shared" si="226"/>
        <v>Yes</v>
      </c>
    </row>
    <row r="1091" spans="1:12">
      <c r="A1091" s="118" t="s">
        <v>456</v>
      </c>
      <c r="B1091" s="70" t="s">
        <v>51</v>
      </c>
      <c r="C1091" s="40">
        <v>4500.2356547999998</v>
      </c>
      <c r="D1091" s="10" t="str">
        <f t="shared" si="222"/>
        <v>N/A</v>
      </c>
      <c r="E1091" s="40">
        <v>4382.3493907000002</v>
      </c>
      <c r="F1091" s="10" t="str">
        <f t="shared" si="223"/>
        <v>N/A</v>
      </c>
      <c r="G1091" s="40">
        <v>4328.3902140999999</v>
      </c>
      <c r="H1091" s="10" t="str">
        <f t="shared" si="224"/>
        <v>N/A</v>
      </c>
      <c r="I1091" s="96">
        <v>-2.62</v>
      </c>
      <c r="J1091" s="96">
        <v>-1.23</v>
      </c>
      <c r="K1091" s="11" t="s">
        <v>117</v>
      </c>
      <c r="L1091" s="21" t="str">
        <f t="shared" si="226"/>
        <v>Yes</v>
      </c>
    </row>
    <row r="1092" spans="1:12">
      <c r="A1092" s="118" t="s">
        <v>457</v>
      </c>
      <c r="B1092" s="70" t="s">
        <v>51</v>
      </c>
      <c r="C1092" s="40">
        <v>0</v>
      </c>
      <c r="D1092" s="10" t="str">
        <f t="shared" si="222"/>
        <v>N/A</v>
      </c>
      <c r="E1092" s="40">
        <v>0</v>
      </c>
      <c r="F1092" s="10" t="str">
        <f t="shared" si="223"/>
        <v>N/A</v>
      </c>
      <c r="G1092" s="40">
        <v>0</v>
      </c>
      <c r="H1092" s="10" t="str">
        <f t="shared" si="224"/>
        <v>N/A</v>
      </c>
      <c r="I1092" s="96" t="s">
        <v>999</v>
      </c>
      <c r="J1092" s="96" t="s">
        <v>999</v>
      </c>
      <c r="K1092" s="11" t="s">
        <v>117</v>
      </c>
      <c r="L1092" s="21" t="str">
        <f t="shared" si="226"/>
        <v>N/A</v>
      </c>
    </row>
    <row r="1093" spans="1:12">
      <c r="A1093" s="118" t="s">
        <v>707</v>
      </c>
      <c r="B1093" s="70" t="s">
        <v>51</v>
      </c>
      <c r="C1093" s="39">
        <v>0</v>
      </c>
      <c r="D1093" s="10" t="str">
        <f t="shared" si="222"/>
        <v>N/A</v>
      </c>
      <c r="E1093" s="39">
        <v>0</v>
      </c>
      <c r="F1093" s="10" t="str">
        <f t="shared" si="223"/>
        <v>N/A</v>
      </c>
      <c r="G1093" s="39">
        <v>0</v>
      </c>
      <c r="H1093" s="10" t="str">
        <f t="shared" si="224"/>
        <v>N/A</v>
      </c>
      <c r="I1093" s="96" t="s">
        <v>999</v>
      </c>
      <c r="J1093" s="96" t="s">
        <v>999</v>
      </c>
      <c r="K1093" s="11" t="s">
        <v>117</v>
      </c>
      <c r="L1093" s="21" t="str">
        <f t="shared" si="226"/>
        <v>N/A</v>
      </c>
    </row>
    <row r="1094" spans="1:12">
      <c r="A1094" s="118" t="s">
        <v>458</v>
      </c>
      <c r="B1094" s="70" t="s">
        <v>51</v>
      </c>
      <c r="C1094" s="40" t="s">
        <v>999</v>
      </c>
      <c r="D1094" s="10" t="str">
        <f t="shared" si="222"/>
        <v>N/A</v>
      </c>
      <c r="E1094" s="40" t="s">
        <v>999</v>
      </c>
      <c r="F1094" s="10" t="str">
        <f t="shared" si="223"/>
        <v>N/A</v>
      </c>
      <c r="G1094" s="40" t="s">
        <v>999</v>
      </c>
      <c r="H1094" s="10" t="str">
        <f t="shared" si="224"/>
        <v>N/A</v>
      </c>
      <c r="I1094" s="96" t="s">
        <v>999</v>
      </c>
      <c r="J1094" s="96" t="s">
        <v>999</v>
      </c>
      <c r="K1094" s="11" t="s">
        <v>117</v>
      </c>
      <c r="L1094" s="21" t="str">
        <f t="shared" si="226"/>
        <v>N/A</v>
      </c>
    </row>
    <row r="1095" spans="1:12">
      <c r="A1095" s="118" t="s">
        <v>459</v>
      </c>
      <c r="B1095" s="70" t="s">
        <v>51</v>
      </c>
      <c r="C1095" s="40">
        <v>44576772</v>
      </c>
      <c r="D1095" s="10" t="str">
        <f t="shared" si="222"/>
        <v>N/A</v>
      </c>
      <c r="E1095" s="40">
        <v>52983502</v>
      </c>
      <c r="F1095" s="10" t="str">
        <f t="shared" si="223"/>
        <v>N/A</v>
      </c>
      <c r="G1095" s="40">
        <v>59065137</v>
      </c>
      <c r="H1095" s="10" t="str">
        <f t="shared" si="224"/>
        <v>N/A</v>
      </c>
      <c r="I1095" s="96">
        <v>18.86</v>
      </c>
      <c r="J1095" s="96">
        <v>11.48</v>
      </c>
      <c r="K1095" s="11" t="s">
        <v>117</v>
      </c>
      <c r="L1095" s="21" t="str">
        <f t="shared" si="226"/>
        <v>Yes</v>
      </c>
    </row>
    <row r="1096" spans="1:12">
      <c r="A1096" s="118" t="s">
        <v>146</v>
      </c>
      <c r="B1096" s="70" t="s">
        <v>51</v>
      </c>
      <c r="C1096" s="39">
        <v>3448</v>
      </c>
      <c r="D1096" s="10" t="str">
        <f t="shared" si="222"/>
        <v>N/A</v>
      </c>
      <c r="E1096" s="39">
        <v>3933</v>
      </c>
      <c r="F1096" s="10" t="str">
        <f t="shared" si="223"/>
        <v>N/A</v>
      </c>
      <c r="G1096" s="39">
        <v>3986</v>
      </c>
      <c r="H1096" s="10" t="str">
        <f t="shared" si="224"/>
        <v>N/A</v>
      </c>
      <c r="I1096" s="96">
        <v>14.07</v>
      </c>
      <c r="J1096" s="96">
        <v>1.3480000000000001</v>
      </c>
      <c r="K1096" s="11" t="s">
        <v>117</v>
      </c>
      <c r="L1096" s="21" t="str">
        <f t="shared" si="226"/>
        <v>Yes</v>
      </c>
    </row>
    <row r="1097" spans="1:12">
      <c r="A1097" s="118" t="s">
        <v>460</v>
      </c>
      <c r="B1097" s="70" t="s">
        <v>51</v>
      </c>
      <c r="C1097" s="40">
        <v>12928.298144</v>
      </c>
      <c r="D1097" s="10" t="str">
        <f t="shared" si="222"/>
        <v>N/A</v>
      </c>
      <c r="E1097" s="40">
        <v>13471.523519</v>
      </c>
      <c r="F1097" s="10" t="str">
        <f t="shared" si="223"/>
        <v>N/A</v>
      </c>
      <c r="G1097" s="40">
        <v>14818.147767</v>
      </c>
      <c r="H1097" s="10" t="str">
        <f t="shared" si="224"/>
        <v>N/A</v>
      </c>
      <c r="I1097" s="96">
        <v>4.202</v>
      </c>
      <c r="J1097" s="96">
        <v>9.9960000000000004</v>
      </c>
      <c r="K1097" s="11" t="s">
        <v>117</v>
      </c>
      <c r="L1097" s="21" t="str">
        <f t="shared" si="226"/>
        <v>Yes</v>
      </c>
    </row>
    <row r="1098" spans="1:12">
      <c r="A1098" s="118" t="s">
        <v>461</v>
      </c>
      <c r="B1098" s="70" t="s">
        <v>51</v>
      </c>
      <c r="C1098" s="40">
        <v>57474052</v>
      </c>
      <c r="D1098" s="10" t="str">
        <f t="shared" si="222"/>
        <v>N/A</v>
      </c>
      <c r="E1098" s="40">
        <v>58920573</v>
      </c>
      <c r="F1098" s="10" t="str">
        <f t="shared" si="223"/>
        <v>N/A</v>
      </c>
      <c r="G1098" s="40">
        <v>59545245</v>
      </c>
      <c r="H1098" s="10" t="str">
        <f t="shared" si="224"/>
        <v>N/A</v>
      </c>
      <c r="I1098" s="96">
        <v>2.5169999999999999</v>
      </c>
      <c r="J1098" s="96">
        <v>1.06</v>
      </c>
      <c r="K1098" s="11" t="s">
        <v>117</v>
      </c>
      <c r="L1098" s="21" t="str">
        <f t="shared" si="226"/>
        <v>Yes</v>
      </c>
    </row>
    <row r="1099" spans="1:12">
      <c r="A1099" s="118" t="s">
        <v>462</v>
      </c>
      <c r="B1099" s="70" t="s">
        <v>51</v>
      </c>
      <c r="C1099" s="39">
        <v>82577</v>
      </c>
      <c r="D1099" s="10" t="str">
        <f t="shared" si="222"/>
        <v>N/A</v>
      </c>
      <c r="E1099" s="39">
        <v>80023</v>
      </c>
      <c r="F1099" s="10" t="str">
        <f t="shared" si="223"/>
        <v>N/A</v>
      </c>
      <c r="G1099" s="39">
        <v>74801</v>
      </c>
      <c r="H1099" s="10" t="str">
        <f t="shared" si="224"/>
        <v>N/A</v>
      </c>
      <c r="I1099" s="96">
        <v>-3.09</v>
      </c>
      <c r="J1099" s="96">
        <v>-6.53</v>
      </c>
      <c r="K1099" s="11" t="s">
        <v>117</v>
      </c>
      <c r="L1099" s="21" t="str">
        <f t="shared" si="226"/>
        <v>Yes</v>
      </c>
    </row>
    <row r="1100" spans="1:12">
      <c r="A1100" s="118" t="s">
        <v>463</v>
      </c>
      <c r="B1100" s="70" t="s">
        <v>51</v>
      </c>
      <c r="C1100" s="40">
        <v>696.00557056000002</v>
      </c>
      <c r="D1100" s="10" t="str">
        <f t="shared" si="222"/>
        <v>N/A</v>
      </c>
      <c r="E1100" s="40">
        <v>736.29547754999999</v>
      </c>
      <c r="F1100" s="10" t="str">
        <f t="shared" si="223"/>
        <v>N/A</v>
      </c>
      <c r="G1100" s="40">
        <v>796.04878277</v>
      </c>
      <c r="H1100" s="10" t="str">
        <f t="shared" si="224"/>
        <v>N/A</v>
      </c>
      <c r="I1100" s="96">
        <v>5.7889999999999997</v>
      </c>
      <c r="J1100" s="96">
        <v>8.1150000000000002</v>
      </c>
      <c r="K1100" s="11" t="s">
        <v>117</v>
      </c>
      <c r="L1100" s="21" t="str">
        <f t="shared" si="226"/>
        <v>Yes</v>
      </c>
    </row>
    <row r="1101" spans="1:12">
      <c r="A1101" s="118" t="s">
        <v>464</v>
      </c>
      <c r="B1101" s="70" t="s">
        <v>51</v>
      </c>
      <c r="C1101" s="40">
        <v>241690766</v>
      </c>
      <c r="D1101" s="10" t="str">
        <f t="shared" ref="D1101:D1109" si="227">IF($B1101="N/A","N/A",IF(C1101&gt;10,"No",IF(C1101&lt;-10,"No","Yes")))</f>
        <v>N/A</v>
      </c>
      <c r="E1101" s="40">
        <v>282633946</v>
      </c>
      <c r="F1101" s="10" t="str">
        <f t="shared" ref="F1101:F1109" si="228">IF($B1101="N/A","N/A",IF(E1101&gt;10,"No",IF(E1101&lt;-10,"No","Yes")))</f>
        <v>N/A</v>
      </c>
      <c r="G1101" s="40">
        <v>277676832</v>
      </c>
      <c r="H1101" s="10" t="str">
        <f t="shared" ref="H1101:H1109" si="229">IF($B1101="N/A","N/A",IF(G1101&gt;10,"No",IF(G1101&lt;-10,"No","Yes")))</f>
        <v>N/A</v>
      </c>
      <c r="I1101" s="96">
        <v>16.940000000000001</v>
      </c>
      <c r="J1101" s="96">
        <v>-1.75</v>
      </c>
      <c r="K1101" s="11" t="s">
        <v>117</v>
      </c>
      <c r="L1101" s="21" t="str">
        <f t="shared" ref="L1101:L1109" si="230">IF(J1101="Div by 0", "N/A", IF(K1101="N/A","N/A", IF(J1101&gt;VALUE(MID(K1101,1,2)), "No", IF(J1101&lt;-1*VALUE(MID(K1101,1,2)), "No", "Yes"))))</f>
        <v>Yes</v>
      </c>
    </row>
    <row r="1102" spans="1:12">
      <c r="A1102" s="118" t="s">
        <v>147</v>
      </c>
      <c r="B1102" s="70" t="s">
        <v>51</v>
      </c>
      <c r="C1102" s="39">
        <v>6922</v>
      </c>
      <c r="D1102" s="10" t="str">
        <f t="shared" si="227"/>
        <v>N/A</v>
      </c>
      <c r="E1102" s="39">
        <v>7137</v>
      </c>
      <c r="F1102" s="10" t="str">
        <f t="shared" si="228"/>
        <v>N/A</v>
      </c>
      <c r="G1102" s="39">
        <v>6889</v>
      </c>
      <c r="H1102" s="10" t="str">
        <f t="shared" si="229"/>
        <v>N/A</v>
      </c>
      <c r="I1102" s="96">
        <v>3.1059999999999999</v>
      </c>
      <c r="J1102" s="96">
        <v>-3.47</v>
      </c>
      <c r="K1102" s="11" t="s">
        <v>117</v>
      </c>
      <c r="L1102" s="21" t="str">
        <f t="shared" si="230"/>
        <v>Yes</v>
      </c>
    </row>
    <row r="1103" spans="1:12">
      <c r="A1103" s="118" t="s">
        <v>465</v>
      </c>
      <c r="B1103" s="70" t="s">
        <v>51</v>
      </c>
      <c r="C1103" s="40">
        <v>34916.31985</v>
      </c>
      <c r="D1103" s="10" t="str">
        <f t="shared" si="227"/>
        <v>N/A</v>
      </c>
      <c r="E1103" s="40">
        <v>39601.225444999996</v>
      </c>
      <c r="F1103" s="10" t="str">
        <f t="shared" si="228"/>
        <v>N/A</v>
      </c>
      <c r="G1103" s="40">
        <v>40307.277108000002</v>
      </c>
      <c r="H1103" s="10" t="str">
        <f t="shared" si="229"/>
        <v>N/A</v>
      </c>
      <c r="I1103" s="96">
        <v>13.42</v>
      </c>
      <c r="J1103" s="96">
        <v>1.7829999999999999</v>
      </c>
      <c r="K1103" s="11" t="s">
        <v>117</v>
      </c>
      <c r="L1103" s="21" t="str">
        <f t="shared" si="230"/>
        <v>Yes</v>
      </c>
    </row>
    <row r="1104" spans="1:12">
      <c r="A1104" s="118" t="s">
        <v>466</v>
      </c>
      <c r="B1104" s="70" t="s">
        <v>51</v>
      </c>
      <c r="C1104" s="40">
        <v>161181084</v>
      </c>
      <c r="D1104" s="10" t="str">
        <f t="shared" si="227"/>
        <v>N/A</v>
      </c>
      <c r="E1104" s="40">
        <v>164347548</v>
      </c>
      <c r="F1104" s="10" t="str">
        <f t="shared" si="228"/>
        <v>N/A</v>
      </c>
      <c r="G1104" s="40">
        <v>148357171</v>
      </c>
      <c r="H1104" s="10" t="str">
        <f t="shared" si="229"/>
        <v>N/A</v>
      </c>
      <c r="I1104" s="96">
        <v>1.9650000000000001</v>
      </c>
      <c r="J1104" s="96">
        <v>-9.73</v>
      </c>
      <c r="K1104" s="11" t="s">
        <v>117</v>
      </c>
      <c r="L1104" s="21" t="str">
        <f t="shared" si="230"/>
        <v>Yes</v>
      </c>
    </row>
    <row r="1105" spans="1:12">
      <c r="A1105" s="118" t="s">
        <v>467</v>
      </c>
      <c r="B1105" s="70" t="s">
        <v>51</v>
      </c>
      <c r="C1105" s="39">
        <v>34333</v>
      </c>
      <c r="D1105" s="10" t="str">
        <f t="shared" si="227"/>
        <v>N/A</v>
      </c>
      <c r="E1105" s="39">
        <v>33439</v>
      </c>
      <c r="F1105" s="10" t="str">
        <f t="shared" si="228"/>
        <v>N/A</v>
      </c>
      <c r="G1105" s="39">
        <v>29206</v>
      </c>
      <c r="H1105" s="10" t="str">
        <f t="shared" si="229"/>
        <v>N/A</v>
      </c>
      <c r="I1105" s="96">
        <v>-2.6</v>
      </c>
      <c r="J1105" s="96">
        <v>-12.7</v>
      </c>
      <c r="K1105" s="11" t="s">
        <v>117</v>
      </c>
      <c r="L1105" s="21" t="str">
        <f t="shared" si="230"/>
        <v>Yes</v>
      </c>
    </row>
    <row r="1106" spans="1:12">
      <c r="A1106" s="118" t="s">
        <v>468</v>
      </c>
      <c r="B1106" s="70" t="s">
        <v>51</v>
      </c>
      <c r="C1106" s="40">
        <v>4694.6402586000004</v>
      </c>
      <c r="D1106" s="10" t="str">
        <f t="shared" si="227"/>
        <v>N/A</v>
      </c>
      <c r="E1106" s="40">
        <v>4914.8463769999998</v>
      </c>
      <c r="F1106" s="10" t="str">
        <f t="shared" si="228"/>
        <v>N/A</v>
      </c>
      <c r="G1106" s="40">
        <v>5079.6812640999997</v>
      </c>
      <c r="H1106" s="10" t="str">
        <f t="shared" si="229"/>
        <v>N/A</v>
      </c>
      <c r="I1106" s="96">
        <v>4.6909999999999998</v>
      </c>
      <c r="J1106" s="96">
        <v>3.3540000000000001</v>
      </c>
      <c r="K1106" s="11" t="s">
        <v>117</v>
      </c>
      <c r="L1106" s="21" t="str">
        <f t="shared" si="230"/>
        <v>Yes</v>
      </c>
    </row>
    <row r="1107" spans="1:12">
      <c r="A1107" s="118" t="s">
        <v>469</v>
      </c>
      <c r="B1107" s="70" t="s">
        <v>51</v>
      </c>
      <c r="C1107" s="40">
        <v>109388792</v>
      </c>
      <c r="D1107" s="10" t="str">
        <f t="shared" si="227"/>
        <v>N/A</v>
      </c>
      <c r="E1107" s="40">
        <v>125585052</v>
      </c>
      <c r="F1107" s="10" t="str">
        <f t="shared" si="228"/>
        <v>N/A</v>
      </c>
      <c r="G1107" s="40">
        <v>129611202</v>
      </c>
      <c r="H1107" s="10" t="str">
        <f t="shared" si="229"/>
        <v>N/A</v>
      </c>
      <c r="I1107" s="96">
        <v>14.81</v>
      </c>
      <c r="J1107" s="96">
        <v>3.206</v>
      </c>
      <c r="K1107" s="11" t="s">
        <v>117</v>
      </c>
      <c r="L1107" s="21" t="str">
        <f t="shared" si="230"/>
        <v>Yes</v>
      </c>
    </row>
    <row r="1108" spans="1:12">
      <c r="A1108" s="118" t="s">
        <v>148</v>
      </c>
      <c r="B1108" s="70" t="s">
        <v>51</v>
      </c>
      <c r="C1108" s="39">
        <v>12303</v>
      </c>
      <c r="D1108" s="10" t="str">
        <f t="shared" si="227"/>
        <v>N/A</v>
      </c>
      <c r="E1108" s="39">
        <v>12202</v>
      </c>
      <c r="F1108" s="10" t="str">
        <f t="shared" si="228"/>
        <v>N/A</v>
      </c>
      <c r="G1108" s="39">
        <v>12276</v>
      </c>
      <c r="H1108" s="10" t="str">
        <f t="shared" si="229"/>
        <v>N/A</v>
      </c>
      <c r="I1108" s="96">
        <v>-0.82099999999999995</v>
      </c>
      <c r="J1108" s="96">
        <v>0.60650000000000004</v>
      </c>
      <c r="K1108" s="11" t="s">
        <v>117</v>
      </c>
      <c r="L1108" s="21" t="str">
        <f t="shared" si="230"/>
        <v>Yes</v>
      </c>
    </row>
    <row r="1109" spans="1:12">
      <c r="A1109" s="118" t="s">
        <v>470</v>
      </c>
      <c r="B1109" s="101" t="s">
        <v>51</v>
      </c>
      <c r="C1109" s="44">
        <v>8891.2291311000008</v>
      </c>
      <c r="D1109" s="52" t="str">
        <f t="shared" si="227"/>
        <v>N/A</v>
      </c>
      <c r="E1109" s="44">
        <v>10292.16948</v>
      </c>
      <c r="F1109" s="52" t="str">
        <f t="shared" si="228"/>
        <v>N/A</v>
      </c>
      <c r="G1109" s="44">
        <v>10558.097263</v>
      </c>
      <c r="H1109" s="52" t="str">
        <f t="shared" si="229"/>
        <v>N/A</v>
      </c>
      <c r="I1109" s="102">
        <v>15.76</v>
      </c>
      <c r="J1109" s="102">
        <v>2.5840000000000001</v>
      </c>
      <c r="K1109" s="53" t="s">
        <v>117</v>
      </c>
      <c r="L1109" s="43" t="str">
        <f t="shared" si="230"/>
        <v>Yes</v>
      </c>
    </row>
    <row r="1110" spans="1:12">
      <c r="A1110" s="218" t="s">
        <v>504</v>
      </c>
      <c r="B1110" s="212"/>
      <c r="C1110" s="212"/>
      <c r="D1110" s="212"/>
      <c r="E1110" s="212"/>
      <c r="F1110" s="212"/>
      <c r="G1110" s="212"/>
      <c r="H1110" s="212"/>
      <c r="I1110" s="212"/>
      <c r="J1110" s="212"/>
      <c r="K1110" s="212"/>
      <c r="L1110" s="213"/>
    </row>
    <row r="1111" spans="1:12">
      <c r="A1111" s="118" t="s">
        <v>642</v>
      </c>
      <c r="B1111" s="114" t="s">
        <v>51</v>
      </c>
      <c r="C1111" s="65">
        <v>1253.178895</v>
      </c>
      <c r="D1111" s="103" t="str">
        <f t="shared" ref="D1111:D1130" si="231">IF($B1111="N/A","N/A",IF(C1111&gt;10,"No",IF(C1111&lt;-10,"No","Yes")))</f>
        <v>N/A</v>
      </c>
      <c r="E1111" s="65">
        <v>1305.7056166</v>
      </c>
      <c r="F1111" s="103" t="str">
        <f t="shared" ref="F1111:F1130" si="232">IF($B1111="N/A","N/A",IF(E1111&gt;10,"No",IF(E1111&lt;-10,"No","Yes")))</f>
        <v>N/A</v>
      </c>
      <c r="G1111" s="65">
        <v>1253.7126631000001</v>
      </c>
      <c r="H1111" s="103" t="str">
        <f t="shared" ref="H1111:H1130" si="233">IF($B1111="N/A","N/A",IF(G1111&gt;10,"No",IF(G1111&lt;-10,"No","Yes")))</f>
        <v>N/A</v>
      </c>
      <c r="I1111" s="104">
        <v>4.1909999999999998</v>
      </c>
      <c r="J1111" s="104">
        <v>-3.98</v>
      </c>
      <c r="K1111" s="66" t="s">
        <v>117</v>
      </c>
      <c r="L1111" s="138" t="str">
        <f t="shared" ref="L1111:L1130" si="234">IF(J1111="Div by 0", "N/A", IF(K1111="N/A","N/A", IF(J1111&gt;VALUE(MID(K1111,1,2)), "No", IF(J1111&lt;-1*VALUE(MID(K1111,1,2)), "No", "Yes"))))</f>
        <v>Yes</v>
      </c>
    </row>
    <row r="1112" spans="1:12">
      <c r="A1112" s="153" t="s">
        <v>592</v>
      </c>
      <c r="B1112" s="70" t="s">
        <v>51</v>
      </c>
      <c r="C1112" s="40">
        <v>559.91463012999998</v>
      </c>
      <c r="D1112" s="10" t="str">
        <f t="shared" si="231"/>
        <v>N/A</v>
      </c>
      <c r="E1112" s="40">
        <v>570.50387279999995</v>
      </c>
      <c r="F1112" s="10" t="str">
        <f t="shared" si="232"/>
        <v>N/A</v>
      </c>
      <c r="G1112" s="40">
        <v>582.72683620999999</v>
      </c>
      <c r="H1112" s="10" t="str">
        <f t="shared" si="233"/>
        <v>N/A</v>
      </c>
      <c r="I1112" s="96">
        <v>1.891</v>
      </c>
      <c r="J1112" s="96">
        <v>2.1419999999999999</v>
      </c>
      <c r="K1112" s="11" t="s">
        <v>117</v>
      </c>
      <c r="L1112" s="21" t="str">
        <f t="shared" si="234"/>
        <v>Yes</v>
      </c>
    </row>
    <row r="1113" spans="1:12">
      <c r="A1113" s="153" t="s">
        <v>595</v>
      </c>
      <c r="B1113" s="70" t="s">
        <v>51</v>
      </c>
      <c r="C1113" s="40">
        <v>2046.9708846000001</v>
      </c>
      <c r="D1113" s="10" t="str">
        <f t="shared" si="231"/>
        <v>N/A</v>
      </c>
      <c r="E1113" s="40">
        <v>2199.1190876000001</v>
      </c>
      <c r="F1113" s="10" t="str">
        <f t="shared" si="232"/>
        <v>N/A</v>
      </c>
      <c r="G1113" s="40">
        <v>2212.3857582000001</v>
      </c>
      <c r="H1113" s="10" t="str">
        <f t="shared" si="233"/>
        <v>N/A</v>
      </c>
      <c r="I1113" s="96">
        <v>7.4329999999999998</v>
      </c>
      <c r="J1113" s="96">
        <v>0.60329999999999995</v>
      </c>
      <c r="K1113" s="11" t="s">
        <v>117</v>
      </c>
      <c r="L1113" s="21" t="str">
        <f t="shared" si="234"/>
        <v>Yes</v>
      </c>
    </row>
    <row r="1114" spans="1:12">
      <c r="A1114" s="153" t="s">
        <v>598</v>
      </c>
      <c r="B1114" s="70" t="s">
        <v>51</v>
      </c>
      <c r="C1114" s="40">
        <v>631.09856974000002</v>
      </c>
      <c r="D1114" s="10" t="str">
        <f t="shared" si="231"/>
        <v>N/A</v>
      </c>
      <c r="E1114" s="40">
        <v>683.18291750000003</v>
      </c>
      <c r="F1114" s="10" t="str">
        <f t="shared" si="232"/>
        <v>N/A</v>
      </c>
      <c r="G1114" s="40">
        <v>625.21940761999997</v>
      </c>
      <c r="H1114" s="10" t="str">
        <f t="shared" si="233"/>
        <v>N/A</v>
      </c>
      <c r="I1114" s="96">
        <v>8.2530000000000001</v>
      </c>
      <c r="J1114" s="96">
        <v>-8.48</v>
      </c>
      <c r="K1114" s="11" t="s">
        <v>117</v>
      </c>
      <c r="L1114" s="21" t="str">
        <f t="shared" si="234"/>
        <v>Yes</v>
      </c>
    </row>
    <row r="1115" spans="1:12">
      <c r="A1115" s="153" t="s">
        <v>600</v>
      </c>
      <c r="B1115" s="70" t="s">
        <v>51</v>
      </c>
      <c r="C1115" s="40">
        <v>647.54997671000001</v>
      </c>
      <c r="D1115" s="10" t="str">
        <f t="shared" si="231"/>
        <v>N/A</v>
      </c>
      <c r="E1115" s="40">
        <v>639.04783441999996</v>
      </c>
      <c r="F1115" s="10" t="str">
        <f t="shared" si="232"/>
        <v>N/A</v>
      </c>
      <c r="G1115" s="40">
        <v>568.71982418000005</v>
      </c>
      <c r="H1115" s="10" t="str">
        <f t="shared" si="233"/>
        <v>N/A</v>
      </c>
      <c r="I1115" s="96">
        <v>-1.31</v>
      </c>
      <c r="J1115" s="96">
        <v>-11</v>
      </c>
      <c r="K1115" s="11" t="s">
        <v>117</v>
      </c>
      <c r="L1115" s="21" t="str">
        <f t="shared" si="234"/>
        <v>Yes</v>
      </c>
    </row>
    <row r="1116" spans="1:12">
      <c r="A1116" s="118" t="s">
        <v>636</v>
      </c>
      <c r="B1116" s="70" t="s">
        <v>51</v>
      </c>
      <c r="C1116" s="40">
        <v>7898.1539383999998</v>
      </c>
      <c r="D1116" s="10" t="str">
        <f t="shared" si="231"/>
        <v>N/A</v>
      </c>
      <c r="E1116" s="40">
        <v>8425.1110107000004</v>
      </c>
      <c r="F1116" s="10" t="str">
        <f t="shared" si="232"/>
        <v>N/A</v>
      </c>
      <c r="G1116" s="40">
        <v>8868.1422953000001</v>
      </c>
      <c r="H1116" s="10" t="str">
        <f t="shared" si="233"/>
        <v>N/A</v>
      </c>
      <c r="I1116" s="96">
        <v>6.6719999999999997</v>
      </c>
      <c r="J1116" s="96">
        <v>5.258</v>
      </c>
      <c r="K1116" s="11" t="s">
        <v>117</v>
      </c>
      <c r="L1116" s="21" t="str">
        <f t="shared" si="234"/>
        <v>Yes</v>
      </c>
    </row>
    <row r="1117" spans="1:12">
      <c r="A1117" s="153" t="s">
        <v>592</v>
      </c>
      <c r="B1117" s="70" t="s">
        <v>51</v>
      </c>
      <c r="C1117" s="40">
        <v>13120.260413</v>
      </c>
      <c r="D1117" s="10" t="str">
        <f t="shared" si="231"/>
        <v>N/A</v>
      </c>
      <c r="E1117" s="40">
        <v>14067.367951</v>
      </c>
      <c r="F1117" s="10" t="str">
        <f t="shared" si="232"/>
        <v>N/A</v>
      </c>
      <c r="G1117" s="40">
        <v>14518.016240999999</v>
      </c>
      <c r="H1117" s="10" t="str">
        <f t="shared" si="233"/>
        <v>N/A</v>
      </c>
      <c r="I1117" s="96">
        <v>7.2190000000000003</v>
      </c>
      <c r="J1117" s="96">
        <v>3.2040000000000002</v>
      </c>
      <c r="K1117" s="11" t="s">
        <v>117</v>
      </c>
      <c r="L1117" s="21" t="str">
        <f t="shared" si="234"/>
        <v>Yes</v>
      </c>
    </row>
    <row r="1118" spans="1:12">
      <c r="A1118" s="153" t="s">
        <v>595</v>
      </c>
      <c r="B1118" s="70" t="s">
        <v>51</v>
      </c>
      <c r="C1118" s="40">
        <v>8007.4978867999998</v>
      </c>
      <c r="D1118" s="10" t="str">
        <f t="shared" si="231"/>
        <v>N/A</v>
      </c>
      <c r="E1118" s="40">
        <v>7500.0923639000002</v>
      </c>
      <c r="F1118" s="10" t="str">
        <f t="shared" si="232"/>
        <v>N/A</v>
      </c>
      <c r="G1118" s="40">
        <v>8569.3593041999993</v>
      </c>
      <c r="H1118" s="10" t="str">
        <f t="shared" si="233"/>
        <v>N/A</v>
      </c>
      <c r="I1118" s="96">
        <v>-6.34</v>
      </c>
      <c r="J1118" s="96">
        <v>14.26</v>
      </c>
      <c r="K1118" s="11" t="s">
        <v>117</v>
      </c>
      <c r="L1118" s="21" t="str">
        <f t="shared" si="234"/>
        <v>Yes</v>
      </c>
    </row>
    <row r="1119" spans="1:12">
      <c r="A1119" s="153" t="s">
        <v>598</v>
      </c>
      <c r="B1119" s="70" t="s">
        <v>51</v>
      </c>
      <c r="C1119" s="40">
        <v>1360.5632207000001</v>
      </c>
      <c r="D1119" s="10" t="str">
        <f t="shared" si="231"/>
        <v>N/A</v>
      </c>
      <c r="E1119" s="40">
        <v>1460.2198642999999</v>
      </c>
      <c r="F1119" s="10" t="str">
        <f t="shared" si="232"/>
        <v>N/A</v>
      </c>
      <c r="G1119" s="40">
        <v>1286.0044625</v>
      </c>
      <c r="H1119" s="10" t="str">
        <f t="shared" si="233"/>
        <v>N/A</v>
      </c>
      <c r="I1119" s="96">
        <v>7.3250000000000002</v>
      </c>
      <c r="J1119" s="96">
        <v>-11.9</v>
      </c>
      <c r="K1119" s="11" t="s">
        <v>117</v>
      </c>
      <c r="L1119" s="21" t="str">
        <f t="shared" si="234"/>
        <v>Yes</v>
      </c>
    </row>
    <row r="1120" spans="1:12">
      <c r="A1120" s="153" t="s">
        <v>600</v>
      </c>
      <c r="B1120" s="70" t="s">
        <v>51</v>
      </c>
      <c r="C1120" s="40">
        <v>4.4346995808000003</v>
      </c>
      <c r="D1120" s="10" t="str">
        <f t="shared" si="231"/>
        <v>N/A</v>
      </c>
      <c r="E1120" s="40">
        <v>4.3075449611999996</v>
      </c>
      <c r="F1120" s="10" t="str">
        <f t="shared" si="232"/>
        <v>N/A</v>
      </c>
      <c r="G1120" s="40">
        <v>5.0286448043999998</v>
      </c>
      <c r="H1120" s="10" t="str">
        <f t="shared" si="233"/>
        <v>N/A</v>
      </c>
      <c r="I1120" s="96">
        <v>-2.87</v>
      </c>
      <c r="J1120" s="96">
        <v>16.739999999999998</v>
      </c>
      <c r="K1120" s="11" t="s">
        <v>117</v>
      </c>
      <c r="L1120" s="21" t="str">
        <f t="shared" si="234"/>
        <v>No</v>
      </c>
    </row>
    <row r="1121" spans="1:12">
      <c r="A1121" s="118" t="s">
        <v>248</v>
      </c>
      <c r="B1121" s="70" t="s">
        <v>51</v>
      </c>
      <c r="C1121" s="40">
        <v>3181.9457326000002</v>
      </c>
      <c r="D1121" s="10" t="str">
        <f t="shared" si="231"/>
        <v>N/A</v>
      </c>
      <c r="E1121" s="40">
        <v>1285.9393130000001</v>
      </c>
      <c r="F1121" s="10" t="str">
        <f t="shared" si="232"/>
        <v>N/A</v>
      </c>
      <c r="G1121" s="40">
        <v>929.96120296000004</v>
      </c>
      <c r="H1121" s="10" t="str">
        <f t="shared" si="233"/>
        <v>N/A</v>
      </c>
      <c r="I1121" s="96">
        <v>-59.6</v>
      </c>
      <c r="J1121" s="96">
        <v>-27.7</v>
      </c>
      <c r="K1121" s="11" t="s">
        <v>117</v>
      </c>
      <c r="L1121" s="21" t="str">
        <f t="shared" si="234"/>
        <v>No</v>
      </c>
    </row>
    <row r="1122" spans="1:12">
      <c r="A1122" s="153" t="s">
        <v>592</v>
      </c>
      <c r="B1122" s="70" t="s">
        <v>51</v>
      </c>
      <c r="C1122" s="40">
        <v>3392.3788398000002</v>
      </c>
      <c r="D1122" s="10" t="str">
        <f t="shared" si="231"/>
        <v>N/A</v>
      </c>
      <c r="E1122" s="40">
        <v>599.95790261000002</v>
      </c>
      <c r="F1122" s="10" t="str">
        <f t="shared" si="232"/>
        <v>N/A</v>
      </c>
      <c r="G1122" s="40">
        <v>223.72414280000001</v>
      </c>
      <c r="H1122" s="10" t="str">
        <f t="shared" si="233"/>
        <v>N/A</v>
      </c>
      <c r="I1122" s="96">
        <v>-82.3</v>
      </c>
      <c r="J1122" s="96">
        <v>-62.7</v>
      </c>
      <c r="K1122" s="11" t="s">
        <v>117</v>
      </c>
      <c r="L1122" s="21" t="str">
        <f t="shared" si="234"/>
        <v>No</v>
      </c>
    </row>
    <row r="1123" spans="1:12">
      <c r="A1123" s="153" t="s">
        <v>595</v>
      </c>
      <c r="B1123" s="70" t="s">
        <v>51</v>
      </c>
      <c r="C1123" s="40">
        <v>4587.7115538999997</v>
      </c>
      <c r="D1123" s="10" t="str">
        <f t="shared" si="231"/>
        <v>N/A</v>
      </c>
      <c r="E1123" s="40">
        <v>2324.0104191</v>
      </c>
      <c r="F1123" s="10" t="str">
        <f t="shared" si="232"/>
        <v>N/A</v>
      </c>
      <c r="G1123" s="40">
        <v>1939.6543489999999</v>
      </c>
      <c r="H1123" s="10" t="str">
        <f t="shared" si="233"/>
        <v>N/A</v>
      </c>
      <c r="I1123" s="96">
        <v>-49.3</v>
      </c>
      <c r="J1123" s="96">
        <v>-16.5</v>
      </c>
      <c r="K1123" s="11" t="s">
        <v>117</v>
      </c>
      <c r="L1123" s="21" t="str">
        <f t="shared" si="234"/>
        <v>No</v>
      </c>
    </row>
    <row r="1124" spans="1:12">
      <c r="A1124" s="153" t="s">
        <v>598</v>
      </c>
      <c r="B1124" s="70" t="s">
        <v>51</v>
      </c>
      <c r="C1124" s="40">
        <v>299.41552911000002</v>
      </c>
      <c r="D1124" s="10" t="str">
        <f t="shared" si="231"/>
        <v>N/A</v>
      </c>
      <c r="E1124" s="40">
        <v>349.79098556999998</v>
      </c>
      <c r="F1124" s="10" t="str">
        <f t="shared" si="232"/>
        <v>N/A</v>
      </c>
      <c r="G1124" s="40">
        <v>315.65483222</v>
      </c>
      <c r="H1124" s="10" t="str">
        <f t="shared" si="233"/>
        <v>N/A</v>
      </c>
      <c r="I1124" s="96">
        <v>16.82</v>
      </c>
      <c r="J1124" s="96">
        <v>-9.76</v>
      </c>
      <c r="K1124" s="11" t="s">
        <v>117</v>
      </c>
      <c r="L1124" s="21" t="str">
        <f t="shared" si="234"/>
        <v>Yes</v>
      </c>
    </row>
    <row r="1125" spans="1:12">
      <c r="A1125" s="153" t="s">
        <v>600</v>
      </c>
      <c r="B1125" s="70" t="s">
        <v>51</v>
      </c>
      <c r="C1125" s="40">
        <v>79.176013041000004</v>
      </c>
      <c r="D1125" s="10" t="str">
        <f t="shared" si="231"/>
        <v>N/A</v>
      </c>
      <c r="E1125" s="40">
        <v>87.083164839999995</v>
      </c>
      <c r="F1125" s="10" t="str">
        <f t="shared" si="232"/>
        <v>N/A</v>
      </c>
      <c r="G1125" s="40">
        <v>98.724219676000004</v>
      </c>
      <c r="H1125" s="10" t="str">
        <f t="shared" si="233"/>
        <v>N/A</v>
      </c>
      <c r="I1125" s="96">
        <v>9.9870000000000001</v>
      </c>
      <c r="J1125" s="96">
        <v>13.37</v>
      </c>
      <c r="K1125" s="11" t="s">
        <v>117</v>
      </c>
      <c r="L1125" s="21" t="str">
        <f t="shared" si="234"/>
        <v>Yes</v>
      </c>
    </row>
    <row r="1126" spans="1:12">
      <c r="A1126" s="118" t="s">
        <v>637</v>
      </c>
      <c r="B1126" s="70" t="s">
        <v>51</v>
      </c>
      <c r="C1126" s="40">
        <v>4958.0762007000003</v>
      </c>
      <c r="D1126" s="10" t="str">
        <f t="shared" si="231"/>
        <v>N/A</v>
      </c>
      <c r="E1126" s="40">
        <v>5342.4233580999999</v>
      </c>
      <c r="F1126" s="10" t="str">
        <f t="shared" si="232"/>
        <v>N/A</v>
      </c>
      <c r="G1126" s="40">
        <v>5368.3694986999999</v>
      </c>
      <c r="H1126" s="10" t="str">
        <f t="shared" si="233"/>
        <v>N/A</v>
      </c>
      <c r="I1126" s="96">
        <v>7.7519999999999998</v>
      </c>
      <c r="J1126" s="96">
        <v>0.48570000000000002</v>
      </c>
      <c r="K1126" s="11" t="s">
        <v>117</v>
      </c>
      <c r="L1126" s="21" t="str">
        <f t="shared" si="234"/>
        <v>Yes</v>
      </c>
    </row>
    <row r="1127" spans="1:12">
      <c r="A1127" s="153" t="s">
        <v>592</v>
      </c>
      <c r="B1127" s="70" t="s">
        <v>51</v>
      </c>
      <c r="C1127" s="40">
        <v>3917.7971038000001</v>
      </c>
      <c r="D1127" s="10" t="str">
        <f t="shared" si="231"/>
        <v>N/A</v>
      </c>
      <c r="E1127" s="40">
        <v>4301.0090215999999</v>
      </c>
      <c r="F1127" s="10" t="str">
        <f t="shared" si="232"/>
        <v>N/A</v>
      </c>
      <c r="G1127" s="40">
        <v>4669.2436776000004</v>
      </c>
      <c r="H1127" s="10" t="str">
        <f t="shared" si="233"/>
        <v>N/A</v>
      </c>
      <c r="I1127" s="96">
        <v>9.7810000000000006</v>
      </c>
      <c r="J1127" s="96">
        <v>8.5619999999999994</v>
      </c>
      <c r="K1127" s="11" t="s">
        <v>117</v>
      </c>
      <c r="L1127" s="21" t="str">
        <f t="shared" si="234"/>
        <v>Yes</v>
      </c>
    </row>
    <row r="1128" spans="1:12">
      <c r="A1128" s="153" t="s">
        <v>595</v>
      </c>
      <c r="B1128" s="70" t="s">
        <v>51</v>
      </c>
      <c r="C1128" s="40">
        <v>7606.302576</v>
      </c>
      <c r="D1128" s="10" t="str">
        <f t="shared" si="231"/>
        <v>N/A</v>
      </c>
      <c r="E1128" s="40">
        <v>8119.1443717000002</v>
      </c>
      <c r="F1128" s="10" t="str">
        <f t="shared" si="232"/>
        <v>N/A</v>
      </c>
      <c r="G1128" s="40">
        <v>8420.3098401000007</v>
      </c>
      <c r="H1128" s="10" t="str">
        <f t="shared" si="233"/>
        <v>N/A</v>
      </c>
      <c r="I1128" s="96">
        <v>6.742</v>
      </c>
      <c r="J1128" s="96">
        <v>3.7090000000000001</v>
      </c>
      <c r="K1128" s="11" t="s">
        <v>117</v>
      </c>
      <c r="L1128" s="21" t="str">
        <f t="shared" si="234"/>
        <v>Yes</v>
      </c>
    </row>
    <row r="1129" spans="1:12">
      <c r="A1129" s="153" t="s">
        <v>598</v>
      </c>
      <c r="B1129" s="70" t="s">
        <v>51</v>
      </c>
      <c r="C1129" s="40">
        <v>1548.1359562</v>
      </c>
      <c r="D1129" s="10" t="str">
        <f t="shared" si="231"/>
        <v>N/A</v>
      </c>
      <c r="E1129" s="40">
        <v>1641.1577047999999</v>
      </c>
      <c r="F1129" s="10" t="str">
        <f t="shared" si="232"/>
        <v>N/A</v>
      </c>
      <c r="G1129" s="40">
        <v>1439.4644092000001</v>
      </c>
      <c r="H1129" s="10" t="str">
        <f t="shared" si="233"/>
        <v>N/A</v>
      </c>
      <c r="I1129" s="96">
        <v>6.0090000000000003</v>
      </c>
      <c r="J1129" s="96">
        <v>-12.3</v>
      </c>
      <c r="K1129" s="11" t="s">
        <v>117</v>
      </c>
      <c r="L1129" s="21" t="str">
        <f t="shared" si="234"/>
        <v>Yes</v>
      </c>
    </row>
    <row r="1130" spans="1:12">
      <c r="A1130" s="153" t="s">
        <v>600</v>
      </c>
      <c r="B1130" s="101" t="s">
        <v>51</v>
      </c>
      <c r="C1130" s="44">
        <v>589.67922682999995</v>
      </c>
      <c r="D1130" s="52" t="str">
        <f t="shared" si="231"/>
        <v>N/A</v>
      </c>
      <c r="E1130" s="44">
        <v>565.65042034999999</v>
      </c>
      <c r="F1130" s="52" t="str">
        <f t="shared" si="232"/>
        <v>N/A</v>
      </c>
      <c r="G1130" s="44">
        <v>505.62549388000002</v>
      </c>
      <c r="H1130" s="52" t="str">
        <f t="shared" si="233"/>
        <v>N/A</v>
      </c>
      <c r="I1130" s="102">
        <v>-4.07</v>
      </c>
      <c r="J1130" s="102">
        <v>-10.6</v>
      </c>
      <c r="K1130" s="53" t="s">
        <v>117</v>
      </c>
      <c r="L1130" s="43" t="str">
        <f t="shared" si="234"/>
        <v>Yes</v>
      </c>
    </row>
    <row r="1131" spans="1:12">
      <c r="A1131" s="218" t="s">
        <v>505</v>
      </c>
      <c r="B1131" s="212"/>
      <c r="C1131" s="212"/>
      <c r="D1131" s="212"/>
      <c r="E1131" s="212"/>
      <c r="F1131" s="212"/>
      <c r="G1131" s="212"/>
      <c r="H1131" s="212"/>
      <c r="I1131" s="212"/>
      <c r="J1131" s="212"/>
      <c r="K1131" s="212"/>
      <c r="L1131" s="213"/>
    </row>
    <row r="1132" spans="1:12">
      <c r="A1132" s="118" t="s">
        <v>506</v>
      </c>
      <c r="B1132" s="114" t="s">
        <v>51</v>
      </c>
      <c r="C1132" s="68">
        <v>14.94726957</v>
      </c>
      <c r="D1132" s="103" t="str">
        <f t="shared" ref="D1132:D1161" si="235">IF($B1132="N/A","N/A",IF(C1132&gt;10,"No",IF(C1132&lt;-10,"No","Yes")))</f>
        <v>N/A</v>
      </c>
      <c r="E1132" s="68">
        <v>14.476217717000001</v>
      </c>
      <c r="F1132" s="103" t="str">
        <f t="shared" ref="F1132:F1161" si="236">IF($B1132="N/A","N/A",IF(E1132&gt;10,"No",IF(E1132&lt;-10,"No","Yes")))</f>
        <v>N/A</v>
      </c>
      <c r="G1132" s="68">
        <v>14.037710684</v>
      </c>
      <c r="H1132" s="103" t="str">
        <f t="shared" ref="H1132:H1161" si="237">IF($B1132="N/A","N/A",IF(G1132&gt;10,"No",IF(G1132&lt;-10,"No","Yes")))</f>
        <v>N/A</v>
      </c>
      <c r="I1132" s="104">
        <v>-3.15</v>
      </c>
      <c r="J1132" s="104">
        <v>-3.03</v>
      </c>
      <c r="K1132" s="66" t="s">
        <v>117</v>
      </c>
      <c r="L1132" s="138" t="str">
        <f t="shared" ref="L1132:L1161" si="238">IF(J1132="Div by 0", "N/A", IF(K1132="N/A","N/A", IF(J1132&gt;VALUE(MID(K1132,1,2)), "No", IF(J1132&lt;-1*VALUE(MID(K1132,1,2)), "No", "Yes"))))</f>
        <v>Yes</v>
      </c>
    </row>
    <row r="1133" spans="1:12">
      <c r="A1133" s="153" t="s">
        <v>592</v>
      </c>
      <c r="B1133" s="70" t="s">
        <v>51</v>
      </c>
      <c r="C1133" s="41">
        <v>13.634367521</v>
      </c>
      <c r="D1133" s="10" t="str">
        <f t="shared" si="235"/>
        <v>N/A</v>
      </c>
      <c r="E1133" s="41">
        <v>13.093754672999999</v>
      </c>
      <c r="F1133" s="10" t="str">
        <f t="shared" si="236"/>
        <v>N/A</v>
      </c>
      <c r="G1133" s="41">
        <v>12.861768770999999</v>
      </c>
      <c r="H1133" s="10" t="str">
        <f t="shared" si="237"/>
        <v>N/A</v>
      </c>
      <c r="I1133" s="96">
        <v>-3.97</v>
      </c>
      <c r="J1133" s="96">
        <v>-1.77</v>
      </c>
      <c r="K1133" s="11" t="s">
        <v>117</v>
      </c>
      <c r="L1133" s="21" t="str">
        <f t="shared" si="238"/>
        <v>Yes</v>
      </c>
    </row>
    <row r="1134" spans="1:12">
      <c r="A1134" s="153" t="s">
        <v>595</v>
      </c>
      <c r="B1134" s="70" t="s">
        <v>51</v>
      </c>
      <c r="C1134" s="41">
        <v>17.154528409000001</v>
      </c>
      <c r="D1134" s="10" t="str">
        <f t="shared" si="235"/>
        <v>N/A</v>
      </c>
      <c r="E1134" s="41">
        <v>16.180575992000001</v>
      </c>
      <c r="F1134" s="10" t="str">
        <f t="shared" si="236"/>
        <v>N/A</v>
      </c>
      <c r="G1134" s="41">
        <v>16.202776313000001</v>
      </c>
      <c r="H1134" s="10" t="str">
        <f t="shared" si="237"/>
        <v>N/A</v>
      </c>
      <c r="I1134" s="96">
        <v>-5.68</v>
      </c>
      <c r="J1134" s="96">
        <v>0.13719999999999999</v>
      </c>
      <c r="K1134" s="11" t="s">
        <v>117</v>
      </c>
      <c r="L1134" s="21" t="str">
        <f t="shared" si="238"/>
        <v>Yes</v>
      </c>
    </row>
    <row r="1135" spans="1:12">
      <c r="A1135" s="153" t="s">
        <v>598</v>
      </c>
      <c r="B1135" s="70" t="s">
        <v>51</v>
      </c>
      <c r="C1135" s="41">
        <v>12.206104071</v>
      </c>
      <c r="D1135" s="10" t="str">
        <f t="shared" si="235"/>
        <v>N/A</v>
      </c>
      <c r="E1135" s="41">
        <v>13.495363732</v>
      </c>
      <c r="F1135" s="10" t="str">
        <f t="shared" si="236"/>
        <v>N/A</v>
      </c>
      <c r="G1135" s="41">
        <v>12.42726517</v>
      </c>
      <c r="H1135" s="10" t="str">
        <f t="shared" si="237"/>
        <v>N/A</v>
      </c>
      <c r="I1135" s="96">
        <v>10.56</v>
      </c>
      <c r="J1135" s="96">
        <v>-7.91</v>
      </c>
      <c r="K1135" s="11" t="s">
        <v>117</v>
      </c>
      <c r="L1135" s="21" t="str">
        <f t="shared" si="238"/>
        <v>Yes</v>
      </c>
    </row>
    <row r="1136" spans="1:12">
      <c r="A1136" s="153" t="s">
        <v>600</v>
      </c>
      <c r="B1136" s="70" t="s">
        <v>51</v>
      </c>
      <c r="C1136" s="41">
        <v>12.966930601</v>
      </c>
      <c r="D1136" s="10" t="str">
        <f t="shared" si="235"/>
        <v>N/A</v>
      </c>
      <c r="E1136" s="41">
        <v>12.637011812000001</v>
      </c>
      <c r="F1136" s="10" t="str">
        <f t="shared" si="236"/>
        <v>N/A</v>
      </c>
      <c r="G1136" s="41">
        <v>11.260371395</v>
      </c>
      <c r="H1136" s="10" t="str">
        <f t="shared" si="237"/>
        <v>N/A</v>
      </c>
      <c r="I1136" s="96">
        <v>-2.54</v>
      </c>
      <c r="J1136" s="96">
        <v>-10.9</v>
      </c>
      <c r="K1136" s="11" t="s">
        <v>117</v>
      </c>
      <c r="L1136" s="21" t="str">
        <f t="shared" si="238"/>
        <v>Yes</v>
      </c>
    </row>
    <row r="1137" spans="1:12">
      <c r="A1137" s="118" t="s">
        <v>507</v>
      </c>
      <c r="B1137" s="70" t="s">
        <v>51</v>
      </c>
      <c r="C1137" s="41">
        <v>15.704952809</v>
      </c>
      <c r="D1137" s="10" t="str">
        <f t="shared" si="235"/>
        <v>N/A</v>
      </c>
      <c r="E1137" s="41">
        <v>15.880551409000001</v>
      </c>
      <c r="F1137" s="10" t="str">
        <f t="shared" si="236"/>
        <v>N/A</v>
      </c>
      <c r="G1137" s="41">
        <v>16.099285439999999</v>
      </c>
      <c r="H1137" s="10" t="str">
        <f t="shared" si="237"/>
        <v>N/A</v>
      </c>
      <c r="I1137" s="96">
        <v>1.1180000000000001</v>
      </c>
      <c r="J1137" s="96">
        <v>1.377</v>
      </c>
      <c r="K1137" s="11" t="s">
        <v>117</v>
      </c>
      <c r="L1137" s="21" t="str">
        <f t="shared" si="238"/>
        <v>Yes</v>
      </c>
    </row>
    <row r="1138" spans="1:12">
      <c r="A1138" s="153" t="s">
        <v>592</v>
      </c>
      <c r="B1138" s="70" t="s">
        <v>51</v>
      </c>
      <c r="C1138" s="41">
        <v>34.764947411999998</v>
      </c>
      <c r="D1138" s="10" t="str">
        <f t="shared" si="235"/>
        <v>N/A</v>
      </c>
      <c r="E1138" s="41">
        <v>33.994916015000001</v>
      </c>
      <c r="F1138" s="10" t="str">
        <f t="shared" si="236"/>
        <v>N/A</v>
      </c>
      <c r="G1138" s="41">
        <v>33.974236112</v>
      </c>
      <c r="H1138" s="10" t="str">
        <f t="shared" si="237"/>
        <v>N/A</v>
      </c>
      <c r="I1138" s="96">
        <v>-2.21</v>
      </c>
      <c r="J1138" s="96">
        <v>-6.0999999999999999E-2</v>
      </c>
      <c r="K1138" s="11" t="s">
        <v>117</v>
      </c>
      <c r="L1138" s="21" t="str">
        <f t="shared" si="238"/>
        <v>Yes</v>
      </c>
    </row>
    <row r="1139" spans="1:12">
      <c r="A1139" s="153" t="s">
        <v>595</v>
      </c>
      <c r="B1139" s="70" t="s">
        <v>51</v>
      </c>
      <c r="C1139" s="41">
        <v>10.439298789</v>
      </c>
      <c r="D1139" s="10" t="str">
        <f t="shared" si="235"/>
        <v>N/A</v>
      </c>
      <c r="E1139" s="41">
        <v>8.5165949527000002</v>
      </c>
      <c r="F1139" s="10" t="str">
        <f t="shared" si="236"/>
        <v>N/A</v>
      </c>
      <c r="G1139" s="41">
        <v>9.2953786680999997</v>
      </c>
      <c r="H1139" s="10" t="str">
        <f t="shared" si="237"/>
        <v>N/A</v>
      </c>
      <c r="I1139" s="96">
        <v>-18.399999999999999</v>
      </c>
      <c r="J1139" s="96">
        <v>9.1440000000000001</v>
      </c>
      <c r="K1139" s="11" t="s">
        <v>117</v>
      </c>
      <c r="L1139" s="21" t="str">
        <f t="shared" si="238"/>
        <v>Yes</v>
      </c>
    </row>
    <row r="1140" spans="1:12">
      <c r="A1140" s="153" t="s">
        <v>598</v>
      </c>
      <c r="B1140" s="70" t="s">
        <v>51</v>
      </c>
      <c r="C1140" s="41">
        <v>1.609551363</v>
      </c>
      <c r="D1140" s="10" t="str">
        <f t="shared" si="235"/>
        <v>N/A</v>
      </c>
      <c r="E1140" s="41">
        <v>1.7015581684000001</v>
      </c>
      <c r="F1140" s="10" t="str">
        <f t="shared" si="236"/>
        <v>N/A</v>
      </c>
      <c r="G1140" s="41">
        <v>1.3978212364</v>
      </c>
      <c r="H1140" s="10" t="str">
        <f t="shared" si="237"/>
        <v>N/A</v>
      </c>
      <c r="I1140" s="96">
        <v>5.7160000000000002</v>
      </c>
      <c r="J1140" s="96">
        <v>-17.899999999999999</v>
      </c>
      <c r="K1140" s="11" t="s">
        <v>117</v>
      </c>
      <c r="L1140" s="21" t="str">
        <f t="shared" si="238"/>
        <v>No</v>
      </c>
    </row>
    <row r="1141" spans="1:12">
      <c r="A1141" s="153" t="s">
        <v>600</v>
      </c>
      <c r="B1141" s="70" t="s">
        <v>51</v>
      </c>
      <c r="C1141" s="41">
        <v>2.7945971100000001E-2</v>
      </c>
      <c r="D1141" s="10" t="str">
        <f t="shared" si="235"/>
        <v>N/A</v>
      </c>
      <c r="E1141" s="41">
        <v>2.6604235399999999E-2</v>
      </c>
      <c r="F1141" s="10" t="str">
        <f t="shared" si="236"/>
        <v>N/A</v>
      </c>
      <c r="G1141" s="41">
        <v>2.4693796899999999E-2</v>
      </c>
      <c r="H1141" s="10" t="str">
        <f t="shared" si="237"/>
        <v>N/A</v>
      </c>
      <c r="I1141" s="96">
        <v>-4.8</v>
      </c>
      <c r="J1141" s="96">
        <v>-7.18</v>
      </c>
      <c r="K1141" s="11" t="s">
        <v>117</v>
      </c>
      <c r="L1141" s="21" t="str">
        <f t="shared" si="238"/>
        <v>Yes</v>
      </c>
    </row>
    <row r="1142" spans="1:12">
      <c r="A1142" s="118" t="s">
        <v>508</v>
      </c>
      <c r="B1142" s="70" t="s">
        <v>51</v>
      </c>
      <c r="C1142" s="41">
        <v>69.759216847000005</v>
      </c>
      <c r="D1142" s="10" t="str">
        <f t="shared" si="235"/>
        <v>N/A</v>
      </c>
      <c r="E1142" s="41">
        <v>64.750736001999996</v>
      </c>
      <c r="F1142" s="10" t="str">
        <f t="shared" si="236"/>
        <v>N/A</v>
      </c>
      <c r="G1142" s="41">
        <v>49.95500389</v>
      </c>
      <c r="H1142" s="10" t="str">
        <f t="shared" si="237"/>
        <v>N/A</v>
      </c>
      <c r="I1142" s="96">
        <v>-7.18</v>
      </c>
      <c r="J1142" s="96">
        <v>-22.9</v>
      </c>
      <c r="K1142" s="11" t="s">
        <v>117</v>
      </c>
      <c r="L1142" s="21" t="str">
        <f t="shared" si="238"/>
        <v>No</v>
      </c>
    </row>
    <row r="1143" spans="1:12">
      <c r="A1143" s="153" t="s">
        <v>592</v>
      </c>
      <c r="B1143" s="70" t="s">
        <v>51</v>
      </c>
      <c r="C1143" s="41">
        <v>86.812462947</v>
      </c>
      <c r="D1143" s="10" t="str">
        <f t="shared" si="235"/>
        <v>N/A</v>
      </c>
      <c r="E1143" s="41">
        <v>74.239146688000005</v>
      </c>
      <c r="F1143" s="10" t="str">
        <f t="shared" si="236"/>
        <v>N/A</v>
      </c>
      <c r="G1143" s="41">
        <v>52.404394185000001</v>
      </c>
      <c r="H1143" s="10" t="str">
        <f t="shared" si="237"/>
        <v>N/A</v>
      </c>
      <c r="I1143" s="96">
        <v>-14.5</v>
      </c>
      <c r="J1143" s="96">
        <v>-29.4</v>
      </c>
      <c r="K1143" s="11" t="s">
        <v>117</v>
      </c>
      <c r="L1143" s="21" t="str">
        <f t="shared" si="238"/>
        <v>No</v>
      </c>
    </row>
    <row r="1144" spans="1:12">
      <c r="A1144" s="153" t="s">
        <v>595</v>
      </c>
      <c r="B1144" s="70" t="s">
        <v>51</v>
      </c>
      <c r="C1144" s="41">
        <v>82.127444268999994</v>
      </c>
      <c r="D1144" s="10" t="str">
        <f t="shared" si="235"/>
        <v>N/A</v>
      </c>
      <c r="E1144" s="41">
        <v>76.756726662000005</v>
      </c>
      <c r="F1144" s="10" t="str">
        <f t="shared" si="236"/>
        <v>N/A</v>
      </c>
      <c r="G1144" s="41">
        <v>64.976278334</v>
      </c>
      <c r="H1144" s="10" t="str">
        <f t="shared" si="237"/>
        <v>N/A</v>
      </c>
      <c r="I1144" s="96">
        <v>-6.54</v>
      </c>
      <c r="J1144" s="96">
        <v>-15.3</v>
      </c>
      <c r="K1144" s="11" t="s">
        <v>117</v>
      </c>
      <c r="L1144" s="21" t="str">
        <f t="shared" si="238"/>
        <v>No</v>
      </c>
    </row>
    <row r="1145" spans="1:12">
      <c r="A1145" s="153" t="s">
        <v>598</v>
      </c>
      <c r="B1145" s="70" t="s">
        <v>51</v>
      </c>
      <c r="C1145" s="41">
        <v>24.768754329</v>
      </c>
      <c r="D1145" s="10" t="str">
        <f t="shared" si="235"/>
        <v>N/A</v>
      </c>
      <c r="E1145" s="41">
        <v>25.461236974999998</v>
      </c>
      <c r="F1145" s="10" t="str">
        <f t="shared" si="236"/>
        <v>N/A</v>
      </c>
      <c r="G1145" s="41">
        <v>21.706698166999999</v>
      </c>
      <c r="H1145" s="10" t="str">
        <f t="shared" si="237"/>
        <v>N/A</v>
      </c>
      <c r="I1145" s="96">
        <v>2.7959999999999998</v>
      </c>
      <c r="J1145" s="96">
        <v>-14.7</v>
      </c>
      <c r="K1145" s="11" t="s">
        <v>117</v>
      </c>
      <c r="L1145" s="21" t="str">
        <f t="shared" si="238"/>
        <v>Yes</v>
      </c>
    </row>
    <row r="1146" spans="1:12">
      <c r="A1146" s="153" t="s">
        <v>600</v>
      </c>
      <c r="B1146" s="70" t="s">
        <v>51</v>
      </c>
      <c r="C1146" s="41">
        <v>22.841173731000001</v>
      </c>
      <c r="D1146" s="10" t="str">
        <f t="shared" si="235"/>
        <v>N/A</v>
      </c>
      <c r="E1146" s="41">
        <v>21.262104926999999</v>
      </c>
      <c r="F1146" s="10" t="str">
        <f t="shared" si="236"/>
        <v>N/A</v>
      </c>
      <c r="G1146" s="41">
        <v>17.300474121000001</v>
      </c>
      <c r="H1146" s="10" t="str">
        <f t="shared" si="237"/>
        <v>N/A</v>
      </c>
      <c r="I1146" s="96">
        <v>-6.91</v>
      </c>
      <c r="J1146" s="96">
        <v>-18.600000000000001</v>
      </c>
      <c r="K1146" s="11" t="s">
        <v>117</v>
      </c>
      <c r="L1146" s="21" t="str">
        <f t="shared" si="238"/>
        <v>No</v>
      </c>
    </row>
    <row r="1147" spans="1:12">
      <c r="A1147" s="118" t="s">
        <v>711</v>
      </c>
      <c r="B1147" s="70" t="s">
        <v>51</v>
      </c>
      <c r="C1147" s="41">
        <v>74.316801448000007</v>
      </c>
      <c r="D1147" s="10" t="str">
        <f t="shared" si="235"/>
        <v>N/A</v>
      </c>
      <c r="E1147" s="41">
        <v>76.083074046999997</v>
      </c>
      <c r="F1147" s="10" t="str">
        <f t="shared" si="236"/>
        <v>N/A</v>
      </c>
      <c r="G1147" s="41">
        <v>75.237798166000005</v>
      </c>
      <c r="H1147" s="10" t="str">
        <f t="shared" si="237"/>
        <v>N/A</v>
      </c>
      <c r="I1147" s="96">
        <v>2.3769999999999998</v>
      </c>
      <c r="J1147" s="96">
        <v>-1.1100000000000001</v>
      </c>
      <c r="K1147" s="11" t="s">
        <v>117</v>
      </c>
      <c r="L1147" s="21" t="str">
        <f t="shared" si="238"/>
        <v>Yes</v>
      </c>
    </row>
    <row r="1148" spans="1:12">
      <c r="A1148" s="153" t="s">
        <v>592</v>
      </c>
      <c r="B1148" s="70" t="s">
        <v>51</v>
      </c>
      <c r="C1148" s="41">
        <v>80.478888084000005</v>
      </c>
      <c r="D1148" s="10" t="str">
        <f t="shared" si="235"/>
        <v>N/A</v>
      </c>
      <c r="E1148" s="41">
        <v>82.845038130000006</v>
      </c>
      <c r="F1148" s="10" t="str">
        <f t="shared" si="236"/>
        <v>N/A</v>
      </c>
      <c r="G1148" s="41">
        <v>83.661014214000005</v>
      </c>
      <c r="H1148" s="10" t="str">
        <f t="shared" si="237"/>
        <v>N/A</v>
      </c>
      <c r="I1148" s="96">
        <v>2.94</v>
      </c>
      <c r="J1148" s="96">
        <v>0.9849</v>
      </c>
      <c r="K1148" s="11" t="s">
        <v>117</v>
      </c>
      <c r="L1148" s="21" t="str">
        <f t="shared" si="238"/>
        <v>Yes</v>
      </c>
    </row>
    <row r="1149" spans="1:12">
      <c r="A1149" s="153" t="s">
        <v>595</v>
      </c>
      <c r="B1149" s="70" t="s">
        <v>51</v>
      </c>
      <c r="C1149" s="41">
        <v>84.45787077</v>
      </c>
      <c r="D1149" s="10" t="str">
        <f t="shared" si="235"/>
        <v>N/A</v>
      </c>
      <c r="E1149" s="41">
        <v>83.721596106000007</v>
      </c>
      <c r="F1149" s="10" t="str">
        <f t="shared" si="236"/>
        <v>N/A</v>
      </c>
      <c r="G1149" s="41">
        <v>85.062379195000005</v>
      </c>
      <c r="H1149" s="10" t="str">
        <f t="shared" si="237"/>
        <v>N/A</v>
      </c>
      <c r="I1149" s="96">
        <v>-0.872</v>
      </c>
      <c r="J1149" s="96">
        <v>1.601</v>
      </c>
      <c r="K1149" s="11" t="s">
        <v>117</v>
      </c>
      <c r="L1149" s="21" t="str">
        <f t="shared" si="238"/>
        <v>Yes</v>
      </c>
    </row>
    <row r="1150" spans="1:12">
      <c r="A1150" s="153" t="s">
        <v>598</v>
      </c>
      <c r="B1150" s="70" t="s">
        <v>51</v>
      </c>
      <c r="C1150" s="41">
        <v>46.966301291999997</v>
      </c>
      <c r="D1150" s="10" t="str">
        <f t="shared" si="235"/>
        <v>N/A</v>
      </c>
      <c r="E1150" s="41">
        <v>49.584169772999999</v>
      </c>
      <c r="F1150" s="10" t="str">
        <f t="shared" si="236"/>
        <v>N/A</v>
      </c>
      <c r="G1150" s="41">
        <v>46.677166732000003</v>
      </c>
      <c r="H1150" s="10" t="str">
        <f t="shared" si="237"/>
        <v>N/A</v>
      </c>
      <c r="I1150" s="96">
        <v>5.5739999999999998</v>
      </c>
      <c r="J1150" s="96">
        <v>-5.86</v>
      </c>
      <c r="K1150" s="11" t="s">
        <v>117</v>
      </c>
      <c r="L1150" s="21" t="str">
        <f t="shared" si="238"/>
        <v>Yes</v>
      </c>
    </row>
    <row r="1151" spans="1:12">
      <c r="A1151" s="153" t="s">
        <v>600</v>
      </c>
      <c r="B1151" s="70" t="s">
        <v>51</v>
      </c>
      <c r="C1151" s="41">
        <v>47.219375872999997</v>
      </c>
      <c r="D1151" s="10" t="str">
        <f t="shared" si="235"/>
        <v>N/A</v>
      </c>
      <c r="E1151" s="41">
        <v>47.88762371</v>
      </c>
      <c r="F1151" s="10" t="str">
        <f t="shared" si="236"/>
        <v>N/A</v>
      </c>
      <c r="G1151" s="41">
        <v>43.253654681999997</v>
      </c>
      <c r="H1151" s="10" t="str">
        <f t="shared" si="237"/>
        <v>N/A</v>
      </c>
      <c r="I1151" s="96">
        <v>1.415</v>
      </c>
      <c r="J1151" s="96">
        <v>-9.68</v>
      </c>
      <c r="K1151" s="11" t="s">
        <v>117</v>
      </c>
      <c r="L1151" s="21" t="str">
        <f t="shared" si="238"/>
        <v>Yes</v>
      </c>
    </row>
    <row r="1152" spans="1:12">
      <c r="A1152" s="118" t="s">
        <v>4</v>
      </c>
      <c r="B1152" s="70" t="s">
        <v>51</v>
      </c>
      <c r="C1152" s="39">
        <v>12.416009401</v>
      </c>
      <c r="D1152" s="10" t="str">
        <f t="shared" si="235"/>
        <v>N/A</v>
      </c>
      <c r="E1152" s="39">
        <v>8.6188525578000004</v>
      </c>
      <c r="F1152" s="10" t="str">
        <f t="shared" si="236"/>
        <v>N/A</v>
      </c>
      <c r="G1152" s="39">
        <v>8.2494317166000002</v>
      </c>
      <c r="H1152" s="10" t="str">
        <f t="shared" si="237"/>
        <v>N/A</v>
      </c>
      <c r="I1152" s="96">
        <v>-30.6</v>
      </c>
      <c r="J1152" s="96">
        <v>-4.29</v>
      </c>
      <c r="K1152" s="11" t="s">
        <v>117</v>
      </c>
      <c r="L1152" s="21" t="str">
        <f t="shared" si="238"/>
        <v>Yes</v>
      </c>
    </row>
    <row r="1153" spans="1:12">
      <c r="A1153" s="153" t="s">
        <v>592</v>
      </c>
      <c r="B1153" s="70" t="s">
        <v>51</v>
      </c>
      <c r="C1153" s="39">
        <v>9.5482728078000001</v>
      </c>
      <c r="D1153" s="10" t="str">
        <f t="shared" si="235"/>
        <v>N/A</v>
      </c>
      <c r="E1153" s="39">
        <v>3.2602207841999999</v>
      </c>
      <c r="F1153" s="10" t="str">
        <f t="shared" si="236"/>
        <v>N/A</v>
      </c>
      <c r="G1153" s="39">
        <v>3.1929411765000002</v>
      </c>
      <c r="H1153" s="10" t="str">
        <f t="shared" si="237"/>
        <v>N/A</v>
      </c>
      <c r="I1153" s="96">
        <v>-65.900000000000006</v>
      </c>
      <c r="J1153" s="96">
        <v>-2.06</v>
      </c>
      <c r="K1153" s="11" t="s">
        <v>117</v>
      </c>
      <c r="L1153" s="21" t="str">
        <f t="shared" si="238"/>
        <v>Yes</v>
      </c>
    </row>
    <row r="1154" spans="1:12">
      <c r="A1154" s="153" t="s">
        <v>595</v>
      </c>
      <c r="B1154" s="70" t="s">
        <v>51</v>
      </c>
      <c r="C1154" s="39">
        <v>16.246367381999999</v>
      </c>
      <c r="D1154" s="10" t="str">
        <f t="shared" si="235"/>
        <v>N/A</v>
      </c>
      <c r="E1154" s="39">
        <v>13.151346834</v>
      </c>
      <c r="F1154" s="10" t="str">
        <f t="shared" si="236"/>
        <v>N/A</v>
      </c>
      <c r="G1154" s="39">
        <v>12.740863247</v>
      </c>
      <c r="H1154" s="10" t="str">
        <f t="shared" si="237"/>
        <v>N/A</v>
      </c>
      <c r="I1154" s="96">
        <v>-19.100000000000001</v>
      </c>
      <c r="J1154" s="96">
        <v>-3.12</v>
      </c>
      <c r="K1154" s="11" t="s">
        <v>117</v>
      </c>
      <c r="L1154" s="21" t="str">
        <f t="shared" si="238"/>
        <v>Yes</v>
      </c>
    </row>
    <row r="1155" spans="1:12">
      <c r="A1155" s="153" t="s">
        <v>598</v>
      </c>
      <c r="B1155" s="70" t="s">
        <v>51</v>
      </c>
      <c r="C1155" s="39">
        <v>7.0879652812999998</v>
      </c>
      <c r="D1155" s="10" t="str">
        <f t="shared" si="235"/>
        <v>N/A</v>
      </c>
      <c r="E1155" s="39">
        <v>6.4072959093000001</v>
      </c>
      <c r="F1155" s="10" t="str">
        <f t="shared" si="236"/>
        <v>N/A</v>
      </c>
      <c r="G1155" s="39">
        <v>6.5080091532999997</v>
      </c>
      <c r="H1155" s="10" t="str">
        <f t="shared" si="237"/>
        <v>N/A</v>
      </c>
      <c r="I1155" s="96">
        <v>-9.6</v>
      </c>
      <c r="J1155" s="96">
        <v>1.5720000000000001</v>
      </c>
      <c r="K1155" s="11" t="s">
        <v>117</v>
      </c>
      <c r="L1155" s="21" t="str">
        <f t="shared" si="238"/>
        <v>Yes</v>
      </c>
    </row>
    <row r="1156" spans="1:12">
      <c r="A1156" s="153" t="s">
        <v>600</v>
      </c>
      <c r="B1156" s="70" t="s">
        <v>51</v>
      </c>
      <c r="C1156" s="39">
        <v>4.9540229885000002</v>
      </c>
      <c r="D1156" s="10" t="str">
        <f t="shared" si="235"/>
        <v>N/A</v>
      </c>
      <c r="E1156" s="39">
        <v>4.6884210525999999</v>
      </c>
      <c r="F1156" s="10" t="str">
        <f t="shared" si="236"/>
        <v>N/A</v>
      </c>
      <c r="G1156" s="39">
        <v>4.5355263158000003</v>
      </c>
      <c r="H1156" s="10" t="str">
        <f t="shared" si="237"/>
        <v>N/A</v>
      </c>
      <c r="I1156" s="96">
        <v>-5.36</v>
      </c>
      <c r="J1156" s="96">
        <v>-3.26</v>
      </c>
      <c r="K1156" s="11" t="s">
        <v>117</v>
      </c>
      <c r="L1156" s="21" t="str">
        <f t="shared" si="238"/>
        <v>Yes</v>
      </c>
    </row>
    <row r="1157" spans="1:12">
      <c r="A1157" s="118" t="s">
        <v>5</v>
      </c>
      <c r="B1157" s="70" t="s">
        <v>51</v>
      </c>
      <c r="C1157" s="39">
        <v>245.19814162</v>
      </c>
      <c r="D1157" s="10" t="str">
        <f t="shared" si="235"/>
        <v>N/A</v>
      </c>
      <c r="E1157" s="39">
        <v>250.18011290000001</v>
      </c>
      <c r="F1157" s="10" t="str">
        <f t="shared" si="236"/>
        <v>N/A</v>
      </c>
      <c r="G1157" s="39">
        <v>251.85689152</v>
      </c>
      <c r="H1157" s="10" t="str">
        <f t="shared" si="237"/>
        <v>N/A</v>
      </c>
      <c r="I1157" s="96">
        <v>2.032</v>
      </c>
      <c r="J1157" s="96">
        <v>0.67020000000000002</v>
      </c>
      <c r="K1157" s="11" t="s">
        <v>117</v>
      </c>
      <c r="L1157" s="21" t="str">
        <f t="shared" si="238"/>
        <v>Yes</v>
      </c>
    </row>
    <row r="1158" spans="1:12">
      <c r="A1158" s="153" t="s">
        <v>592</v>
      </c>
      <c r="B1158" s="70" t="s">
        <v>51</v>
      </c>
      <c r="C1158" s="39">
        <v>237.24638413</v>
      </c>
      <c r="D1158" s="10" t="str">
        <f t="shared" si="235"/>
        <v>N/A</v>
      </c>
      <c r="E1158" s="39">
        <v>246.77543839000001</v>
      </c>
      <c r="F1158" s="10" t="str">
        <f t="shared" si="236"/>
        <v>N/A</v>
      </c>
      <c r="G1158" s="39">
        <v>247.2929125</v>
      </c>
      <c r="H1158" s="10" t="str">
        <f t="shared" si="237"/>
        <v>N/A</v>
      </c>
      <c r="I1158" s="96">
        <v>4.0170000000000003</v>
      </c>
      <c r="J1158" s="96">
        <v>0.2097</v>
      </c>
      <c r="K1158" s="11" t="s">
        <v>117</v>
      </c>
      <c r="L1158" s="21" t="str">
        <f t="shared" si="238"/>
        <v>Yes</v>
      </c>
    </row>
    <row r="1159" spans="1:12">
      <c r="A1159" s="153" t="s">
        <v>595</v>
      </c>
      <c r="B1159" s="70" t="s">
        <v>51</v>
      </c>
      <c r="C1159" s="39">
        <v>266.01582323999997</v>
      </c>
      <c r="D1159" s="10" t="str">
        <f t="shared" si="235"/>
        <v>N/A</v>
      </c>
      <c r="E1159" s="39">
        <v>264.30827419000002</v>
      </c>
      <c r="F1159" s="10" t="str">
        <f t="shared" si="236"/>
        <v>N/A</v>
      </c>
      <c r="G1159" s="39">
        <v>269.47655954999999</v>
      </c>
      <c r="H1159" s="10" t="str">
        <f t="shared" si="237"/>
        <v>N/A</v>
      </c>
      <c r="I1159" s="96">
        <v>-0.64200000000000002</v>
      </c>
      <c r="J1159" s="96">
        <v>1.9550000000000001</v>
      </c>
      <c r="K1159" s="11" t="s">
        <v>117</v>
      </c>
      <c r="L1159" s="21" t="str">
        <f t="shared" si="238"/>
        <v>Yes</v>
      </c>
    </row>
    <row r="1160" spans="1:12">
      <c r="A1160" s="153" t="s">
        <v>598</v>
      </c>
      <c r="B1160" s="70" t="s">
        <v>51</v>
      </c>
      <c r="C1160" s="39">
        <v>195.73924051</v>
      </c>
      <c r="D1160" s="10" t="str">
        <f t="shared" si="235"/>
        <v>N/A</v>
      </c>
      <c r="E1160" s="39">
        <v>202.20365168999999</v>
      </c>
      <c r="F1160" s="10" t="str">
        <f t="shared" si="236"/>
        <v>N/A</v>
      </c>
      <c r="G1160" s="39">
        <v>201.91236307</v>
      </c>
      <c r="H1160" s="10" t="str">
        <f t="shared" si="237"/>
        <v>N/A</v>
      </c>
      <c r="I1160" s="96">
        <v>3.3029999999999999</v>
      </c>
      <c r="J1160" s="96">
        <v>-0.14399999999999999</v>
      </c>
      <c r="K1160" s="11" t="s">
        <v>117</v>
      </c>
      <c r="L1160" s="21" t="str">
        <f t="shared" si="238"/>
        <v>Yes</v>
      </c>
    </row>
    <row r="1161" spans="1:12">
      <c r="A1161" s="153" t="s">
        <v>600</v>
      </c>
      <c r="B1161" s="101" t="s">
        <v>51</v>
      </c>
      <c r="C1161" s="67">
        <v>45.333333332999999</v>
      </c>
      <c r="D1161" s="52" t="str">
        <f t="shared" si="235"/>
        <v>N/A</v>
      </c>
      <c r="E1161" s="67">
        <v>46.4</v>
      </c>
      <c r="F1161" s="52" t="str">
        <f t="shared" si="236"/>
        <v>N/A</v>
      </c>
      <c r="G1161" s="67">
        <v>93.6</v>
      </c>
      <c r="H1161" s="52" t="str">
        <f t="shared" si="237"/>
        <v>N/A</v>
      </c>
      <c r="I1161" s="102">
        <v>2.3530000000000002</v>
      </c>
      <c r="J1161" s="102">
        <v>101.7</v>
      </c>
      <c r="K1161" s="53" t="s">
        <v>117</v>
      </c>
      <c r="L1161" s="43" t="str">
        <f t="shared" si="238"/>
        <v>No</v>
      </c>
    </row>
    <row r="1162" spans="1:12">
      <c r="A1162" s="218" t="s">
        <v>509</v>
      </c>
      <c r="B1162" s="212"/>
      <c r="C1162" s="212"/>
      <c r="D1162" s="212"/>
      <c r="E1162" s="212"/>
      <c r="F1162" s="212"/>
      <c r="G1162" s="212"/>
      <c r="H1162" s="212"/>
      <c r="I1162" s="212"/>
      <c r="J1162" s="212"/>
      <c r="K1162" s="212"/>
      <c r="L1162" s="213"/>
    </row>
    <row r="1163" spans="1:12">
      <c r="A1163" s="118" t="s">
        <v>846</v>
      </c>
      <c r="B1163" s="114" t="s">
        <v>51</v>
      </c>
      <c r="C1163" s="39" t="s">
        <v>51</v>
      </c>
      <c r="D1163" s="10" t="str">
        <f t="shared" ref="D1163:D1173" si="239">IF($B1163="N/A","N/A",IF(C1163&gt;10,"No",IF(C1163&lt;-10,"No","Yes")))</f>
        <v>N/A</v>
      </c>
      <c r="E1163" s="39">
        <v>3</v>
      </c>
      <c r="F1163" s="10" t="str">
        <f t="shared" ref="F1163:F1173" si="240">IF($B1163="N/A","N/A",IF(E1163&gt;10,"No",IF(E1163&lt;-10,"No","Yes")))</f>
        <v>N/A</v>
      </c>
      <c r="G1163" s="39">
        <v>2</v>
      </c>
      <c r="H1163" s="10" t="str">
        <f t="shared" ref="H1163:H1173" si="241">IF($B1163="N/A","N/A",IF(G1163&gt;10,"No",IF(G1163&lt;-10,"No","Yes")))</f>
        <v>N/A</v>
      </c>
      <c r="I1163" s="96" t="s">
        <v>51</v>
      </c>
      <c r="J1163" s="96">
        <v>-33.299999999999997</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13</v>
      </c>
      <c r="F1164" s="10" t="str">
        <f t="shared" si="240"/>
        <v>N/A</v>
      </c>
      <c r="G1164" s="39">
        <v>17</v>
      </c>
      <c r="H1164" s="10" t="str">
        <f t="shared" si="241"/>
        <v>N/A</v>
      </c>
      <c r="I1164" s="96" t="s">
        <v>51</v>
      </c>
      <c r="J1164" s="96">
        <v>30.77</v>
      </c>
      <c r="K1164" s="63" t="s">
        <v>51</v>
      </c>
      <c r="L1164" s="21" t="str">
        <f t="shared" si="242"/>
        <v>N/A</v>
      </c>
    </row>
    <row r="1165" spans="1:12">
      <c r="A1165" s="153" t="s">
        <v>638</v>
      </c>
      <c r="B1165" s="70" t="s">
        <v>51</v>
      </c>
      <c r="C1165" s="39" t="s">
        <v>51</v>
      </c>
      <c r="D1165" s="10" t="str">
        <f t="shared" si="239"/>
        <v>N/A</v>
      </c>
      <c r="E1165" s="39">
        <v>8</v>
      </c>
      <c r="F1165" s="10" t="str">
        <f t="shared" si="240"/>
        <v>N/A</v>
      </c>
      <c r="G1165" s="39">
        <v>10</v>
      </c>
      <c r="H1165" s="10" t="str">
        <f t="shared" si="241"/>
        <v>N/A</v>
      </c>
      <c r="I1165" s="96" t="s">
        <v>51</v>
      </c>
      <c r="J1165" s="96">
        <v>25</v>
      </c>
      <c r="K1165" s="63" t="s">
        <v>51</v>
      </c>
      <c r="L1165" s="21" t="str">
        <f t="shared" si="242"/>
        <v>N/A</v>
      </c>
    </row>
    <row r="1166" spans="1:12">
      <c r="A1166" s="153" t="s">
        <v>639</v>
      </c>
      <c r="B1166" s="70" t="s">
        <v>51</v>
      </c>
      <c r="C1166" s="39" t="s">
        <v>51</v>
      </c>
      <c r="D1166" s="10" t="str">
        <f t="shared" si="239"/>
        <v>N/A</v>
      </c>
      <c r="E1166" s="39">
        <v>1907</v>
      </c>
      <c r="F1166" s="10" t="str">
        <f t="shared" si="240"/>
        <v>N/A</v>
      </c>
      <c r="G1166" s="39">
        <v>2333</v>
      </c>
      <c r="H1166" s="10" t="str">
        <f t="shared" si="241"/>
        <v>N/A</v>
      </c>
      <c r="I1166" s="96" t="s">
        <v>51</v>
      </c>
      <c r="J1166" s="96">
        <v>22.34</v>
      </c>
      <c r="K1166" s="63" t="s">
        <v>51</v>
      </c>
      <c r="L1166" s="21" t="str">
        <f t="shared" si="242"/>
        <v>N/A</v>
      </c>
    </row>
    <row r="1167" spans="1:12">
      <c r="A1167" s="153" t="s">
        <v>640</v>
      </c>
      <c r="B1167" s="70" t="s">
        <v>51</v>
      </c>
      <c r="C1167" s="39" t="s">
        <v>51</v>
      </c>
      <c r="D1167" s="10" t="str">
        <f t="shared" si="239"/>
        <v>N/A</v>
      </c>
      <c r="E1167" s="39">
        <v>16</v>
      </c>
      <c r="F1167" s="10" t="str">
        <f t="shared" si="240"/>
        <v>N/A</v>
      </c>
      <c r="G1167" s="39">
        <v>11</v>
      </c>
      <c r="H1167" s="10" t="str">
        <f t="shared" si="241"/>
        <v>N/A</v>
      </c>
      <c r="I1167" s="96" t="s">
        <v>51</v>
      </c>
      <c r="J1167" s="96">
        <v>-31.3</v>
      </c>
      <c r="K1167" s="63" t="s">
        <v>51</v>
      </c>
      <c r="L1167" s="21" t="str">
        <f t="shared" si="242"/>
        <v>N/A</v>
      </c>
    </row>
    <row r="1168" spans="1:12">
      <c r="A1168" s="153" t="s">
        <v>641</v>
      </c>
      <c r="B1168" s="70" t="s">
        <v>51</v>
      </c>
      <c r="C1168" s="39" t="s">
        <v>51</v>
      </c>
      <c r="D1168" s="10" t="str">
        <f t="shared" si="239"/>
        <v>N/A</v>
      </c>
      <c r="E1168" s="39">
        <v>44</v>
      </c>
      <c r="F1168" s="10" t="str">
        <f t="shared" si="240"/>
        <v>N/A</v>
      </c>
      <c r="G1168" s="39">
        <v>37</v>
      </c>
      <c r="H1168" s="10" t="str">
        <f t="shared" si="241"/>
        <v>N/A</v>
      </c>
      <c r="I1168" s="96" t="s">
        <v>51</v>
      </c>
      <c r="J1168" s="96">
        <v>-15.9</v>
      </c>
      <c r="K1168" s="63" t="s">
        <v>51</v>
      </c>
      <c r="L1168" s="21" t="str">
        <f t="shared" si="242"/>
        <v>N/A</v>
      </c>
    </row>
    <row r="1169" spans="1:12">
      <c r="A1169" s="118" t="s">
        <v>837</v>
      </c>
      <c r="B1169" s="114" t="s">
        <v>51</v>
      </c>
      <c r="C1169" s="65" t="s">
        <v>51</v>
      </c>
      <c r="D1169" s="103" t="str">
        <f t="shared" si="239"/>
        <v>N/A</v>
      </c>
      <c r="E1169" s="65">
        <v>1543150</v>
      </c>
      <c r="F1169" s="103" t="str">
        <f t="shared" si="240"/>
        <v>N/A</v>
      </c>
      <c r="G1169" s="65">
        <v>1176837</v>
      </c>
      <c r="H1169" s="103" t="str">
        <f t="shared" si="241"/>
        <v>N/A</v>
      </c>
      <c r="I1169" s="104" t="s">
        <v>51</v>
      </c>
      <c r="J1169" s="104">
        <v>-23.7</v>
      </c>
      <c r="K1169" s="63" t="s">
        <v>51</v>
      </c>
      <c r="L1169" s="138" t="str">
        <f t="shared" si="242"/>
        <v>N/A</v>
      </c>
    </row>
    <row r="1170" spans="1:12">
      <c r="A1170" s="153" t="s">
        <v>642</v>
      </c>
      <c r="B1170" s="114" t="s">
        <v>51</v>
      </c>
      <c r="C1170" s="65" t="s">
        <v>51</v>
      </c>
      <c r="D1170" s="103" t="str">
        <f t="shared" si="239"/>
        <v>N/A</v>
      </c>
      <c r="E1170" s="65">
        <v>678502</v>
      </c>
      <c r="F1170" s="103" t="str">
        <f t="shared" si="240"/>
        <v>N/A</v>
      </c>
      <c r="G1170" s="65">
        <v>1168059</v>
      </c>
      <c r="H1170" s="103" t="str">
        <f t="shared" si="241"/>
        <v>N/A</v>
      </c>
      <c r="I1170" s="104" t="s">
        <v>51</v>
      </c>
      <c r="J1170" s="104">
        <v>72.150000000000006</v>
      </c>
      <c r="K1170" s="63" t="s">
        <v>51</v>
      </c>
      <c r="L1170" s="138" t="str">
        <f t="shared" si="242"/>
        <v>N/A</v>
      </c>
    </row>
    <row r="1171" spans="1:12">
      <c r="A1171" s="153" t="s">
        <v>636</v>
      </c>
      <c r="B1171" s="114" t="s">
        <v>51</v>
      </c>
      <c r="C1171" s="65" t="s">
        <v>51</v>
      </c>
      <c r="D1171" s="103" t="str">
        <f t="shared" si="239"/>
        <v>N/A</v>
      </c>
      <c r="E1171" s="65">
        <v>585016</v>
      </c>
      <c r="F1171" s="103" t="str">
        <f t="shared" si="240"/>
        <v>N/A</v>
      </c>
      <c r="G1171" s="65">
        <v>590448</v>
      </c>
      <c r="H1171" s="103" t="str">
        <f t="shared" si="241"/>
        <v>N/A</v>
      </c>
      <c r="I1171" s="104" t="s">
        <v>51</v>
      </c>
      <c r="J1171" s="104">
        <v>0.92849999999999999</v>
      </c>
      <c r="K1171" s="63" t="s">
        <v>51</v>
      </c>
      <c r="L1171" s="138" t="str">
        <f t="shared" si="242"/>
        <v>N/A</v>
      </c>
    </row>
    <row r="1172" spans="1:12">
      <c r="A1172" s="153" t="s">
        <v>248</v>
      </c>
      <c r="B1172" s="114" t="s">
        <v>51</v>
      </c>
      <c r="C1172" s="65" t="s">
        <v>51</v>
      </c>
      <c r="D1172" s="103" t="str">
        <f t="shared" si="239"/>
        <v>N/A</v>
      </c>
      <c r="E1172" s="65">
        <v>1542819</v>
      </c>
      <c r="F1172" s="103" t="str">
        <f t="shared" si="240"/>
        <v>N/A</v>
      </c>
      <c r="G1172" s="65">
        <v>1154420</v>
      </c>
      <c r="H1172" s="103" t="str">
        <f t="shared" si="241"/>
        <v>N/A</v>
      </c>
      <c r="I1172" s="104" t="s">
        <v>51</v>
      </c>
      <c r="J1172" s="104">
        <v>-25.2</v>
      </c>
      <c r="K1172" s="63" t="s">
        <v>51</v>
      </c>
      <c r="L1172" s="138" t="str">
        <f t="shared" si="242"/>
        <v>N/A</v>
      </c>
    </row>
    <row r="1173" spans="1:12">
      <c r="A1173" s="153" t="s">
        <v>637</v>
      </c>
      <c r="B1173" s="114" t="s">
        <v>51</v>
      </c>
      <c r="C1173" s="65" t="s">
        <v>51</v>
      </c>
      <c r="D1173" s="103" t="str">
        <f t="shared" si="239"/>
        <v>N/A</v>
      </c>
      <c r="E1173" s="65">
        <v>380000</v>
      </c>
      <c r="F1173" s="103" t="str">
        <f t="shared" si="240"/>
        <v>N/A</v>
      </c>
      <c r="G1173" s="65">
        <v>603568</v>
      </c>
      <c r="H1173" s="103" t="str">
        <f t="shared" si="241"/>
        <v>N/A</v>
      </c>
      <c r="I1173" s="104" t="s">
        <v>51</v>
      </c>
      <c r="J1173" s="104">
        <v>58.83</v>
      </c>
      <c r="K1173" s="63" t="s">
        <v>51</v>
      </c>
      <c r="L1173" s="138" t="str">
        <f t="shared" si="242"/>
        <v>N/A</v>
      </c>
    </row>
    <row r="1174" spans="1:12">
      <c r="A1174" s="218" t="s">
        <v>3</v>
      </c>
      <c r="B1174" s="212"/>
      <c r="C1174" s="212"/>
      <c r="D1174" s="212"/>
      <c r="E1174" s="212"/>
      <c r="F1174" s="212"/>
      <c r="G1174" s="212"/>
      <c r="H1174" s="212"/>
      <c r="I1174" s="212"/>
      <c r="J1174" s="212"/>
      <c r="K1174" s="212"/>
      <c r="L1174" s="213"/>
    </row>
    <row r="1175" spans="1:12">
      <c r="A1175" s="118" t="s">
        <v>643</v>
      </c>
      <c r="B1175" s="114" t="s">
        <v>51</v>
      </c>
      <c r="C1175" s="65">
        <v>1806732</v>
      </c>
      <c r="D1175" s="103" t="str">
        <f t="shared" ref="D1175:D1189" si="243">IF($B1175="N/A","N/A",IF(C1175&gt;10,"No",IF(C1175&lt;-10,"No","Yes")))</f>
        <v>N/A</v>
      </c>
      <c r="E1175" s="65">
        <v>1149543</v>
      </c>
      <c r="F1175" s="103" t="str">
        <f t="shared" ref="F1175:F1189" si="244">IF($B1175="N/A","N/A",IF(E1175&gt;10,"No",IF(E1175&lt;-10,"No","Yes")))</f>
        <v>N/A</v>
      </c>
      <c r="G1175" s="65">
        <v>833218</v>
      </c>
      <c r="H1175" s="103" t="str">
        <f t="shared" ref="H1175:H1189" si="245">IF($B1175="N/A","N/A",IF(G1175&gt;10,"No",IF(G1175&lt;-10,"No","Yes")))</f>
        <v>N/A</v>
      </c>
      <c r="I1175" s="104">
        <v>-36.4</v>
      </c>
      <c r="J1175" s="104">
        <v>-27.5</v>
      </c>
      <c r="K1175" s="66" t="s">
        <v>117</v>
      </c>
      <c r="L1175" s="138" t="str">
        <f t="shared" ref="L1175:L1189" si="246">IF(J1175="Div by 0", "N/A", IF(K1175="N/A","N/A", IF(J1175&gt;VALUE(MID(K1175,1,2)), "No", IF(J1175&lt;-1*VALUE(MID(K1175,1,2)), "No", "Yes"))))</f>
        <v>No</v>
      </c>
    </row>
    <row r="1176" spans="1:12">
      <c r="A1176" s="118" t="s">
        <v>644</v>
      </c>
      <c r="B1176" s="70" t="s">
        <v>51</v>
      </c>
      <c r="C1176" s="39">
        <v>7132</v>
      </c>
      <c r="D1176" s="10" t="str">
        <f t="shared" si="243"/>
        <v>N/A</v>
      </c>
      <c r="E1176" s="39">
        <v>5372</v>
      </c>
      <c r="F1176" s="10" t="str">
        <f t="shared" si="244"/>
        <v>N/A</v>
      </c>
      <c r="G1176" s="39">
        <v>3382</v>
      </c>
      <c r="H1176" s="10" t="str">
        <f t="shared" si="245"/>
        <v>N/A</v>
      </c>
      <c r="I1176" s="96">
        <v>-24.7</v>
      </c>
      <c r="J1176" s="96">
        <v>-37</v>
      </c>
      <c r="K1176" s="11" t="s">
        <v>117</v>
      </c>
      <c r="L1176" s="21" t="str">
        <f t="shared" si="246"/>
        <v>No</v>
      </c>
    </row>
    <row r="1177" spans="1:12">
      <c r="A1177" s="118" t="s">
        <v>645</v>
      </c>
      <c r="B1177" s="70" t="s">
        <v>51</v>
      </c>
      <c r="C1177" s="40">
        <v>253.32753786000001</v>
      </c>
      <c r="D1177" s="10" t="str">
        <f t="shared" si="243"/>
        <v>N/A</v>
      </c>
      <c r="E1177" s="40">
        <v>213.98790022</v>
      </c>
      <c r="F1177" s="10" t="str">
        <f t="shared" si="244"/>
        <v>N/A</v>
      </c>
      <c r="G1177" s="40">
        <v>246.36842104999999</v>
      </c>
      <c r="H1177" s="10" t="str">
        <f t="shared" si="245"/>
        <v>N/A</v>
      </c>
      <c r="I1177" s="96">
        <v>-15.5</v>
      </c>
      <c r="J1177" s="96">
        <v>15.13</v>
      </c>
      <c r="K1177" s="11" t="s">
        <v>117</v>
      </c>
      <c r="L1177" s="21" t="str">
        <f t="shared" si="246"/>
        <v>No</v>
      </c>
    </row>
    <row r="1178" spans="1:12">
      <c r="A1178" s="118" t="s">
        <v>646</v>
      </c>
      <c r="B1178" s="70" t="s">
        <v>51</v>
      </c>
      <c r="C1178" s="40">
        <v>0</v>
      </c>
      <c r="D1178" s="10" t="str">
        <f t="shared" si="243"/>
        <v>N/A</v>
      </c>
      <c r="E1178" s="40">
        <v>0</v>
      </c>
      <c r="F1178" s="10" t="str">
        <f t="shared" si="244"/>
        <v>N/A</v>
      </c>
      <c r="G1178" s="40">
        <v>0</v>
      </c>
      <c r="H1178" s="10" t="str">
        <f t="shared" si="245"/>
        <v>N/A</v>
      </c>
      <c r="I1178" s="96" t="s">
        <v>999</v>
      </c>
      <c r="J1178" s="96" t="s">
        <v>999</v>
      </c>
      <c r="K1178" s="11" t="s">
        <v>117</v>
      </c>
      <c r="L1178" s="21" t="str">
        <f t="shared" si="246"/>
        <v>N/A</v>
      </c>
    </row>
    <row r="1179" spans="1:12">
      <c r="A1179" s="118" t="s">
        <v>647</v>
      </c>
      <c r="B1179" s="70" t="s">
        <v>51</v>
      </c>
      <c r="C1179" s="39">
        <v>0</v>
      </c>
      <c r="D1179" s="10" t="str">
        <f t="shared" si="243"/>
        <v>N/A</v>
      </c>
      <c r="E1179" s="39">
        <v>0</v>
      </c>
      <c r="F1179" s="10" t="str">
        <f t="shared" si="244"/>
        <v>N/A</v>
      </c>
      <c r="G1179" s="39">
        <v>0</v>
      </c>
      <c r="H1179" s="10" t="str">
        <f t="shared" si="245"/>
        <v>N/A</v>
      </c>
      <c r="I1179" s="96" t="s">
        <v>999</v>
      </c>
      <c r="J1179" s="96" t="s">
        <v>999</v>
      </c>
      <c r="K1179" s="11" t="s">
        <v>117</v>
      </c>
      <c r="L1179" s="21" t="str">
        <f t="shared" si="246"/>
        <v>N/A</v>
      </c>
    </row>
    <row r="1180" spans="1:12">
      <c r="A1180" s="118" t="s">
        <v>648</v>
      </c>
      <c r="B1180" s="70" t="s">
        <v>51</v>
      </c>
      <c r="C1180" s="40" t="s">
        <v>999</v>
      </c>
      <c r="D1180" s="10" t="str">
        <f t="shared" si="243"/>
        <v>N/A</v>
      </c>
      <c r="E1180" s="40" t="s">
        <v>999</v>
      </c>
      <c r="F1180" s="10" t="str">
        <f t="shared" si="244"/>
        <v>N/A</v>
      </c>
      <c r="G1180" s="40" t="s">
        <v>999</v>
      </c>
      <c r="H1180" s="10" t="str">
        <f t="shared" si="245"/>
        <v>N/A</v>
      </c>
      <c r="I1180" s="96" t="s">
        <v>999</v>
      </c>
      <c r="J1180" s="96" t="s">
        <v>999</v>
      </c>
      <c r="K1180" s="11" t="s">
        <v>117</v>
      </c>
      <c r="L1180" s="21" t="str">
        <f t="shared" si="246"/>
        <v>N/A</v>
      </c>
    </row>
    <row r="1181" spans="1:12">
      <c r="A1181" s="118" t="s">
        <v>658</v>
      </c>
      <c r="B1181" s="70" t="s">
        <v>51</v>
      </c>
      <c r="C1181" s="40">
        <v>5993379</v>
      </c>
      <c r="D1181" s="10" t="str">
        <f t="shared" si="243"/>
        <v>N/A</v>
      </c>
      <c r="E1181" s="40">
        <v>6331174</v>
      </c>
      <c r="F1181" s="10" t="str">
        <f t="shared" si="244"/>
        <v>N/A</v>
      </c>
      <c r="G1181" s="40">
        <v>6864622</v>
      </c>
      <c r="H1181" s="10" t="str">
        <f t="shared" si="245"/>
        <v>N/A</v>
      </c>
      <c r="I1181" s="96">
        <v>5.6360000000000001</v>
      </c>
      <c r="J1181" s="96">
        <v>8.4260000000000002</v>
      </c>
      <c r="K1181" s="11" t="s">
        <v>117</v>
      </c>
      <c r="L1181" s="21" t="str">
        <f t="shared" si="246"/>
        <v>Yes</v>
      </c>
    </row>
    <row r="1182" spans="1:12">
      <c r="A1182" s="118" t="s">
        <v>660</v>
      </c>
      <c r="B1182" s="70" t="s">
        <v>51</v>
      </c>
      <c r="C1182" s="39">
        <v>14408</v>
      </c>
      <c r="D1182" s="10" t="str">
        <f t="shared" si="243"/>
        <v>N/A</v>
      </c>
      <c r="E1182" s="39">
        <v>15307</v>
      </c>
      <c r="F1182" s="10" t="str">
        <f t="shared" si="244"/>
        <v>N/A</v>
      </c>
      <c r="G1182" s="39">
        <v>16437</v>
      </c>
      <c r="H1182" s="10" t="str">
        <f t="shared" si="245"/>
        <v>N/A</v>
      </c>
      <c r="I1182" s="96">
        <v>6.24</v>
      </c>
      <c r="J1182" s="96">
        <v>7.3819999999999997</v>
      </c>
      <c r="K1182" s="11" t="s">
        <v>117</v>
      </c>
      <c r="L1182" s="21" t="str">
        <f t="shared" si="246"/>
        <v>Yes</v>
      </c>
    </row>
    <row r="1183" spans="1:12">
      <c r="A1183" s="118" t="s">
        <v>659</v>
      </c>
      <c r="B1183" s="70" t="s">
        <v>51</v>
      </c>
      <c r="C1183" s="40">
        <v>415.97577734999999</v>
      </c>
      <c r="D1183" s="10" t="str">
        <f t="shared" si="243"/>
        <v>N/A</v>
      </c>
      <c r="E1183" s="40">
        <v>413.61298751999999</v>
      </c>
      <c r="F1183" s="10" t="str">
        <f t="shared" si="244"/>
        <v>N/A</v>
      </c>
      <c r="G1183" s="40">
        <v>417.632293</v>
      </c>
      <c r="H1183" s="10" t="str">
        <f t="shared" si="245"/>
        <v>N/A</v>
      </c>
      <c r="I1183" s="96">
        <v>-0.56799999999999995</v>
      </c>
      <c r="J1183" s="96">
        <v>0.9718</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999</v>
      </c>
      <c r="J1184" s="96" t="s">
        <v>999</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999</v>
      </c>
      <c r="J1185" s="96" t="s">
        <v>999</v>
      </c>
      <c r="K1185" s="11" t="s">
        <v>117</v>
      </c>
      <c r="L1185" s="21" t="str">
        <f t="shared" si="246"/>
        <v>N/A</v>
      </c>
    </row>
    <row r="1186" spans="1:12">
      <c r="A1186" s="118" t="s">
        <v>651</v>
      </c>
      <c r="B1186" s="70" t="s">
        <v>51</v>
      </c>
      <c r="C1186" s="40" t="s">
        <v>999</v>
      </c>
      <c r="D1186" s="10" t="str">
        <f t="shared" si="243"/>
        <v>N/A</v>
      </c>
      <c r="E1186" s="40" t="s">
        <v>999</v>
      </c>
      <c r="F1186" s="10" t="str">
        <f t="shared" si="244"/>
        <v>N/A</v>
      </c>
      <c r="G1186" s="40" t="s">
        <v>999</v>
      </c>
      <c r="H1186" s="10" t="str">
        <f t="shared" si="245"/>
        <v>N/A</v>
      </c>
      <c r="I1186" s="96" t="s">
        <v>999</v>
      </c>
      <c r="J1186" s="96" t="s">
        <v>999</v>
      </c>
      <c r="K1186" s="11" t="s">
        <v>117</v>
      </c>
      <c r="L1186" s="21" t="str">
        <f t="shared" si="246"/>
        <v>N/A</v>
      </c>
    </row>
    <row r="1187" spans="1:12">
      <c r="A1187" s="118" t="s">
        <v>960</v>
      </c>
      <c r="B1187" s="70" t="s">
        <v>51</v>
      </c>
      <c r="C1187" s="40">
        <v>431032421</v>
      </c>
      <c r="D1187" s="10" t="str">
        <f t="shared" si="243"/>
        <v>N/A</v>
      </c>
      <c r="E1187" s="40">
        <v>490831846</v>
      </c>
      <c r="F1187" s="10" t="str">
        <f t="shared" si="244"/>
        <v>N/A</v>
      </c>
      <c r="G1187" s="40">
        <v>484929381</v>
      </c>
      <c r="H1187" s="10" t="str">
        <f t="shared" si="245"/>
        <v>N/A</v>
      </c>
      <c r="I1187" s="96">
        <v>13.87</v>
      </c>
      <c r="J1187" s="96">
        <v>-1.2</v>
      </c>
      <c r="K1187" s="11" t="s">
        <v>117</v>
      </c>
      <c r="L1187" s="21" t="str">
        <f t="shared" si="246"/>
        <v>Yes</v>
      </c>
    </row>
    <row r="1188" spans="1:12">
      <c r="A1188" s="118" t="s">
        <v>652</v>
      </c>
      <c r="B1188" s="70" t="s">
        <v>51</v>
      </c>
      <c r="C1188" s="39">
        <v>18314</v>
      </c>
      <c r="D1188" s="10" t="str">
        <f t="shared" si="243"/>
        <v>N/A</v>
      </c>
      <c r="E1188" s="39">
        <v>18500</v>
      </c>
      <c r="F1188" s="10" t="str">
        <f t="shared" si="244"/>
        <v>N/A</v>
      </c>
      <c r="G1188" s="39">
        <v>18190</v>
      </c>
      <c r="H1188" s="10" t="str">
        <f t="shared" si="245"/>
        <v>N/A</v>
      </c>
      <c r="I1188" s="96">
        <v>1.016</v>
      </c>
      <c r="J1188" s="96">
        <v>-1.68</v>
      </c>
      <c r="K1188" s="11" t="s">
        <v>117</v>
      </c>
      <c r="L1188" s="21" t="str">
        <f t="shared" si="246"/>
        <v>Yes</v>
      </c>
    </row>
    <row r="1189" spans="1:12">
      <c r="A1189" s="118" t="s">
        <v>653</v>
      </c>
      <c r="B1189" s="101" t="s">
        <v>51</v>
      </c>
      <c r="C1189" s="44">
        <v>23535.678769999999</v>
      </c>
      <c r="D1189" s="52" t="str">
        <f t="shared" si="243"/>
        <v>N/A</v>
      </c>
      <c r="E1189" s="44">
        <v>26531.451134999999</v>
      </c>
      <c r="F1189" s="52" t="str">
        <f t="shared" si="244"/>
        <v>N/A</v>
      </c>
      <c r="G1189" s="44">
        <v>26659.119351000001</v>
      </c>
      <c r="H1189" s="52" t="str">
        <f t="shared" si="245"/>
        <v>N/A</v>
      </c>
      <c r="I1189" s="102">
        <v>12.73</v>
      </c>
      <c r="J1189" s="102">
        <v>0.48120000000000002</v>
      </c>
      <c r="K1189" s="53" t="s">
        <v>117</v>
      </c>
      <c r="L1189" s="43" t="str">
        <f t="shared" si="246"/>
        <v>Yes</v>
      </c>
    </row>
    <row r="1190" spans="1:12">
      <c r="A1190" s="218" t="s">
        <v>167</v>
      </c>
      <c r="B1190" s="212"/>
      <c r="C1190" s="212"/>
      <c r="D1190" s="212"/>
      <c r="E1190" s="212"/>
      <c r="F1190" s="212"/>
      <c r="G1190" s="212"/>
      <c r="H1190" s="212"/>
      <c r="I1190" s="212"/>
      <c r="J1190" s="212"/>
      <c r="K1190" s="212"/>
      <c r="L1190" s="213"/>
    </row>
    <row r="1191" spans="1:12">
      <c r="A1191" s="111" t="s">
        <v>838</v>
      </c>
      <c r="B1191" s="70" t="s">
        <v>51</v>
      </c>
      <c r="C1191" s="125">
        <v>805581972</v>
      </c>
      <c r="D1191" s="10" t="str">
        <f t="shared" ref="D1191:D1214" si="247">IF($B1191="N/A","N/A",IF(C1191&gt;10,"No",IF(C1191&lt;-10,"No","Yes")))</f>
        <v>N/A</v>
      </c>
      <c r="E1191" s="125">
        <v>865041648</v>
      </c>
      <c r="F1191" s="10" t="str">
        <f t="shared" ref="F1191:F1214" si="248">IF($B1191="N/A","N/A",IF(E1191&gt;10,"No",IF(E1191&lt;-10,"No","Yes")))</f>
        <v>N/A</v>
      </c>
      <c r="G1191" s="125">
        <v>862036770</v>
      </c>
      <c r="H1191" s="10" t="str">
        <f t="shared" ref="H1191:H1214" si="249">IF($B1191="N/A","N/A",IF(G1191&gt;10,"No",IF(G1191&lt;-10,"No","Yes")))</f>
        <v>N/A</v>
      </c>
      <c r="I1191" s="96">
        <v>7.3810000000000002</v>
      </c>
      <c r="J1191" s="96">
        <v>-0.34699999999999998</v>
      </c>
      <c r="K1191" s="11" t="s">
        <v>117</v>
      </c>
      <c r="L1191" s="21" t="str">
        <f t="shared" ref="L1191:L1214" si="250">IF(J1191="Div by 0", "N/A", IF(K1191="N/A","N/A", IF(J1191&gt;VALUE(MID(K1191,1,2)), "No", IF(J1191&lt;-1*VALUE(MID(K1191,1,2)), "No", "Yes"))))</f>
        <v>Yes</v>
      </c>
    </row>
    <row r="1192" spans="1:12">
      <c r="A1192" s="111" t="s">
        <v>510</v>
      </c>
      <c r="B1192" s="70" t="s">
        <v>51</v>
      </c>
      <c r="C1192" s="49">
        <v>47843</v>
      </c>
      <c r="D1192" s="49" t="str">
        <f t="shared" si="247"/>
        <v>N/A</v>
      </c>
      <c r="E1192" s="49">
        <v>47748</v>
      </c>
      <c r="F1192" s="49" t="str">
        <f t="shared" si="248"/>
        <v>N/A</v>
      </c>
      <c r="G1192" s="49">
        <v>46773</v>
      </c>
      <c r="H1192" s="10" t="str">
        <f t="shared" si="249"/>
        <v>N/A</v>
      </c>
      <c r="I1192" s="96">
        <v>-0.19900000000000001</v>
      </c>
      <c r="J1192" s="96">
        <v>-2.04</v>
      </c>
      <c r="K1192" s="11" t="s">
        <v>117</v>
      </c>
      <c r="L1192" s="21" t="str">
        <f t="shared" si="250"/>
        <v>Yes</v>
      </c>
    </row>
    <row r="1193" spans="1:12">
      <c r="A1193" s="111" t="s">
        <v>848</v>
      </c>
      <c r="B1193" s="70" t="s">
        <v>51</v>
      </c>
      <c r="C1193" s="125">
        <v>16838.032147000002</v>
      </c>
      <c r="D1193" s="10" t="str">
        <f t="shared" si="247"/>
        <v>N/A</v>
      </c>
      <c r="E1193" s="125">
        <v>18116.814275000001</v>
      </c>
      <c r="F1193" s="10" t="str">
        <f t="shared" si="248"/>
        <v>N/A</v>
      </c>
      <c r="G1193" s="125">
        <v>18430.221923000001</v>
      </c>
      <c r="H1193" s="10" t="str">
        <f t="shared" si="249"/>
        <v>N/A</v>
      </c>
      <c r="I1193" s="96">
        <v>7.5949999999999998</v>
      </c>
      <c r="J1193" s="96">
        <v>1.73</v>
      </c>
      <c r="K1193" s="11" t="s">
        <v>117</v>
      </c>
      <c r="L1193" s="21" t="str">
        <f t="shared" si="250"/>
        <v>Yes</v>
      </c>
    </row>
    <row r="1194" spans="1:12">
      <c r="A1194" s="153" t="s">
        <v>592</v>
      </c>
      <c r="B1194" s="70" t="s">
        <v>51</v>
      </c>
      <c r="C1194" s="125">
        <v>12344.679846999999</v>
      </c>
      <c r="D1194" s="10" t="str">
        <f t="shared" si="247"/>
        <v>N/A</v>
      </c>
      <c r="E1194" s="125">
        <v>13169.807365000001</v>
      </c>
      <c r="F1194" s="10" t="str">
        <f t="shared" si="248"/>
        <v>N/A</v>
      </c>
      <c r="G1194" s="125">
        <v>13912.560571</v>
      </c>
      <c r="H1194" s="10" t="str">
        <f t="shared" si="249"/>
        <v>N/A</v>
      </c>
      <c r="I1194" s="96">
        <v>6.6840000000000002</v>
      </c>
      <c r="J1194" s="96">
        <v>5.64</v>
      </c>
      <c r="K1194" s="11" t="s">
        <v>117</v>
      </c>
      <c r="L1194" s="21" t="str">
        <f t="shared" si="250"/>
        <v>Yes</v>
      </c>
    </row>
    <row r="1195" spans="1:12">
      <c r="A1195" s="153" t="s">
        <v>595</v>
      </c>
      <c r="B1195" s="70" t="s">
        <v>51</v>
      </c>
      <c r="C1195" s="125">
        <v>20369.470331</v>
      </c>
      <c r="D1195" s="10" t="str">
        <f t="shared" si="247"/>
        <v>N/A</v>
      </c>
      <c r="E1195" s="125">
        <v>22973.980851</v>
      </c>
      <c r="F1195" s="10" t="str">
        <f t="shared" si="248"/>
        <v>N/A</v>
      </c>
      <c r="G1195" s="125">
        <v>23180.463908000002</v>
      </c>
      <c r="H1195" s="10" t="str">
        <f t="shared" si="249"/>
        <v>N/A</v>
      </c>
      <c r="I1195" s="96">
        <v>12.79</v>
      </c>
      <c r="J1195" s="96">
        <v>0.89880000000000004</v>
      </c>
      <c r="K1195" s="11" t="s">
        <v>117</v>
      </c>
      <c r="L1195" s="21" t="str">
        <f t="shared" si="250"/>
        <v>Yes</v>
      </c>
    </row>
    <row r="1196" spans="1:12">
      <c r="A1196" s="153" t="s">
        <v>598</v>
      </c>
      <c r="B1196" s="70" t="s">
        <v>51</v>
      </c>
      <c r="C1196" s="125">
        <v>8234.3652968000006</v>
      </c>
      <c r="D1196" s="10" t="str">
        <f t="shared" si="247"/>
        <v>N/A</v>
      </c>
      <c r="E1196" s="125">
        <v>8598.4731544000006</v>
      </c>
      <c r="F1196" s="10" t="str">
        <f t="shared" si="248"/>
        <v>N/A</v>
      </c>
      <c r="G1196" s="125">
        <v>10707.611321</v>
      </c>
      <c r="H1196" s="10" t="str">
        <f t="shared" si="249"/>
        <v>N/A</v>
      </c>
      <c r="I1196" s="96">
        <v>4.4219999999999997</v>
      </c>
      <c r="J1196" s="96">
        <v>24.53</v>
      </c>
      <c r="K1196" s="11" t="s">
        <v>117</v>
      </c>
      <c r="L1196" s="21" t="str">
        <f t="shared" si="250"/>
        <v>No</v>
      </c>
    </row>
    <row r="1197" spans="1:12">
      <c r="A1197" s="153" t="s">
        <v>600</v>
      </c>
      <c r="B1197" s="70" t="s">
        <v>51</v>
      </c>
      <c r="C1197" s="125">
        <v>602.37068966000004</v>
      </c>
      <c r="D1197" s="10" t="str">
        <f t="shared" si="247"/>
        <v>N/A</v>
      </c>
      <c r="E1197" s="125">
        <v>1281.1744186000001</v>
      </c>
      <c r="F1197" s="10" t="str">
        <f t="shared" si="248"/>
        <v>N/A</v>
      </c>
      <c r="G1197" s="125">
        <v>830.46153846000004</v>
      </c>
      <c r="H1197" s="10" t="str">
        <f t="shared" si="249"/>
        <v>N/A</v>
      </c>
      <c r="I1197" s="96">
        <v>112.7</v>
      </c>
      <c r="J1197" s="96">
        <v>-35.200000000000003</v>
      </c>
      <c r="K1197" s="11" t="s">
        <v>117</v>
      </c>
      <c r="L1197" s="21" t="str">
        <f t="shared" si="250"/>
        <v>No</v>
      </c>
    </row>
    <row r="1198" spans="1:12">
      <c r="A1198" s="118" t="s">
        <v>511</v>
      </c>
      <c r="B1198" s="70" t="s">
        <v>51</v>
      </c>
      <c r="C1198" s="10">
        <v>16.161319307999999</v>
      </c>
      <c r="D1198" s="10" t="str">
        <f t="shared" si="247"/>
        <v>N/A</v>
      </c>
      <c r="E1198" s="10">
        <v>16.655272007000001</v>
      </c>
      <c r="F1198" s="10" t="str">
        <f t="shared" si="248"/>
        <v>N/A</v>
      </c>
      <c r="G1198" s="10">
        <v>16.769745403999998</v>
      </c>
      <c r="H1198" s="10" t="str">
        <f t="shared" si="249"/>
        <v>N/A</v>
      </c>
      <c r="I1198" s="96">
        <v>3.056</v>
      </c>
      <c r="J1198" s="96">
        <v>0.68730000000000002</v>
      </c>
      <c r="K1198" s="11" t="s">
        <v>117</v>
      </c>
      <c r="L1198" s="21" t="str">
        <f t="shared" si="250"/>
        <v>Yes</v>
      </c>
    </row>
    <row r="1199" spans="1:12">
      <c r="A1199" s="153" t="s">
        <v>592</v>
      </c>
      <c r="B1199" s="70" t="s">
        <v>51</v>
      </c>
      <c r="C1199" s="10">
        <v>22.073644687000002</v>
      </c>
      <c r="D1199" s="10" t="str">
        <f t="shared" si="247"/>
        <v>N/A</v>
      </c>
      <c r="E1199" s="10">
        <v>22.955689578000001</v>
      </c>
      <c r="F1199" s="10" t="str">
        <f t="shared" si="248"/>
        <v>N/A</v>
      </c>
      <c r="G1199" s="10">
        <v>23.665654537999998</v>
      </c>
      <c r="H1199" s="10" t="str">
        <f t="shared" si="249"/>
        <v>N/A</v>
      </c>
      <c r="I1199" s="96">
        <v>3.996</v>
      </c>
      <c r="J1199" s="96">
        <v>3.093</v>
      </c>
      <c r="K1199" s="11" t="s">
        <v>117</v>
      </c>
      <c r="L1199" s="21" t="str">
        <f t="shared" si="250"/>
        <v>Yes</v>
      </c>
    </row>
    <row r="1200" spans="1:12">
      <c r="A1200" s="153" t="s">
        <v>595</v>
      </c>
      <c r="B1200" s="70" t="s">
        <v>51</v>
      </c>
      <c r="C1200" s="10">
        <v>20.226048393999999</v>
      </c>
      <c r="D1200" s="10" t="str">
        <f t="shared" si="247"/>
        <v>N/A</v>
      </c>
      <c r="E1200" s="10">
        <v>19.355608402000001</v>
      </c>
      <c r="F1200" s="10" t="str">
        <f t="shared" si="248"/>
        <v>N/A</v>
      </c>
      <c r="G1200" s="10">
        <v>20.192409067</v>
      </c>
      <c r="H1200" s="10" t="str">
        <f t="shared" si="249"/>
        <v>N/A</v>
      </c>
      <c r="I1200" s="96">
        <v>-4.3</v>
      </c>
      <c r="J1200" s="96">
        <v>4.3230000000000004</v>
      </c>
      <c r="K1200" s="11" t="s">
        <v>117</v>
      </c>
      <c r="L1200" s="21" t="str">
        <f t="shared" si="250"/>
        <v>Yes</v>
      </c>
    </row>
    <row r="1201" spans="1:12">
      <c r="A1201" s="153" t="s">
        <v>598</v>
      </c>
      <c r="B1201" s="70" t="s">
        <v>51</v>
      </c>
      <c r="C1201" s="10">
        <v>0.89238417339999998</v>
      </c>
      <c r="D1201" s="10" t="str">
        <f t="shared" si="247"/>
        <v>N/A</v>
      </c>
      <c r="E1201" s="10">
        <v>0.71216900869999999</v>
      </c>
      <c r="F1201" s="10" t="str">
        <f t="shared" si="248"/>
        <v>N/A</v>
      </c>
      <c r="G1201" s="10">
        <v>0.57969112310000004</v>
      </c>
      <c r="H1201" s="10" t="str">
        <f t="shared" si="249"/>
        <v>N/A</v>
      </c>
      <c r="I1201" s="96">
        <v>-20.2</v>
      </c>
      <c r="J1201" s="96">
        <v>-18.600000000000001</v>
      </c>
      <c r="K1201" s="11" t="s">
        <v>117</v>
      </c>
      <c r="L1201" s="21" t="str">
        <f t="shared" si="250"/>
        <v>No</v>
      </c>
    </row>
    <row r="1202" spans="1:12">
      <c r="A1202" s="153" t="s">
        <v>600</v>
      </c>
      <c r="B1202" s="70" t="s">
        <v>51</v>
      </c>
      <c r="C1202" s="10">
        <v>0.54028877500000005</v>
      </c>
      <c r="D1202" s="10" t="str">
        <f t="shared" si="247"/>
        <v>N/A</v>
      </c>
      <c r="E1202" s="10">
        <v>0.45759284880000001</v>
      </c>
      <c r="F1202" s="10" t="str">
        <f t="shared" si="248"/>
        <v>N/A</v>
      </c>
      <c r="G1202" s="10">
        <v>0.32101935990000002</v>
      </c>
      <c r="H1202" s="10" t="str">
        <f t="shared" si="249"/>
        <v>N/A</v>
      </c>
      <c r="I1202" s="96">
        <v>-15.3</v>
      </c>
      <c r="J1202" s="96">
        <v>-29.8</v>
      </c>
      <c r="K1202" s="11" t="s">
        <v>117</v>
      </c>
      <c r="L1202" s="21" t="str">
        <f t="shared" si="250"/>
        <v>No</v>
      </c>
    </row>
    <row r="1203" spans="1:12" ht="12.75" customHeight="1">
      <c r="A1203" s="111" t="s">
        <v>840</v>
      </c>
      <c r="B1203" s="70" t="s">
        <v>51</v>
      </c>
      <c r="C1203" s="125">
        <v>431032421</v>
      </c>
      <c r="D1203" s="10" t="str">
        <f t="shared" si="247"/>
        <v>N/A</v>
      </c>
      <c r="E1203" s="125">
        <v>490831846</v>
      </c>
      <c r="F1203" s="10" t="str">
        <f t="shared" si="248"/>
        <v>N/A</v>
      </c>
      <c r="G1203" s="125">
        <v>484929381</v>
      </c>
      <c r="H1203" s="10" t="str">
        <f t="shared" si="249"/>
        <v>N/A</v>
      </c>
      <c r="I1203" s="96">
        <v>13.87</v>
      </c>
      <c r="J1203" s="96">
        <v>-1.2</v>
      </c>
      <c r="K1203" s="11" t="s">
        <v>117</v>
      </c>
      <c r="L1203" s="21" t="str">
        <f t="shared" si="250"/>
        <v>Yes</v>
      </c>
    </row>
    <row r="1204" spans="1:12">
      <c r="A1204" s="111" t="s">
        <v>512</v>
      </c>
      <c r="B1204" s="70" t="s">
        <v>51</v>
      </c>
      <c r="C1204" s="49">
        <v>18314</v>
      </c>
      <c r="D1204" s="49" t="str">
        <f t="shared" si="247"/>
        <v>N/A</v>
      </c>
      <c r="E1204" s="49">
        <v>18500</v>
      </c>
      <c r="F1204" s="49" t="str">
        <f t="shared" si="248"/>
        <v>N/A</v>
      </c>
      <c r="G1204" s="49">
        <v>18190</v>
      </c>
      <c r="H1204" s="10" t="str">
        <f t="shared" si="249"/>
        <v>N/A</v>
      </c>
      <c r="I1204" s="96">
        <v>1.016</v>
      </c>
      <c r="J1204" s="96">
        <v>-1.68</v>
      </c>
      <c r="K1204" s="11" t="s">
        <v>117</v>
      </c>
      <c r="L1204" s="21" t="str">
        <f t="shared" si="250"/>
        <v>Yes</v>
      </c>
    </row>
    <row r="1205" spans="1:12" ht="25.5">
      <c r="A1205" s="111" t="s">
        <v>849</v>
      </c>
      <c r="B1205" s="70" t="s">
        <v>51</v>
      </c>
      <c r="C1205" s="125">
        <v>23535.678769999999</v>
      </c>
      <c r="D1205" s="10" t="str">
        <f t="shared" si="247"/>
        <v>N/A</v>
      </c>
      <c r="E1205" s="125">
        <v>26531.451134999999</v>
      </c>
      <c r="F1205" s="10" t="str">
        <f t="shared" si="248"/>
        <v>N/A</v>
      </c>
      <c r="G1205" s="125">
        <v>26659.119351000001</v>
      </c>
      <c r="H1205" s="10" t="str">
        <f t="shared" si="249"/>
        <v>N/A</v>
      </c>
      <c r="I1205" s="96">
        <v>12.73</v>
      </c>
      <c r="J1205" s="96">
        <v>0.48120000000000002</v>
      </c>
      <c r="K1205" s="11" t="s">
        <v>117</v>
      </c>
      <c r="L1205" s="21" t="str">
        <f t="shared" si="250"/>
        <v>Yes</v>
      </c>
    </row>
    <row r="1206" spans="1:12">
      <c r="A1206" s="153" t="s">
        <v>654</v>
      </c>
      <c r="B1206" s="70" t="s">
        <v>51</v>
      </c>
      <c r="C1206" s="125">
        <v>11233.588312</v>
      </c>
      <c r="D1206" s="10" t="str">
        <f t="shared" si="247"/>
        <v>N/A</v>
      </c>
      <c r="E1206" s="125">
        <v>13608.355324</v>
      </c>
      <c r="F1206" s="10" t="str">
        <f t="shared" si="248"/>
        <v>N/A</v>
      </c>
      <c r="G1206" s="125">
        <v>14919.050641</v>
      </c>
      <c r="H1206" s="10" t="str">
        <f t="shared" si="249"/>
        <v>N/A</v>
      </c>
      <c r="I1206" s="96">
        <v>21.14</v>
      </c>
      <c r="J1206" s="96">
        <v>9.6319999999999997</v>
      </c>
      <c r="K1206" s="11" t="s">
        <v>117</v>
      </c>
      <c r="L1206" s="21" t="str">
        <f t="shared" si="250"/>
        <v>Yes</v>
      </c>
    </row>
    <row r="1207" spans="1:12">
      <c r="A1207" s="153" t="s">
        <v>655</v>
      </c>
      <c r="B1207" s="70" t="s">
        <v>51</v>
      </c>
      <c r="C1207" s="125">
        <v>32613.054809000001</v>
      </c>
      <c r="D1207" s="10" t="str">
        <f t="shared" si="247"/>
        <v>N/A</v>
      </c>
      <c r="E1207" s="125">
        <v>38436.826556</v>
      </c>
      <c r="F1207" s="10" t="str">
        <f t="shared" si="248"/>
        <v>N/A</v>
      </c>
      <c r="G1207" s="125">
        <v>38328.894511999999</v>
      </c>
      <c r="H1207" s="10" t="str">
        <f t="shared" si="249"/>
        <v>N/A</v>
      </c>
      <c r="I1207" s="96">
        <v>17.86</v>
      </c>
      <c r="J1207" s="96">
        <v>-0.28100000000000003</v>
      </c>
      <c r="K1207" s="11" t="s">
        <v>117</v>
      </c>
      <c r="L1207" s="21" t="str">
        <f t="shared" si="250"/>
        <v>Yes</v>
      </c>
    </row>
    <row r="1208" spans="1:12">
      <c r="A1208" s="153" t="s">
        <v>656</v>
      </c>
      <c r="B1208" s="70" t="s">
        <v>51</v>
      </c>
      <c r="C1208" s="125">
        <v>4659.7857143000001</v>
      </c>
      <c r="D1208" s="10" t="str">
        <f t="shared" si="247"/>
        <v>N/A</v>
      </c>
      <c r="E1208" s="125">
        <v>1904.4347826000001</v>
      </c>
      <c r="F1208" s="10" t="str">
        <f t="shared" si="248"/>
        <v>N/A</v>
      </c>
      <c r="G1208" s="125">
        <v>5706.4117647000003</v>
      </c>
      <c r="H1208" s="10" t="str">
        <f t="shared" si="249"/>
        <v>N/A</v>
      </c>
      <c r="I1208" s="96">
        <v>-59.1</v>
      </c>
      <c r="J1208" s="96">
        <v>199.6</v>
      </c>
      <c r="K1208" s="11" t="s">
        <v>117</v>
      </c>
      <c r="L1208" s="21" t="str">
        <f t="shared" si="250"/>
        <v>No</v>
      </c>
    </row>
    <row r="1209" spans="1:12">
      <c r="A1209" s="153" t="s">
        <v>657</v>
      </c>
      <c r="B1209" s="70" t="s">
        <v>51</v>
      </c>
      <c r="C1209" s="125" t="s">
        <v>999</v>
      </c>
      <c r="D1209" s="10" t="str">
        <f t="shared" si="247"/>
        <v>N/A</v>
      </c>
      <c r="E1209" s="125" t="s">
        <v>999</v>
      </c>
      <c r="F1209" s="10" t="str">
        <f t="shared" si="248"/>
        <v>N/A</v>
      </c>
      <c r="G1209" s="125" t="s">
        <v>999</v>
      </c>
      <c r="H1209" s="10" t="str">
        <f t="shared" si="249"/>
        <v>N/A</v>
      </c>
      <c r="I1209" s="96" t="s">
        <v>999</v>
      </c>
      <c r="J1209" s="96" t="s">
        <v>999</v>
      </c>
      <c r="K1209" s="11" t="s">
        <v>117</v>
      </c>
      <c r="L1209" s="21" t="str">
        <f t="shared" si="250"/>
        <v>N/A</v>
      </c>
    </row>
    <row r="1210" spans="1:12" ht="25.5">
      <c r="A1210" s="118" t="s">
        <v>513</v>
      </c>
      <c r="B1210" s="70" t="s">
        <v>51</v>
      </c>
      <c r="C1210" s="10">
        <v>6.1864515561999998</v>
      </c>
      <c r="D1210" s="10" t="str">
        <f t="shared" si="247"/>
        <v>N/A</v>
      </c>
      <c r="E1210" s="10">
        <v>6.4530981848</v>
      </c>
      <c r="F1210" s="10" t="str">
        <f t="shared" si="248"/>
        <v>N/A</v>
      </c>
      <c r="G1210" s="10">
        <v>6.5217469247000004</v>
      </c>
      <c r="H1210" s="10" t="str">
        <f t="shared" si="249"/>
        <v>N/A</v>
      </c>
      <c r="I1210" s="96">
        <v>4.3099999999999996</v>
      </c>
      <c r="J1210" s="96">
        <v>1.0640000000000001</v>
      </c>
      <c r="K1210" s="11" t="s">
        <v>117</v>
      </c>
      <c r="L1210" s="21" t="str">
        <f t="shared" si="250"/>
        <v>Yes</v>
      </c>
    </row>
    <row r="1211" spans="1:12">
      <c r="A1211" s="153" t="s">
        <v>592</v>
      </c>
      <c r="B1211" s="70" t="s">
        <v>51</v>
      </c>
      <c r="C1211" s="10">
        <v>8.4162220319000003</v>
      </c>
      <c r="D1211" s="10" t="str">
        <f t="shared" si="247"/>
        <v>N/A</v>
      </c>
      <c r="E1211" s="10">
        <v>8.8092508598000006</v>
      </c>
      <c r="F1211" s="10" t="str">
        <f t="shared" si="248"/>
        <v>N/A</v>
      </c>
      <c r="G1211" s="10">
        <v>9.1232813145999998</v>
      </c>
      <c r="H1211" s="10" t="str">
        <f t="shared" si="249"/>
        <v>N/A</v>
      </c>
      <c r="I1211" s="96">
        <v>4.67</v>
      </c>
      <c r="J1211" s="96">
        <v>3.5649999999999999</v>
      </c>
      <c r="K1211" s="11" t="s">
        <v>117</v>
      </c>
      <c r="L1211" s="21" t="str">
        <f t="shared" si="250"/>
        <v>Yes</v>
      </c>
    </row>
    <row r="1212" spans="1:12">
      <c r="A1212" s="153" t="s">
        <v>595</v>
      </c>
      <c r="B1212" s="70" t="s">
        <v>51</v>
      </c>
      <c r="C1212" s="10">
        <v>7.8603529866999997</v>
      </c>
      <c r="D1212" s="10" t="str">
        <f t="shared" si="247"/>
        <v>N/A</v>
      </c>
      <c r="E1212" s="10">
        <v>7.6671624340999998</v>
      </c>
      <c r="F1212" s="10" t="str">
        <f t="shared" si="248"/>
        <v>N/A</v>
      </c>
      <c r="G1212" s="10">
        <v>8.0205587769999998</v>
      </c>
      <c r="H1212" s="10" t="str">
        <f t="shared" si="249"/>
        <v>N/A</v>
      </c>
      <c r="I1212" s="96">
        <v>-2.46</v>
      </c>
      <c r="J1212" s="96">
        <v>4.609</v>
      </c>
      <c r="K1212" s="11" t="s">
        <v>117</v>
      </c>
      <c r="L1212" s="21" t="str">
        <f t="shared" si="250"/>
        <v>Yes</v>
      </c>
    </row>
    <row r="1213" spans="1:12">
      <c r="A1213" s="153" t="s">
        <v>598</v>
      </c>
      <c r="B1213" s="70" t="s">
        <v>51</v>
      </c>
      <c r="C1213" s="10">
        <v>0.1711421702</v>
      </c>
      <c r="D1213" s="10" t="str">
        <f t="shared" si="247"/>
        <v>N/A</v>
      </c>
      <c r="E1213" s="10">
        <v>5.49660644E-2</v>
      </c>
      <c r="F1213" s="10" t="str">
        <f t="shared" si="248"/>
        <v>N/A</v>
      </c>
      <c r="G1213" s="10">
        <v>3.71877324E-2</v>
      </c>
      <c r="H1213" s="10" t="str">
        <f t="shared" si="249"/>
        <v>N/A</v>
      </c>
      <c r="I1213" s="96">
        <v>-67.900000000000006</v>
      </c>
      <c r="J1213" s="96">
        <v>-32.299999999999997</v>
      </c>
      <c r="K1213" s="11" t="s">
        <v>117</v>
      </c>
      <c r="L1213" s="21" t="str">
        <f t="shared" si="250"/>
        <v>No</v>
      </c>
    </row>
    <row r="1214" spans="1:12">
      <c r="A1214" s="153" t="s">
        <v>600</v>
      </c>
      <c r="B1214" s="70" t="s">
        <v>51</v>
      </c>
      <c r="C1214" s="10">
        <v>0</v>
      </c>
      <c r="D1214" s="10" t="str">
        <f t="shared" si="247"/>
        <v>N/A</v>
      </c>
      <c r="E1214" s="10">
        <v>0</v>
      </c>
      <c r="F1214" s="10" t="str">
        <f t="shared" si="248"/>
        <v>N/A</v>
      </c>
      <c r="G1214" s="10">
        <v>0</v>
      </c>
      <c r="H1214" s="10" t="str">
        <f t="shared" si="249"/>
        <v>N/A</v>
      </c>
      <c r="I1214" s="96" t="s">
        <v>999</v>
      </c>
      <c r="J1214" s="96" t="s">
        <v>999</v>
      </c>
      <c r="K1214" s="11" t="s">
        <v>117</v>
      </c>
      <c r="L1214" s="21" t="str">
        <f t="shared" si="250"/>
        <v>N/A</v>
      </c>
    </row>
    <row r="1216" spans="1:12">
      <c r="B1216" s="127"/>
      <c r="C1216" s="127"/>
      <c r="D1216" s="127"/>
      <c r="E1216" s="127"/>
      <c r="F1216" s="127"/>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04/22/2010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2010-04-28T18:18:06Z</dcterms:modified>
</cp:coreProperties>
</file>