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1\Deliverables\2017-06-23 - Validation Tables Reissue\Validation Tables\State Specific Validation Tables\"/>
    </mc:Choice>
  </mc:AlternateContent>
  <bookViews>
    <workbookView xWindow="2160" yWindow="2295" windowWidth="13875" windowHeight="8940" tabRatio="669" firstSheet="17"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<sst xmlns="http://schemas.openxmlformats.org/spreadsheetml/2006/main" count="8595" uniqueCount="1749">
  <si>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</si>
  <si>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</si>
  <si>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</si>
  <si>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</si>
  <si>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</si>
  <si>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</si>
  <si>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</si>
  <si>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</si>
  <si>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</si>
  <si>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</si>
  <si>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</si>
  <si>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</si>
  <si>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</si>
  <si>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</si>
  <si>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</si>
  <si>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</si>
  <si>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</si>
  <si>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</si>
  <si>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</si>
  <si>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</si>
  <si>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</si>
  <si>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</si>
  <si>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</si>
  <si>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</si>
  <si>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</si>
  <si>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</si>
  <si>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</si>
  <si>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</si>
  <si>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</si>
  <si>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</si>
  <si>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</si>
  <si>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</si>
  <si>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</si>
  <si>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</si>
  <si>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</si>
  <si>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</si>
  <si>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</si>
  <si>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</si>
  <si>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</si>
  <si>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</si>
  <si>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</si>
  <si>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</si>
  <si>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</si>
  <si>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</si>
  <si>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</si>
  <si>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</si>
  <si>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</si>
  <si>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</si>
  <si>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</si>
  <si>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</si>
  <si>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</si>
  <si>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</si>
  <si>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</si>
  <si>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</si>
  <si>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</si>
  <si>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</si>
  <si>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</si>
  <si>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</si>
  <si>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</si>
  <si>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</si>
  <si>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</si>
  <si>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</si>
  <si>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</si>
  <si>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</si>
  <si>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</si>
  <si>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</si>
  <si>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</si>
  <si>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</si>
  <si>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</si>
  <si>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</si>
  <si>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</si>
  <si>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</si>
  <si>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</si>
  <si>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</si>
  <si>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</si>
  <si>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</si>
  <si>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</si>
  <si>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</si>
  <si>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</si>
  <si>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</si>
  <si>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</si>
  <si>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</si>
  <si>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</si>
  <si>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</si>
  <si>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</si>
  <si>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</si>
  <si>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</si>
  <si>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</si>
  <si>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</si>
  <si>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</si>
  <si>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</si>
  <si>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</si>
  <si>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</si>
  <si>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</si>
  <si>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</si>
  <si>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</si>
  <si>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</si>
  <si>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</si>
  <si>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</si>
  <si>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</si>
  <si>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</si>
  <si>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</si>
  <si>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</si>
  <si>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</si>
  <si>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</si>
  <si>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</si>
  <si>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</si>
  <si>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</si>
  <si>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</si>
  <si>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</si>
  <si>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</si>
  <si>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</si>
  <si>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</si>
  <si>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</si>
  <si>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</si>
  <si>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</si>
  <si>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</si>
  <si>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</si>
  <si>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</si>
  <si>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</si>
  <si>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</si>
  <si>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</si>
  <si>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</si>
  <si>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</si>
  <si>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</si>
  <si>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</si>
  <si>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</si>
  <si>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</si>
  <si>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</si>
  <si>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</si>
  <si>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</si>
  <si>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</si>
  <si>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</si>
  <si>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</si>
  <si>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</si>
  <si>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</si>
  <si>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</si>
  <si>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</si>
  <si>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</si>
  <si>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</si>
  <si>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</si>
  <si>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</si>
  <si>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</si>
  <si>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</si>
  <si>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</si>
  <si>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</si>
  <si>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</si>
  <si>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</si>
  <si>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</si>
  <si>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</si>
  <si>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</si>
  <si>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</si>
  <si>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</si>
  <si>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</si>
  <si>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</si>
  <si>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</si>
  <si>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</si>
  <si>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</si>
  <si>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</si>
  <si>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</si>
  <si>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</si>
  <si>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</si>
  <si>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</si>
  <si>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</si>
  <si>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</si>
  <si>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</si>
  <si>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</si>
  <si>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</si>
  <si>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</si>
  <si>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</si>
  <si>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</si>
  <si>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</si>
  <si>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</si>
  <si>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</si>
  <si>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</si>
  <si>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</si>
  <si>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</si>
  <si>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</si>
  <si>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</si>
  <si>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</si>
  <si>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</si>
  <si>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</si>
  <si>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</si>
  <si>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</si>
  <si>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</si>
  <si>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</si>
  <si>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</si>
  <si>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</si>
  <si>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</si>
  <si>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</si>
  <si>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</si>
  <si>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</si>
  <si>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</si>
  <si>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</si>
  <si>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</si>
  <si>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</si>
  <si>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</si>
  <si>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</si>
  <si>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</si>
  <si>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</si>
  <si>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</si>
  <si>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</si>
  <si>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</si>
  <si>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</si>
  <si>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</si>
  <si>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</si>
  <si>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</si>
  <si>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</si>
  <si>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</si>
  <si>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</si>
  <si>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</si>
  <si>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</si>
  <si>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</si>
  <si>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</si>
  <si>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</si>
  <si>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</si>
  <si>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</si>
  <si>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</si>
  <si>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</si>
  <si>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</si>
  <si>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</si>
  <si>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</si>
  <si>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</si>
  <si>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</si>
  <si>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</si>
  <si>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</si>
  <si>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</si>
  <si>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</si>
  <si>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</si>
  <si>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</si>
  <si>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</si>
  <si>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</si>
  <si>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</si>
  <si>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</si>
  <si>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</si>
  <si>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</si>
  <si>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</si>
  <si>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</si>
  <si>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</si>
  <si>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</si>
  <si>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</si>
  <si>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</si>
  <si>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</si>
  <si>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</si>
  <si>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</si>
  <si>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</si>
  <si>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</si>
  <si>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</si>
  <si>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</si>
  <si>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</si>
  <si>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</si>
  <si>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</si>
  <si>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</si>
  <si>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</si>
  <si>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</si>
  <si>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</si>
  <si>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</si>
  <si>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</si>
  <si>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</si>
  <si>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</si>
  <si>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</si>
  <si>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</si>
  <si>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</si>
  <si>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</si>
  <si>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</si>
  <si>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</si>
  <si>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</si>
  <si>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</si>
  <si>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</si>
  <si>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</si>
  <si>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</si>
  <si>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</si>
  <si>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</si>
  <si>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</si>
  <si>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</si>
  <si>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</si>
  <si>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</si>
  <si>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</si>
  <si>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</si>
  <si>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</si>
  <si>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</si>
  <si>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</si>
  <si>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</si>
  <si>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</si>
  <si>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</si>
  <si>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</si>
  <si>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</si>
  <si>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</si>
  <si>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</si>
  <si>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</si>
  <si>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</si>
  <si>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</si>
  <si>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</si>
  <si>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</si>
  <si>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</si>
  <si>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</si>
  <si>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</si>
  <si>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</si>
  <si>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</si>
  <si>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</si>
  <si>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</si>
  <si>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</si>
  <si>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</si>
  <si>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</si>
  <si>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</si>
  <si>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</si>
  <si>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</si>
  <si>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</si>
  <si>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</si>
  <si>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</si>
  <si>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</si>
  <si>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</si>
  <si>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</si>
  <si>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</si>
  <si>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</si>
  <si>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</si>
  <si>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</si>
  <si>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</si>
  <si>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</si>
  <si>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</si>
  <si>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</si>
  <si>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</si>
  <si>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</si>
  <si>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</si>
  <si>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</si>
  <si>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</si>
  <si>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</si>
  <si>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</si>
  <si>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</si>
  <si>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</si>
  <si>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</si>
  <si>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</si>
  <si>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</si>
  <si>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</si>
  <si>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</si>
  <si>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</si>
  <si>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</si>
  <si>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</si>
  <si>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</si>
  <si>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</si>
  <si>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</si>
  <si>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</si>
  <si>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</si>
  <si>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</si>
  <si>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</si>
  <si>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</si>
  <si>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</si>
  <si>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</si>
  <si>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</si>
  <si>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</si>
  <si>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</si>
  <si>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</si>
  <si>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</si>
  <si>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</si>
  <si>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</si>
  <si>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</si>
  <si>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</si>
  <si>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</si>
  <si>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</si>
  <si>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</si>
  <si>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</si>
  <si>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</si>
  <si>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</si>
  <si>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</si>
  <si>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</si>
  <si>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</si>
  <si>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</si>
  <si>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</si>
  <si>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</si>
  <si>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</si>
  <si>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</si>
  <si>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</si>
  <si>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</si>
  <si>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</si>
  <si>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</si>
  <si>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</si>
  <si>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</si>
  <si>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</si>
  <si>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</si>
  <si>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</si>
  <si>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</si>
  <si>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</si>
  <si>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</si>
  <si>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</si>
  <si>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</si>
  <si>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</si>
  <si>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</si>
  <si>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</si>
  <si>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</si>
  <si>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</si>
  <si>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</si>
  <si>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</si>
  <si>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</si>
  <si>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</si>
  <si>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</si>
  <si>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</si>
  <si>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</si>
  <si>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</si>
  <si>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</si>
  <si>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</si>
  <si>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</si>
  <si>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</si>
  <si>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</si>
  <si>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</si>
  <si>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</si>
  <si>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</si>
  <si>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</si>
  <si>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</si>
  <si>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</si>
  <si>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</si>
  <si>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</si>
  <si>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</si>
  <si>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</si>
  <si>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</si>
  <si>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</si>
  <si>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</si>
  <si>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</si>
  <si>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</si>
  <si>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</si>
  <si>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</si>
  <si>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</si>
  <si>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</si>
  <si>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</si>
  <si>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</si>
  <si>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</si>
  <si>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</si>
  <si>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</si>
  <si>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</si>
  <si>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</si>
  <si>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</si>
  <si>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</si>
  <si>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</si>
  <si>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</si>
  <si>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</si>
  <si>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</si>
  <si>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</si>
  <si>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</si>
  <si>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</si>
  <si>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</si>
  <si>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</si>
  <si>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</si>
  <si>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</si>
  <si>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</si>
  <si>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</si>
  <si>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</si>
  <si>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</si>
  <si>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</si>
  <si>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</si>
  <si>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</si>
  <si>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</si>
  <si>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</si>
  <si>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</si>
  <si>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</si>
  <si>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</si>
  <si>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</si>
  <si>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</si>
  <si>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</si>
  <si>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</si>
  <si>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</si>
  <si>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</si>
  <si>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</si>
  <si>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</si>
  <si>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</si>
  <si>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</si>
  <si>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</si>
  <si>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</si>
  <si>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</si>
  <si>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</si>
  <si>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</si>
  <si>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</si>
  <si>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</si>
  <si>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</si>
  <si>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</si>
  <si>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</si>
  <si>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</si>
  <si>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</si>
  <si>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</si>
  <si>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</si>
  <si>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</si>
  <si>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</si>
  <si>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</si>
  <si>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</si>
  <si>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</si>
  <si>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</si>
  <si>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</si>
  <si>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</si>
  <si>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</si>
  <si>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</si>
  <si>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</si>
  <si>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</si>
  <si>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</si>
  <si>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</si>
  <si>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</si>
  <si>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</si>
  <si>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</si>
  <si>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</si>
  <si>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</si>
  <si>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</si>
  <si>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</si>
  <si>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</si>
  <si>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</si>
  <si>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</si>
  <si>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</si>
  <si>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</si>
  <si>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</si>
  <si>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</si>
  <si>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</si>
  <si>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</si>
  <si>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</si>
  <si>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</si>
  <si>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</si>
  <si>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</si>
  <si>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</si>
  <si>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</si>
  <si>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</si>
  <si>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</si>
  <si>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</si>
  <si>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</si>
  <si>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</si>
  <si>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</si>
  <si>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</si>
  <si>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</si>
  <si>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</si>
  <si>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</si>
  <si>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</si>
  <si>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</si>
  <si>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</si>
  <si>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</si>
  <si>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</si>
  <si>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</si>
  <si>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</si>
  <si>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</si>
  <si>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</si>
  <si>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</si>
  <si>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</si>
  <si>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</si>
  <si>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</si>
  <si>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</si>
  <si>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</si>
  <si>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</si>
  <si>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</si>
  <si>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</si>
  <si>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</si>
  <si>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</si>
  <si>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</si>
  <si>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</si>
  <si>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</si>
  <si>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</si>
  <si>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</si>
  <si>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</si>
  <si>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</si>
  <si>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</si>
  <si>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</si>
  <si>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</si>
  <si>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</si>
  <si>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</si>
  <si>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</si>
  <si>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</si>
  <si>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</si>
  <si>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</si>
  <si>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</si>
  <si>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</si>
  <si>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</si>
  <si>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</si>
  <si>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</si>
  <si>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</si>
  <si>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</si>
  <si>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</si>
  <si>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</si>
  <si>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</si>
  <si>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</si>
  <si>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</si>
  <si>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</si>
  <si>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</si>
  <si>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</si>
  <si>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</si>
  <si>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</si>
  <si>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</si>
  <si>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</si>
  <si>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</si>
  <si>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</si>
  <si>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</si>
  <si>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</si>
  <si>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</si>
  <si>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</si>
  <si>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</si>
  <si>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</si>
  <si>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</si>
  <si>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</si>
  <si>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</si>
  <si>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</si>
  <si>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</si>
  <si>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</si>
  <si>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</si>
  <si>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</si>
  <si>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</si>
  <si>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</si>
  <si>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</si>
  <si>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</si>
  <si>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</si>
  <si>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</si>
  <si>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</si>
  <si>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</si>
  <si>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</si>
  <si>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</si>
  <si>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</si>
  <si>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</si>
  <si>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</si>
  <si>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</si>
  <si>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</si>
  <si>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</si>
  <si>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</si>
  <si>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</si>
  <si>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</si>
  <si>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</si>
  <si>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</si>
  <si>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</si>
  <si>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</si>
  <si>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</si>
  <si>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</si>
  <si>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</si>
  <si>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</si>
  <si>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</si>
  <si>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</si>
  <si>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</si>
  <si>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</si>
  <si>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</si>
  <si>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</si>
  <si>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</si>
  <si>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</si>
  <si>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</si>
  <si>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</si>
  <si>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</si>
  <si>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</si>
  <si>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</si>
  <si>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</si>
  <si>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</si>
  <si>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</si>
  <si>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</si>
  <si>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</si>
  <si>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</si>
  <si>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</si>
  <si>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</si>
  <si>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</si>
  <si>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</si>
  <si>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</si>
  <si>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</si>
  <si>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</si>
  <si>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</si>
  <si>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</si>
  <si>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</si>
  <si>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</si>
  <si>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</si>
  <si>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</si>
  <si>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</si>
  <si>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</si>
  <si>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</si>
  <si>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</si>
  <si>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</si>
  <si>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</si>
  <si>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</si>
  <si>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</si>
  <si>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</si>
  <si>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</si>
  <si>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</si>
  <si>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</si>
  <si>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</si>
  <si>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</si>
  <si>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</si>
  <si>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</si>
  <si>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</si>
  <si>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</si>
  <si>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</si>
  <si>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</si>
  <si>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</si>
  <si>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</si>
  <si>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</si>
  <si>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</si>
  <si>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</si>
  <si>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</si>
  <si>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</si>
  <si>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</si>
  <si>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</si>
  <si>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</si>
  <si>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</si>
  <si>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</si>
  <si>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</si>
  <si>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</si>
  <si>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</si>
  <si>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</si>
  <si>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</si>
  <si>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</si>
  <si>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</si>
  <si>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</si>
  <si>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</si>
  <si>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</si>
  <si>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</si>
  <si>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</si>
  <si>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</si>
  <si>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</si>
  <si>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</si>
  <si>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</si>
  <si>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</si>
  <si>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</si>
  <si>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</si>
  <si>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</si>
  <si>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</si>
  <si>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</si>
  <si>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</si>
  <si>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</si>
  <si>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</si>
  <si>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</si>
  <si>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</si>
  <si>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</si>
  <si>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</si>
  <si>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</si>
  <si>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</si>
  <si>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</si>
  <si>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</si>
  <si>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</si>
  <si>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</si>
  <si>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</si>
  <si>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</si>
  <si>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</si>
  <si>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</si>
  <si>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</si>
  <si>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</si>
  <si>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</si>
  <si>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</si>
  <si>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</si>
  <si>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</si>
  <si>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</si>
  <si>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</si>
  <si>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</si>
  <si>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</si>
  <si>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</si>
  <si>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</si>
  <si>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</si>
  <si>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</si>
  <si>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</si>
  <si>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</si>
  <si>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</si>
  <si>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</si>
  <si>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</si>
  <si>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</si>
  <si>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</si>
  <si>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</si>
  <si>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</si>
  <si>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</si>
  <si>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</si>
  <si>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</si>
  <si>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</si>
  <si>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</si>
  <si>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</si>
  <si>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</si>
  <si>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</si>
  <si>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</si>
  <si>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</si>
  <si>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</si>
  <si>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</si>
  <si>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</si>
  <si>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</si>
  <si>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</si>
  <si>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</si>
  <si>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</si>
  <si>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</si>
  <si>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</si>
  <si>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</si>
  <si>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</si>
  <si>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</si>
  <si>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</si>
  <si>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</si>
  <si>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</si>
  <si>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</si>
  <si>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</si>
  <si>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</si>
  <si>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</si>
  <si>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</si>
  <si>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</si>
  <si>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</si>
  <si>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</si>
  <si>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</si>
  <si>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</si>
  <si>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</si>
  <si>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</si>
  <si>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</si>
  <si>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</si>
  <si>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</si>
  <si>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</si>
  <si>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</si>
  <si>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</si>
  <si>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</si>
  <si>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</si>
  <si>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</si>
  <si>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</si>
  <si>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</si>
  <si>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</si>
  <si>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</si>
  <si>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</si>
  <si>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</si>
  <si>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</si>
  <si>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</si>
  <si>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</si>
  <si>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</si>
  <si>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</si>
  <si>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</si>
  <si>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</si>
  <si>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</si>
  <si>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</si>
  <si>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</si>
  <si>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</si>
  <si>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</si>
  <si>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</si>
  <si>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</si>
  <si>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</si>
  <si>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</si>
  <si>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</si>
  <si>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</si>
  <si>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</si>
  <si>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</si>
  <si>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</si>
  <si>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</si>
  <si>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</si>
  <si>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</si>
  <si>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</si>
  <si>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</si>
  <si>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</si>
  <si>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</si>
  <si>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</si>
  <si>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</si>
  <si>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</si>
  <si>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</si>
  <si>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</si>
  <si>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</si>
  <si>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</si>
  <si>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</si>
  <si>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</si>
  <si>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</si>
  <si>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</si>
  <si>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</si>
  <si>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</si>
  <si>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</si>
  <si>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</si>
  <si>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</si>
  <si>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</si>
  <si>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</si>
  <si>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</si>
  <si>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</si>
  <si>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</si>
  <si>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</si>
  <si>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</si>
  <si>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</si>
  <si>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</si>
  <si>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</si>
  <si>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</si>
  <si>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</si>
  <si>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</si>
  <si>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</si>
  <si>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</si>
  <si>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</si>
  <si>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</si>
  <si>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</si>
  <si>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</si>
  <si>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</si>
  <si>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</si>
  <si>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</si>
  <si>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</si>
  <si>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</si>
  <si>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</si>
  <si>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</si>
  <si>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</si>
  <si>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</si>
  <si>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</si>
  <si>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</si>
  <si>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</si>
  <si>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</si>
  <si>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</si>
  <si>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</si>
  <si>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</si>
  <si>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</si>
  <si>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</si>
  <si>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</si>
  <si>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</si>
  <si>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</si>
  <si>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</si>
  <si>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</si>
  <si>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</si>
  <si>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</si>
  <si>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</si>
  <si>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</si>
  <si>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</si>
  <si>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</si>
  <si>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</si>
  <si>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</si>
  <si>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</si>
  <si>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</si>
  <si>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</si>
  <si>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</si>
  <si>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</si>
  <si>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</si>
  <si>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</si>
  <si>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</si>
  <si>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</si>
  <si>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</si>
  <si>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</si>
  <si>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</si>
  <si>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</si>
  <si>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</si>
  <si>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</si>
  <si>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</si>
  <si>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</si>
  <si>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</si>
  <si>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</si>
  <si>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</si>
  <si>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</si>
  <si>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</si>
  <si>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</si>
  <si>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</si>
  <si>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</si>
  <si>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</si>
  <si>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</si>
  <si>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</si>
  <si>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</si>
  <si>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</si>
  <si>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</si>
  <si>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</si>
  <si>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</si>
  <si>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</si>
  <si>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</si>
  <si>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</si>
  <si>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</si>
  <si>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</si>
  <si>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</si>
  <si>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</si>
  <si>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</si>
  <si>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</si>
  <si>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</si>
  <si>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</si>
  <si>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</si>
  <si>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</si>
  <si>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</si>
  <si>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</si>
  <si>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</si>
  <si>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</si>
  <si>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</si>
  <si>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</si>
  <si>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</si>
  <si>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</si>
  <si>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</si>
  <si>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</si>
  <si>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</si>
  <si>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</si>
  <si>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</si>
  <si>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</si>
  <si>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</si>
  <si>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</si>
  <si>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</si>
  <si>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</si>
  <si>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</si>
  <si>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</si>
  <si>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</si>
  <si>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</si>
  <si>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</si>
  <si>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</si>
  <si>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</si>
  <si>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</si>
  <si>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</si>
  <si>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</si>
  <si>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</si>
  <si>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</si>
  <si>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</si>
  <si>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</si>
  <si>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</si>
  <si>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</si>
  <si>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</si>
  <si>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</si>
  <si>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</si>
  <si>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</si>
  <si>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</si>
  <si>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</si>
  <si>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</si>
  <si>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</si>
  <si>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</si>
  <si>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</si>
  <si>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</si>
  <si>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</si>
  <si>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</si>
  <si>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</si>
  <si>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</si>
  <si>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</si>
  <si>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</si>
  <si>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</si>
  <si>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</si>
  <si>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</si>
  <si>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</si>
  <si>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</si>
  <si>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</si>
  <si>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</si>
  <si>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</si>
  <si>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</si>
  <si>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</si>
  <si>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</si>
  <si>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</si>
  <si>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</si>
  <si>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</si>
  <si>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</si>
  <si>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</si>
  <si>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</si>
  <si>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</si>
  <si>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</si>
  <si>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</si>
  <si>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</si>
  <si>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</si>
  <si>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</si>
  <si>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</si>
  <si>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</si>
  <si>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</si>
  <si>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</si>
  <si>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</si>
  <si>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</si>
  <si>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</si>
  <si>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</si>
  <si>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</si>
  <si>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</si>
  <si>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</si>
  <si>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</si>
  <si>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</si>
  <si>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</si>
  <si>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</si>
  <si>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</si>
  <si>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</si>
  <si>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</si>
  <si>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</si>
  <si>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</si>
  <si>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</si>
  <si>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</si>
  <si>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</si>
  <si>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</si>
  <si>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</si>
  <si>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</si>
  <si>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</si>
  <si>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</si>
  <si>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</si>
  <si>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</si>
  <si>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</si>
  <si>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</si>
  <si>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</si>
  <si>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</si>
  <si>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</si>
  <si>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</si>
  <si>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</si>
  <si>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</si>
  <si>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</si>
  <si>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</si>
  <si>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</si>
  <si>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</si>
  <si>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</si>
  <si>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</si>
  <si>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</si>
  <si>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</si>
  <si>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</si>
  <si>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</si>
  <si>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</si>
  <si>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</si>
  <si>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</si>
  <si>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</si>
  <si>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</si>
  <si>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</si>
  <si>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</si>
  <si>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</si>
  <si>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</si>
  <si>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</si>
  <si>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</si>
  <si>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</si>
  <si>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</si>
  <si>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</si>
  <si>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</si>
  <si>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</si>
  <si>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</si>
  <si>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</si>
  <si>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</si>
  <si>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</si>
  <si>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</si>
  <si>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</si>
  <si>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</si>
  <si>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</si>
  <si>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</si>
  <si>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</si>
  <si>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</si>
  <si>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</si>
  <si>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</si>
  <si>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</si>
  <si>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</si>
  <si>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</si>
  <si>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</si>
  <si>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</si>
  <si>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</si>
  <si>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</si>
  <si>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</si>
  <si>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</si>
  <si>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</si>
  <si>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</si>
  <si>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</si>
  <si>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</si>
  <si>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</si>
  <si>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</si>
  <si>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</si>
  <si>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</si>
  <si>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</si>
  <si>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</si>
  <si>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</si>
  <si>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</si>
  <si>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</si>
  <si>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</si>
  <si>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</si>
  <si>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</si>
  <si>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</si>
  <si>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</si>
  <si>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</si>
  <si>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</si>
  <si>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</si>
  <si>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</si>
  <si>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</si>
  <si>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</si>
  <si>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</si>
  <si>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</si>
  <si>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</si>
  <si>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</si>
  <si>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</si>
  <si>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</si>
  <si>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</si>
  <si>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</si>
  <si>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</si>
  <si>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</si>
  <si>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</si>
  <si>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</si>
  <si>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</si>
  <si>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</si>
  <si>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</si>
  <si>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</si>
  <si>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</si>
  <si>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</si>
  <si>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</si>
  <si>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</si>
  <si>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</si>
  <si>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</si>
  <si>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</si>
  <si>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</si>
  <si>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</si>
  <si>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</si>
  <si>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</si>
  <si>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</si>
  <si>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</si>
  <si>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</si>
  <si>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</si>
  <si>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</si>
  <si>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</si>
  <si>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</si>
  <si>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</si>
  <si>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</si>
  <si>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</si>
  <si>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</si>
  <si>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</si>
  <si>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</si>
  <si>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</si>
  <si>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</si>
  <si>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</si>
  <si>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</si>
  <si>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</si>
  <si>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</si>
  <si>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</si>
  <si>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</si>
  <si>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</si>
  <si>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</si>
  <si>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</si>
  <si>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</si>
  <si>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</si>
  <si>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</si>
  <si>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</si>
  <si>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</si>
  <si>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</si>
  <si>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</si>
  <si>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</si>
  <si>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</si>
  <si>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</si>
  <si>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</si>
  <si>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</si>
  <si>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</si>
  <si>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</si>
  <si>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</si>
  <si>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</si>
  <si>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</si>
  <si>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</si>
  <si>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</si>
  <si>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</si>
  <si>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</si>
  <si>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</si>
  <si>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</si>
  <si>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</si>
  <si>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</si>
  <si>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</si>
  <si>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</si>
  <si>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</si>
  <si>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</si>
  <si>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</si>
  <si>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</si>
  <si>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</si>
  <si>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</si>
  <si>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</si>
  <si>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</si>
  <si>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</si>
  <si>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</si>
  <si>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</si>
  <si>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</si>
  <si>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</si>
  <si>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</si>
  <si>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</si>
  <si>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</si>
  <si>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</si>
  <si>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</si>
  <si>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</si>
  <si>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</si>
  <si>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</si>
  <si>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</si>
  <si>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</si>
  <si>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</si>
  <si>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</si>
  <si>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</si>
  <si>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</si>
  <si>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</si>
  <si>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</si>
  <si>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</si>
  <si>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</si>
  <si>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</si>
  <si>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</si>
  <si>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</si>
  <si>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</si>
  <si>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</si>
  <si>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</si>
  <si>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</si>
  <si>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</si>
  <si>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</si>
  <si>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</si>
  <si>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</si>
  <si>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</si>
  <si>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</si>
  <si>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</si>
  <si>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</si>
  <si>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</si>
  <si>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</si>
  <si>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</si>
  <si>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</si>
  <si>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</si>
  <si>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</si>
  <si>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</si>
  <si>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</si>
  <si>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</si>
  <si>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</si>
  <si>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</si>
  <si>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</si>
  <si>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</si>
  <si>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</si>
  <si>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</si>
  <si>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</si>
  <si>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</si>
  <si>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</si>
  <si>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</si>
  <si>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</si>
  <si>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</si>
  <si>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</si>
  <si>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</si>
  <si>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</si>
  <si>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</si>
  <si>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</si>
  <si>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</si>
  <si>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</si>
  <si>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</si>
  <si>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</si>
  <si>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</si>
  <si>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</si>
  <si>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</si>
  <si>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</si>
  <si>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</si>
  <si>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</si>
  <si>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</si>
  <si>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</si>
  <si>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</si>
  <si>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</si>
  <si>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</si>
  <si>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</si>
  <si>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</si>
  <si>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</si>
  <si>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</si>
  <si>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</si>
  <si>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</si>
  <si>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</si>
  <si>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</si>
  <si>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</si>
  <si>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</si>
  <si>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</si>
  <si>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</si>
  <si>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</si>
  <si>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</si>
  <si>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</si>
  <si>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</si>
  <si>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</si>
  <si>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</si>
  <si>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</si>
  <si>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</si>
  <si>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</si>
  <si>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</si>
  <si>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</si>
  <si>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</si>
  <si>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</si>
  <si>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</si>
  <si>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</si>
  <si>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</si>
  <si>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</si>
  <si>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</si>
  <si>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</si>
  <si>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</si>
  <si>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</si>
  <si>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</si>
  <si>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</si>
  <si>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</si>
  <si>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</si>
  <si>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</si>
  <si>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</si>
  <si>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</si>
  <si>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</si>
  <si>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</si>
  <si>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</si>
  <si>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</si>
  <si>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</si>
  <si>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</si>
  <si>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</si>
  <si>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</si>
  <si>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</si>
  <si>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</si>
  <si>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</si>
  <si>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</si>
  <si>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</si>
  <si>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</si>
  <si>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</si>
  <si>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</si>
  <si>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</si>
  <si>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</si>
  <si>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</si>
  <si>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</si>
  <si>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</si>
  <si>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</si>
  <si>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</si>
  <si>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</si>
  <si>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</si>
  <si>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</si>
  <si>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</si>
  <si>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</si>
  <si>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</si>
  <si>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</si>
  <si>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</si>
  <si>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</si>
  <si>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</si>
  <si>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</si>
  <si>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</si>
  <si>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</si>
  <si>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</si>
  <si>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</si>
  <si>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</si>
  <si>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</si>
  <si>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</si>
  <si>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</si>
  <si>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</si>
  <si>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</si>
  <si>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</si>
  <si>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</si>
  <si>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</si>
  <si>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</si>
  <si>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</si>
  <si>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</si>
  <si>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</si>
  <si>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</si>
  <si>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</si>
  <si>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</si>
  <si>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</si>
  <si>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</si>
  <si>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</si>
  <si>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</si>
  <si>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</si>
  <si>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</si>
  <si>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</si>
  <si>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</si>
  <si>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</si>
  <si>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</si>
  <si>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</si>
  <si>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</si>
  <si>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</si>
  <si>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</si>
  <si>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</si>
  <si>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</si>
  <si>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</si>
  <si>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</si>
  <si>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</si>
  <si>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</si>
  <si>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</si>
  <si>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</si>
  <si>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</si>
  <si>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</si>
  <si>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</si>
  <si>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</si>
  <si>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</si>
  <si>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</si>
  <si>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</si>
  <si>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</si>
  <si>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</si>
  <si>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</si>
  <si>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</si>
  <si>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</si>
  <si>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</si>
  <si>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</si>
  <si>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</si>
  <si>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</si>
  <si>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</si>
  <si>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</si>
  <si>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</si>
  <si>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</si>
  <si>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</si>
  <si>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</si>
  <si>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</si>
  <si>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</si>
  <si>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</si>
  <si>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</si>
  <si>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</si>
  <si>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</si>
  <si>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</si>
  <si>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</si>
  <si>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</si>
  <si>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</si>
  <si>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</si>
  <si>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</si>
  <si>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</si>
  <si>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</si>
  <si>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</si>
  <si>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</si>
  <si>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</si>
  <si>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</si>
  <si>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</si>
  <si>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</si>
  <si>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</si>
  <si>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</si>
  <si>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</si>
  <si>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</si>
  <si>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</si>
  <si>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</si>
  <si>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</si>
  <si>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</si>
  <si>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</si>
  <si>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</si>
  <si>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</si>
  <si>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</si>
  <si>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</si>
  <si>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</si>
  <si>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</si>
  <si>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</si>
  <si>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</si>
  <si>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</si>
  <si>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</si>
  <si>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</si>
  <si>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</si>
  <si>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</si>
  <si>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</si>
  <si>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</si>
  <si>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</si>
  <si>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</si>
  <si>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</si>
  <si>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</si>
  <si>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</si>
  <si>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</si>
  <si>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</si>
  <si>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</si>
  <si>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</si>
  <si>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</si>
  <si>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</si>
  <si>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</si>
  <si>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</si>
  <si>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</si>
  <si>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</si>
  <si>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</si>
  <si>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</si>
  <si>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</si>
  <si>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</si>
  <si>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</si>
  <si>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</si>
  <si>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</si>
  <si>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</si>
  <si>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</si>
  <si>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</si>
  <si>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</si>
  <si>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</si>
  <si>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</si>
  <si>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</si>
  <si>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</si>
  <si>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</si>
  <si>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</si>
  <si>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</si>
  <si>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</si>
  <si>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</si>
  <si>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</si>
  <si>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</si>
  <si>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</si>
  <si>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</si>
  <si>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</si>
  <si>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</si>
  <si>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</si>
  <si>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</si>
  <si>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</si>
  <si>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</si>
  <si>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</si>
  <si>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</si>
  <si>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</si>
  <si>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</si>
  <si>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</si>
  <si>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</si>
  <si>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</si>
  <si>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</si>
  <si>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</si>
  <si>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</si>
  <si>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</si>
  <si>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</si>
  <si>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</si>
  <si>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</si>
  <si>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</si>
  <si>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</si>
  <si>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</si>
  <si>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</si>
  <si>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</si>
  <si>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</si>
  <si>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</si>
  <si>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</si>
  <si>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</si>
  <si>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</si>
  <si>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</si>
  <si>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</si>
  <si>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</si>
  <si>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</si>
  <si>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</si>
  <si>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</si>
  <si>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</si>
  <si>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</si>
  <si>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</si>
  <si>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</si>
  <si>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</si>
  <si>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</si>
  <si>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</si>
  <si>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</si>
  <si>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</si>
  <si>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</si>
  <si>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</si>
  <si>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</si>
  <si>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</si>
  <si>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</si>
  <si>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</si>
  <si>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</si>
  <si>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</si>
  <si>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</si>
  <si>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</si>
  <si>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</si>
  <si>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</si>
  <si>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</si>
  <si>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</si>
  <si>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</si>
  <si>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</si>
  <si>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</si>
  <si>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</si>
  <si>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</si>
  <si>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</si>
  <si>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</si>
  <si>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</si>
  <si>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</si>
  <si>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</si>
  <si>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</si>
  <si>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</si>
  <si>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</si>
  <si>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</si>
  <si>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</si>
  <si>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</si>
  <si>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</si>
  <si>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</si>
  <si>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</si>
  <si>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</si>
  <si>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</si>
  <si>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</si>
  <si>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</si>
  <si>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</si>
  <si>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</si>
  <si>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</si>
  <si>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</si>
  <si>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</si>
  <si>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</si>
  <si>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</si>
  <si>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</si>
  <si>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</si>
  <si>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</si>
  <si>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</si>
  <si>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</si>
  <si>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</si>
  <si>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</si>
  <si>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</si>
  <si>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</si>
  <si>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</si>
  <si>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</si>
  <si>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</si>
  <si>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</si>
  <si>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</si>
  <si>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</si>
  <si>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</si>
  <si>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</si>
  <si>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</si>
  <si>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</si>
  <si>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</si>
  <si>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</si>
  <si>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</si>
  <si>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</si>
  <si>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</si>
  <si>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</si>
  <si>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</si>
  <si>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</si>
  <si>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</si>
  <si>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</si>
  <si>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</si>
  <si>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</si>
  <si>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</si>
  <si>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</si>
  <si>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</si>
  <si>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</si>
  <si>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</si>
  <si>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</si>
  <si>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</si>
  <si>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</si>
  <si>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</si>
  <si>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</si>
  <si>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</si>
  <si>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</si>
  <si>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</si>
  <si>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</si>
  <si>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</si>
  <si>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</si>
  <si>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</si>
  <si>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</si>
  <si>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</si>
  <si>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</si>
  <si>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</si>
  <si>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</si>
  <si>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</si>
  <si>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</si>
  <si>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</si>
  <si>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</si>
  <si>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</si>
  <si>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</si>
  <si>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</si>
  <si>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</si>
  <si>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</si>
  <si>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</si>
  <si>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</si>
  <si>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</si>
  <si>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</si>
  <si>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</si>
  <si>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</si>
  <si>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</si>
  <si>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</si>
  <si>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</si>
  <si>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</si>
  <si>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</si>
  <si>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</si>
  <si>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</si>
  <si>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</si>
  <si>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</si>
  <si>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</si>
  <si>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</si>
  <si>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</si>
  <si>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</si>
  <si>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</si>
  <si>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</si>
  <si>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</si>
  <si>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</si>
  <si>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</si>
  <si>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</si>
  <si>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</si>
  <si>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</si>
  <si>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</si>
  <si>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</si>
  <si>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</si>
  <si>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</si>
  <si>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</si>
  <si>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</si>
  <si>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</si>
  <si>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</si>
  <si>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</si>
  <si>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</si>
  <si>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</si>
  <si>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</si>
  <si>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</si>
  <si>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</si>
  <si>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</si>
  <si>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</si>
  <si>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</si>
  <si>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</si>
  <si>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</si>
  <si>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</si>
  <si>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</si>
  <si>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</si>
  <si>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</si>
  <si>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</si>
  <si>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</si>
  <si>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</si>
  <si>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</si>
  <si>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</si>
  <si>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</si>
  <si>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</si>
  <si>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</si>
  <si>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</si>
  <si>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</si>
  <si>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</si>
  <si>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</si>
  <si>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</si>
  <si>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</si>
  <si>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</si>
  <si>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</si>
  <si>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</si>
  <si>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</si>
  <si>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</si>
  <si>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</si>
  <si>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</si>
  <si>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</si>
  <si>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</si>
  <si>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</si>
  <si>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</si>
  <si>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</si>
  <si>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</si>
  <si>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</si>
  <si>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</si>
  <si>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</si>
  <si>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</si>
  <si>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</si>
  <si>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</si>
  <si>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</si>
  <si>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</si>
  <si>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NH</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</si>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</sst>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9">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0" fontId="3" fillId="2" borderId="3" xfId="0" applyFont="1" applyFill="1" applyBorder="1" applyAlignment="1">
      <alignment horizontal="left" wrapText="1"/>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2" xfId="0" applyFont="1" applyFill="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zoomScaleNormal="100" workbookViewId="0">
      <selection activeCell="A10" sqref="A10"/>
    </sheetView>
  </sheetViews>
  <sheetFormatPr defaultRowHeight="12.75" x14ac:dyDescent="0.2"/>
  <cols>
    <col min="1" max="1" width="106.5703125" customWidth="1"/>
    <col min="2" max="9" width="9.140625" customWidth="1"/>
  </cols>
  <sheetData>
    <row r="1" spans="1:1" ht="77.25" customHeight="1" x14ac:dyDescent="0.25">
      <c r="A1" s="122" t="s">
        <v>1648</v>
      </c>
    </row>
    <row r="2" spans="1:1" ht="15" x14ac:dyDescent="0.25">
      <c r="A2" s="122" t="s">
        <v>650</v>
      </c>
    </row>
    <row r="3" spans="1:1" ht="30" x14ac:dyDescent="0.6">
      <c r="A3" s="123" t="s">
        <v>1649</v>
      </c>
    </row>
    <row r="4" spans="1:1" ht="30" x14ac:dyDescent="0.6">
      <c r="A4" s="123" t="s">
        <v>1730</v>
      </c>
    </row>
    <row r="5" spans="1:1" ht="18" x14ac:dyDescent="0.25">
      <c r="A5" s="124" t="s">
        <v>1744</v>
      </c>
    </row>
    <row r="6" spans="1:1" ht="16.5" customHeight="1" x14ac:dyDescent="0.2">
      <c r="A6" s="125" t="s">
        <v>650</v>
      </c>
    </row>
    <row r="7" spans="1:1" ht="13.5" x14ac:dyDescent="0.25">
      <c r="A7" s="126" t="s">
        <v>1650</v>
      </c>
    </row>
    <row r="8" spans="1:1" ht="62.1" customHeight="1" x14ac:dyDescent="0.2">
      <c r="A8" s="127" t="s">
        <v>1651</v>
      </c>
    </row>
    <row r="9" spans="1:1" x14ac:dyDescent="0.2">
      <c r="A9" s="128" t="s">
        <v>650</v>
      </c>
    </row>
    <row r="10" spans="1:1" ht="13.5" x14ac:dyDescent="0.25">
      <c r="A10" s="126" t="s">
        <v>1652</v>
      </c>
    </row>
    <row r="11" spans="1:1" ht="95.1" customHeight="1" x14ac:dyDescent="0.2">
      <c r="A11" s="129" t="s">
        <v>1745</v>
      </c>
    </row>
    <row r="12" spans="1:1" x14ac:dyDescent="0.2">
      <c r="A12" s="145"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40625"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1596</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107" t="s">
        <v>213</v>
      </c>
      <c r="C6" s="38">
        <v>0</v>
      </c>
      <c r="D6" s="9" t="str">
        <f>IF($B6="N/A","N/A",IF(C6&lt;0,"No","Yes"))</f>
        <v>N/A</v>
      </c>
      <c r="E6" s="38">
        <v>0</v>
      </c>
      <c r="F6" s="9" t="str">
        <f>IF($B6="N/A","N/A",IF(E6&lt;0,"No","Yes"))</f>
        <v>N/A</v>
      </c>
      <c r="G6" s="38">
        <v>0</v>
      </c>
      <c r="H6" s="9" t="str">
        <f>IF($B6="N/A","N/A",IF(G6&lt;0,"No","Yes"))</f>
        <v>N/A</v>
      </c>
      <c r="I6" s="10" t="s">
        <v>1747</v>
      </c>
      <c r="J6" s="10" t="s">
        <v>1747</v>
      </c>
      <c r="K6" s="9" t="str">
        <f t="shared" ref="K6:K11" si="0">IF(J6="Div by 0", "N/A", IF(J6="N/A","N/A", IF(J6&gt;30, "No", IF(J6&lt;-30, "No", "Yes"))))</f>
        <v>N/A</v>
      </c>
    </row>
    <row r="7" spans="1:11" x14ac:dyDescent="0.2">
      <c r="A7" s="88" t="s">
        <v>445</v>
      </c>
      <c r="B7" s="107" t="s">
        <v>213</v>
      </c>
      <c r="C7" s="9" t="s">
        <v>1747</v>
      </c>
      <c r="D7" s="9" t="str">
        <f t="shared" ref="D7:D11" si="1">IF($B7="N/A","N/A",IF(C7&lt;0,"No","Yes"))</f>
        <v>N/A</v>
      </c>
      <c r="E7" s="9" t="s">
        <v>1747</v>
      </c>
      <c r="F7" s="9" t="str">
        <f t="shared" ref="F7:F11" si="2">IF($B7="N/A","N/A",IF(E7&lt;0,"No","Yes"))</f>
        <v>N/A</v>
      </c>
      <c r="G7" s="9" t="s">
        <v>1747</v>
      </c>
      <c r="H7" s="9" t="str">
        <f t="shared" ref="H7:H11" si="3">IF($B7="N/A","N/A",IF(G7&lt;0,"No","Yes"))</f>
        <v>N/A</v>
      </c>
      <c r="I7" s="10" t="s">
        <v>1747</v>
      </c>
      <c r="J7" s="10" t="s">
        <v>1747</v>
      </c>
      <c r="K7" s="9" t="str">
        <f t="shared" si="0"/>
        <v>N/A</v>
      </c>
    </row>
    <row r="8" spans="1:11" x14ac:dyDescent="0.2">
      <c r="A8" s="88" t="s">
        <v>446</v>
      </c>
      <c r="B8" s="107" t="s">
        <v>213</v>
      </c>
      <c r="C8" s="9" t="s">
        <v>1747</v>
      </c>
      <c r="D8" s="9" t="str">
        <f t="shared" si="1"/>
        <v>N/A</v>
      </c>
      <c r="E8" s="9" t="s">
        <v>1747</v>
      </c>
      <c r="F8" s="9" t="str">
        <f t="shared" si="2"/>
        <v>N/A</v>
      </c>
      <c r="G8" s="9" t="s">
        <v>1747</v>
      </c>
      <c r="H8" s="9" t="str">
        <f t="shared" si="3"/>
        <v>N/A</v>
      </c>
      <c r="I8" s="10" t="s">
        <v>1747</v>
      </c>
      <c r="J8" s="10" t="s">
        <v>1747</v>
      </c>
      <c r="K8" s="9" t="str">
        <f t="shared" si="0"/>
        <v>N/A</v>
      </c>
    </row>
    <row r="9" spans="1:11" x14ac:dyDescent="0.2">
      <c r="A9" s="88" t="s">
        <v>447</v>
      </c>
      <c r="B9" s="107" t="s">
        <v>213</v>
      </c>
      <c r="C9" s="9" t="s">
        <v>1747</v>
      </c>
      <c r="D9" s="9" t="str">
        <f t="shared" si="1"/>
        <v>N/A</v>
      </c>
      <c r="E9" s="9" t="s">
        <v>1747</v>
      </c>
      <c r="F9" s="9" t="str">
        <f t="shared" si="2"/>
        <v>N/A</v>
      </c>
      <c r="G9" s="9" t="s">
        <v>1747</v>
      </c>
      <c r="H9" s="9" t="str">
        <f t="shared" si="3"/>
        <v>N/A</v>
      </c>
      <c r="I9" s="10" t="s">
        <v>1747</v>
      </c>
      <c r="J9" s="10" t="s">
        <v>1747</v>
      </c>
      <c r="K9" s="9" t="str">
        <f t="shared" si="0"/>
        <v>N/A</v>
      </c>
    </row>
    <row r="10" spans="1:11" x14ac:dyDescent="0.2">
      <c r="A10" s="88" t="s">
        <v>448</v>
      </c>
      <c r="B10" s="107" t="s">
        <v>213</v>
      </c>
      <c r="C10" s="9" t="s">
        <v>1747</v>
      </c>
      <c r="D10" s="9" t="str">
        <f t="shared" si="1"/>
        <v>N/A</v>
      </c>
      <c r="E10" s="9" t="s">
        <v>1747</v>
      </c>
      <c r="F10" s="9" t="str">
        <f t="shared" si="2"/>
        <v>N/A</v>
      </c>
      <c r="G10" s="9" t="s">
        <v>1747</v>
      </c>
      <c r="H10" s="9" t="str">
        <f t="shared" si="3"/>
        <v>N/A</v>
      </c>
      <c r="I10" s="10" t="s">
        <v>1747</v>
      </c>
      <c r="J10" s="10" t="s">
        <v>1747</v>
      </c>
      <c r="K10" s="9" t="str">
        <f t="shared" si="0"/>
        <v>N/A</v>
      </c>
    </row>
    <row r="11" spans="1:11" x14ac:dyDescent="0.2">
      <c r="A11" s="88" t="s">
        <v>204</v>
      </c>
      <c r="B11" s="107" t="s">
        <v>213</v>
      </c>
      <c r="C11" s="9" t="s">
        <v>1747</v>
      </c>
      <c r="D11" s="9" t="str">
        <f t="shared" si="1"/>
        <v>N/A</v>
      </c>
      <c r="E11" s="9" t="s">
        <v>1747</v>
      </c>
      <c r="F11" s="9" t="str">
        <f t="shared" si="2"/>
        <v>N/A</v>
      </c>
      <c r="G11" s="9" t="s">
        <v>1747</v>
      </c>
      <c r="H11" s="9" t="str">
        <f t="shared" si="3"/>
        <v>N/A</v>
      </c>
      <c r="I11" s="10" t="s">
        <v>1747</v>
      </c>
      <c r="J11" s="10" t="s">
        <v>1747</v>
      </c>
      <c r="K11" s="9" t="str">
        <f t="shared" si="0"/>
        <v>N/A</v>
      </c>
    </row>
    <row r="12" spans="1:11" x14ac:dyDescent="0.2">
      <c r="A12" s="88" t="s">
        <v>655</v>
      </c>
      <c r="B12" s="107" t="s">
        <v>213</v>
      </c>
      <c r="C12" s="9" t="s">
        <v>1747</v>
      </c>
      <c r="D12" s="9" t="str">
        <f t="shared" ref="D12:D23" si="4">IF($B12="N/A","N/A",IF(C12&lt;0,"No","Yes"))</f>
        <v>N/A</v>
      </c>
      <c r="E12" s="9" t="s">
        <v>1747</v>
      </c>
      <c r="F12" s="9" t="str">
        <f t="shared" ref="F12:F23" si="5">IF($B12="N/A","N/A",IF(E12&lt;0,"No","Yes"))</f>
        <v>N/A</v>
      </c>
      <c r="G12" s="9" t="s">
        <v>1747</v>
      </c>
      <c r="H12" s="9" t="str">
        <f t="shared" ref="H12:H23" si="6">IF($B12="N/A","N/A",IF(G12&lt;0,"No","Yes"))</f>
        <v>N/A</v>
      </c>
      <c r="I12" s="10" t="s">
        <v>1747</v>
      </c>
      <c r="J12" s="10" t="s">
        <v>1747</v>
      </c>
      <c r="K12" s="9" t="str">
        <f t="shared" ref="K12:K23" si="7">IF(J12="Div by 0", "N/A", IF(J12="N/A","N/A", IF(J12&gt;30, "No", IF(J12&lt;-30, "No", "Yes"))))</f>
        <v>N/A</v>
      </c>
    </row>
    <row r="13" spans="1:11" x14ac:dyDescent="0.2">
      <c r="A13" s="88" t="s">
        <v>654</v>
      </c>
      <c r="B13" s="107" t="s">
        <v>213</v>
      </c>
      <c r="C13" s="9" t="s">
        <v>1747</v>
      </c>
      <c r="D13" s="9" t="str">
        <f t="shared" si="4"/>
        <v>N/A</v>
      </c>
      <c r="E13" s="9" t="s">
        <v>1747</v>
      </c>
      <c r="F13" s="9" t="str">
        <f t="shared" si="5"/>
        <v>N/A</v>
      </c>
      <c r="G13" s="9" t="s">
        <v>1747</v>
      </c>
      <c r="H13" s="9" t="str">
        <f t="shared" si="6"/>
        <v>N/A</v>
      </c>
      <c r="I13" s="10" t="s">
        <v>1747</v>
      </c>
      <c r="J13" s="10" t="s">
        <v>1747</v>
      </c>
      <c r="K13" s="9" t="str">
        <f t="shared" si="7"/>
        <v>N/A</v>
      </c>
    </row>
    <row r="14" spans="1:11" x14ac:dyDescent="0.2">
      <c r="A14" s="88" t="s">
        <v>855</v>
      </c>
      <c r="B14" s="107" t="s">
        <v>213</v>
      </c>
      <c r="C14" s="10" t="s">
        <v>1747</v>
      </c>
      <c r="D14" s="9" t="str">
        <f t="shared" si="4"/>
        <v>N/A</v>
      </c>
      <c r="E14" s="10" t="s">
        <v>1747</v>
      </c>
      <c r="F14" s="9" t="str">
        <f t="shared" si="5"/>
        <v>N/A</v>
      </c>
      <c r="G14" s="10" t="s">
        <v>1747</v>
      </c>
      <c r="H14" s="9" t="str">
        <f t="shared" si="6"/>
        <v>N/A</v>
      </c>
      <c r="I14" s="10" t="s">
        <v>1747</v>
      </c>
      <c r="J14" s="10" t="s">
        <v>1747</v>
      </c>
      <c r="K14" s="9" t="str">
        <f t="shared" si="7"/>
        <v>N/A</v>
      </c>
    </row>
    <row r="15" spans="1:11" x14ac:dyDescent="0.2">
      <c r="A15" s="88" t="s">
        <v>656</v>
      </c>
      <c r="B15" s="107" t="s">
        <v>213</v>
      </c>
      <c r="C15" s="9" t="s">
        <v>1747</v>
      </c>
      <c r="D15" s="9" t="str">
        <f t="shared" si="4"/>
        <v>N/A</v>
      </c>
      <c r="E15" s="9" t="s">
        <v>1747</v>
      </c>
      <c r="F15" s="9" t="str">
        <f t="shared" si="5"/>
        <v>N/A</v>
      </c>
      <c r="G15" s="9" t="s">
        <v>1747</v>
      </c>
      <c r="H15" s="9" t="str">
        <f t="shared" si="6"/>
        <v>N/A</v>
      </c>
      <c r="I15" s="10" t="s">
        <v>1747</v>
      </c>
      <c r="J15" s="10" t="s">
        <v>1747</v>
      </c>
      <c r="K15" s="9" t="str">
        <f t="shared" si="7"/>
        <v>N/A</v>
      </c>
    </row>
    <row r="16" spans="1:11" x14ac:dyDescent="0.2">
      <c r="A16" s="88" t="s">
        <v>372</v>
      </c>
      <c r="B16" s="107"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
      <c r="A17" s="88" t="s">
        <v>856</v>
      </c>
      <c r="B17" s="107"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8" t="s">
        <v>657</v>
      </c>
      <c r="B18" s="107" t="s">
        <v>213</v>
      </c>
      <c r="C18" s="9" t="s">
        <v>1747</v>
      </c>
      <c r="D18" s="9" t="str">
        <f t="shared" si="4"/>
        <v>N/A</v>
      </c>
      <c r="E18" s="9" t="s">
        <v>1747</v>
      </c>
      <c r="F18" s="9" t="str">
        <f t="shared" si="5"/>
        <v>N/A</v>
      </c>
      <c r="G18" s="9" t="s">
        <v>1747</v>
      </c>
      <c r="H18" s="9" t="str">
        <f t="shared" si="6"/>
        <v>N/A</v>
      </c>
      <c r="I18" s="10" t="s">
        <v>1747</v>
      </c>
      <c r="J18" s="10" t="s">
        <v>1747</v>
      </c>
      <c r="K18" s="9" t="str">
        <f t="shared" si="7"/>
        <v>N/A</v>
      </c>
    </row>
    <row r="19" spans="1:11" x14ac:dyDescent="0.2">
      <c r="A19" s="88" t="s">
        <v>205</v>
      </c>
      <c r="B19" s="107" t="s">
        <v>213</v>
      </c>
      <c r="C19" s="9" t="s">
        <v>1747</v>
      </c>
      <c r="D19" s="9" t="str">
        <f t="shared" si="4"/>
        <v>N/A</v>
      </c>
      <c r="E19" s="9" t="s">
        <v>1747</v>
      </c>
      <c r="F19" s="9" t="str">
        <f t="shared" si="5"/>
        <v>N/A</v>
      </c>
      <c r="G19" s="9" t="s">
        <v>1747</v>
      </c>
      <c r="H19" s="9" t="str">
        <f t="shared" si="6"/>
        <v>N/A</v>
      </c>
      <c r="I19" s="10" t="s">
        <v>1747</v>
      </c>
      <c r="J19" s="10" t="s">
        <v>1747</v>
      </c>
      <c r="K19" s="9" t="str">
        <f t="shared" si="7"/>
        <v>N/A</v>
      </c>
    </row>
    <row r="20" spans="1:11" x14ac:dyDescent="0.2">
      <c r="A20" s="88" t="s">
        <v>857</v>
      </c>
      <c r="B20" s="107"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
      <c r="A21" s="88" t="s">
        <v>658</v>
      </c>
      <c r="B21" s="107" t="s">
        <v>213</v>
      </c>
      <c r="C21" s="9" t="s">
        <v>1747</v>
      </c>
      <c r="D21" s="9" t="str">
        <f t="shared" si="4"/>
        <v>N/A</v>
      </c>
      <c r="E21" s="9" t="s">
        <v>1747</v>
      </c>
      <c r="F21" s="9" t="str">
        <f t="shared" si="5"/>
        <v>N/A</v>
      </c>
      <c r="G21" s="9" t="s">
        <v>1747</v>
      </c>
      <c r="H21" s="9" t="str">
        <f t="shared" si="6"/>
        <v>N/A</v>
      </c>
      <c r="I21" s="10" t="s">
        <v>1747</v>
      </c>
      <c r="J21" s="10" t="s">
        <v>1747</v>
      </c>
      <c r="K21" s="9" t="str">
        <f t="shared" si="7"/>
        <v>N/A</v>
      </c>
    </row>
    <row r="22" spans="1:11" x14ac:dyDescent="0.2">
      <c r="A22" s="88" t="s">
        <v>1711</v>
      </c>
      <c r="B22" s="107" t="s">
        <v>213</v>
      </c>
      <c r="C22" s="9" t="s">
        <v>1747</v>
      </c>
      <c r="D22" s="9" t="str">
        <f t="shared" si="4"/>
        <v>N/A</v>
      </c>
      <c r="E22" s="9" t="s">
        <v>1747</v>
      </c>
      <c r="F22" s="9" t="str">
        <f t="shared" si="5"/>
        <v>N/A</v>
      </c>
      <c r="G22" s="9" t="s">
        <v>1747</v>
      </c>
      <c r="H22" s="9" t="str">
        <f t="shared" si="6"/>
        <v>N/A</v>
      </c>
      <c r="I22" s="10" t="s">
        <v>1747</v>
      </c>
      <c r="J22" s="10" t="s">
        <v>1747</v>
      </c>
      <c r="K22" s="9" t="str">
        <f t="shared" si="7"/>
        <v>N/A</v>
      </c>
    </row>
    <row r="23" spans="1:11" x14ac:dyDescent="0.2">
      <c r="A23" s="88" t="s">
        <v>858</v>
      </c>
      <c r="B23" s="107" t="s">
        <v>213</v>
      </c>
      <c r="C23" s="10" t="s">
        <v>1747</v>
      </c>
      <c r="D23" s="9" t="str">
        <f t="shared" si="4"/>
        <v>N/A</v>
      </c>
      <c r="E23" s="10" t="s">
        <v>1747</v>
      </c>
      <c r="F23" s="9" t="str">
        <f t="shared" si="5"/>
        <v>N/A</v>
      </c>
      <c r="G23" s="10" t="s">
        <v>1747</v>
      </c>
      <c r="H23" s="9" t="str">
        <f t="shared" si="6"/>
        <v>N/A</v>
      </c>
      <c r="I23" s="10" t="s">
        <v>1747</v>
      </c>
      <c r="J23" s="10" t="s">
        <v>1747</v>
      </c>
      <c r="K23" s="9" t="str">
        <f t="shared" si="7"/>
        <v>N/A</v>
      </c>
    </row>
    <row r="24" spans="1:11" x14ac:dyDescent="0.2">
      <c r="A24" s="88" t="s">
        <v>15</v>
      </c>
      <c r="B24" s="107" t="s">
        <v>213</v>
      </c>
      <c r="C24" s="9" t="s">
        <v>1747</v>
      </c>
      <c r="D24" s="9" t="str">
        <f>IF($B24="N/A","N/A",IF(C24&lt;0,"No","Yes"))</f>
        <v>N/A</v>
      </c>
      <c r="E24" s="9" t="s">
        <v>1747</v>
      </c>
      <c r="F24" s="9" t="str">
        <f>IF($B24="N/A","N/A",IF(E24&lt;0,"No","Yes"))</f>
        <v>N/A</v>
      </c>
      <c r="G24" s="9" t="s">
        <v>1747</v>
      </c>
      <c r="H24" s="9" t="str">
        <f>IF($B24="N/A","N/A",IF(G24&lt;0,"No","Yes"))</f>
        <v>N/A</v>
      </c>
      <c r="I24" s="10" t="s">
        <v>1747</v>
      </c>
      <c r="J24" s="10" t="s">
        <v>1747</v>
      </c>
      <c r="K24" s="9" t="str">
        <f t="shared" ref="K24:K30" si="8">IF(J24="Div by 0", "N/A", IF(J24="N/A","N/A", IF(J24&gt;30, "No", IF(J24&lt;-30, "No", "Yes"))))</f>
        <v>N/A</v>
      </c>
    </row>
    <row r="25" spans="1:11" x14ac:dyDescent="0.2">
      <c r="A25" s="88" t="s">
        <v>159</v>
      </c>
      <c r="B25" s="107" t="s">
        <v>213</v>
      </c>
      <c r="C25" s="9" t="s">
        <v>1747</v>
      </c>
      <c r="D25" s="9" t="str">
        <f>IF($B25="N/A","N/A",IF(C25&lt;0,"No","Yes"))</f>
        <v>N/A</v>
      </c>
      <c r="E25" s="9" t="s">
        <v>1747</v>
      </c>
      <c r="F25" s="9" t="str">
        <f>IF($B25="N/A","N/A",IF(E25&lt;0,"No","Yes"))</f>
        <v>N/A</v>
      </c>
      <c r="G25" s="9" t="s">
        <v>1747</v>
      </c>
      <c r="H25" s="9" t="str">
        <f>IF($B25="N/A","N/A",IF(G25&lt;0,"No","Yes"))</f>
        <v>N/A</v>
      </c>
      <c r="I25" s="10" t="s">
        <v>1747</v>
      </c>
      <c r="J25" s="10" t="s">
        <v>1747</v>
      </c>
      <c r="K25" s="9" t="str">
        <f t="shared" si="8"/>
        <v>N/A</v>
      </c>
    </row>
    <row r="26" spans="1:11" x14ac:dyDescent="0.2">
      <c r="A26" s="88" t="s">
        <v>32</v>
      </c>
      <c r="B26" s="107" t="s">
        <v>213</v>
      </c>
      <c r="C26" s="9" t="s">
        <v>1747</v>
      </c>
      <c r="D26" s="9" t="str">
        <f>IF($B26="N/A","N/A",IF(C26&lt;0,"No","Yes"))</f>
        <v>N/A</v>
      </c>
      <c r="E26" s="9" t="s">
        <v>1747</v>
      </c>
      <c r="F26" s="9" t="str">
        <f>IF($B26="N/A","N/A",IF(E26&lt;0,"No","Yes"))</f>
        <v>N/A</v>
      </c>
      <c r="G26" s="9" t="s">
        <v>1747</v>
      </c>
      <c r="H26" s="9" t="str">
        <f>IF($B26="N/A","N/A",IF(G26&lt;0,"No","Yes"))</f>
        <v>N/A</v>
      </c>
      <c r="I26" s="10" t="s">
        <v>1747</v>
      </c>
      <c r="J26" s="10" t="s">
        <v>1747</v>
      </c>
      <c r="K26" s="9" t="str">
        <f t="shared" si="8"/>
        <v>N/A</v>
      </c>
    </row>
    <row r="27" spans="1:11" x14ac:dyDescent="0.2">
      <c r="A27" s="88" t="s">
        <v>160</v>
      </c>
      <c r="B27" s="107" t="s">
        <v>213</v>
      </c>
      <c r="C27" s="9" t="s">
        <v>1747</v>
      </c>
      <c r="D27" s="9" t="str">
        <f t="shared" ref="D27:D30" si="9">IF($B27="N/A","N/A",IF(C27&lt;0,"No","Yes"))</f>
        <v>N/A</v>
      </c>
      <c r="E27" s="9" t="s">
        <v>1747</v>
      </c>
      <c r="F27" s="9" t="str">
        <f t="shared" ref="F27:F30" si="10">IF($B27="N/A","N/A",IF(E27&lt;0,"No","Yes"))</f>
        <v>N/A</v>
      </c>
      <c r="G27" s="9" t="s">
        <v>1747</v>
      </c>
      <c r="H27" s="9" t="str">
        <f t="shared" ref="H27:H30" si="11">IF($B27="N/A","N/A",IF(G27&lt;0,"No","Yes"))</f>
        <v>N/A</v>
      </c>
      <c r="I27" s="10" t="s">
        <v>1747</v>
      </c>
      <c r="J27" s="10" t="s">
        <v>1747</v>
      </c>
      <c r="K27" s="9" t="str">
        <f t="shared" si="8"/>
        <v>N/A</v>
      </c>
    </row>
    <row r="28" spans="1:11" x14ac:dyDescent="0.2">
      <c r="A28" s="31" t="s">
        <v>374</v>
      </c>
      <c r="B28" s="107" t="s">
        <v>213</v>
      </c>
      <c r="C28" s="9" t="s">
        <v>1747</v>
      </c>
      <c r="D28" s="9" t="str">
        <f t="shared" si="9"/>
        <v>N/A</v>
      </c>
      <c r="E28" s="9" t="s">
        <v>1747</v>
      </c>
      <c r="F28" s="9" t="str">
        <f t="shared" si="10"/>
        <v>N/A</v>
      </c>
      <c r="G28" s="9" t="s">
        <v>1747</v>
      </c>
      <c r="H28" s="9" t="str">
        <f t="shared" si="11"/>
        <v>N/A</v>
      </c>
      <c r="I28" s="10" t="s">
        <v>1747</v>
      </c>
      <c r="J28" s="10" t="s">
        <v>1747</v>
      </c>
      <c r="K28" s="9" t="str">
        <f t="shared" si="8"/>
        <v>N/A</v>
      </c>
    </row>
    <row r="29" spans="1:11" x14ac:dyDescent="0.2">
      <c r="A29" s="31" t="s">
        <v>376</v>
      </c>
      <c r="B29" s="107" t="s">
        <v>213</v>
      </c>
      <c r="C29" s="9" t="s">
        <v>1747</v>
      </c>
      <c r="D29" s="9" t="str">
        <f t="shared" si="9"/>
        <v>N/A</v>
      </c>
      <c r="E29" s="9" t="s">
        <v>1747</v>
      </c>
      <c r="F29" s="9" t="str">
        <f t="shared" si="10"/>
        <v>N/A</v>
      </c>
      <c r="G29" s="9" t="s">
        <v>1747</v>
      </c>
      <c r="H29" s="9" t="str">
        <f t="shared" si="11"/>
        <v>N/A</v>
      </c>
      <c r="I29" s="10" t="s">
        <v>1747</v>
      </c>
      <c r="J29" s="10" t="s">
        <v>1747</v>
      </c>
      <c r="K29" s="9" t="str">
        <f t="shared" si="8"/>
        <v>N/A</v>
      </c>
    </row>
    <row r="30" spans="1:11" x14ac:dyDescent="0.2">
      <c r="A30" s="31" t="s">
        <v>377</v>
      </c>
      <c r="B30" s="107" t="s">
        <v>213</v>
      </c>
      <c r="C30" s="9" t="s">
        <v>1747</v>
      </c>
      <c r="D30" s="9" t="str">
        <f t="shared" si="9"/>
        <v>N/A</v>
      </c>
      <c r="E30" s="9" t="s">
        <v>1747</v>
      </c>
      <c r="F30" s="9" t="str">
        <f t="shared" si="10"/>
        <v>N/A</v>
      </c>
      <c r="G30" s="9" t="s">
        <v>1747</v>
      </c>
      <c r="H30" s="9" t="str">
        <f t="shared" si="11"/>
        <v>N/A</v>
      </c>
      <c r="I30" s="10" t="s">
        <v>1747</v>
      </c>
      <c r="J30" s="10" t="s">
        <v>1747</v>
      </c>
      <c r="K30" s="9" t="str">
        <f t="shared" si="8"/>
        <v>N/A</v>
      </c>
    </row>
    <row r="31" spans="1:11" ht="12" customHeight="1" x14ac:dyDescent="0.2">
      <c r="A31" s="164" t="s">
        <v>1647</v>
      </c>
      <c r="B31" s="165"/>
      <c r="C31" s="165"/>
      <c r="D31" s="165"/>
      <c r="E31" s="165"/>
      <c r="F31" s="165"/>
      <c r="G31" s="165"/>
      <c r="H31" s="165"/>
      <c r="I31" s="165"/>
      <c r="J31" s="165"/>
      <c r="K31" s="166"/>
    </row>
    <row r="32" spans="1:11" x14ac:dyDescent="0.2">
      <c r="A32" s="156" t="s">
        <v>1645</v>
      </c>
      <c r="B32" s="157"/>
      <c r="C32" s="157"/>
      <c r="D32" s="157"/>
      <c r="E32" s="157"/>
      <c r="F32" s="157"/>
      <c r="G32" s="157"/>
      <c r="H32" s="157"/>
      <c r="I32" s="157"/>
      <c r="J32" s="157"/>
      <c r="K32" s="158"/>
    </row>
    <row r="33" spans="1:11" x14ac:dyDescent="0.2">
      <c r="A33" s="159" t="s">
        <v>1743</v>
      </c>
      <c r="B33" s="159"/>
      <c r="C33" s="159"/>
      <c r="D33" s="159"/>
      <c r="E33" s="159"/>
      <c r="F33" s="159"/>
      <c r="G33" s="159"/>
      <c r="H33" s="159"/>
      <c r="I33" s="159"/>
      <c r="J33" s="159"/>
      <c r="K33" s="160"/>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1597</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88" t="s">
        <v>343</v>
      </c>
      <c r="B6" s="9" t="s">
        <v>213</v>
      </c>
      <c r="C6" s="29">
        <v>7</v>
      </c>
      <c r="D6" s="9" t="s">
        <v>213</v>
      </c>
      <c r="E6" s="29">
        <v>7</v>
      </c>
      <c r="F6" s="9" t="s">
        <v>213</v>
      </c>
      <c r="G6" s="29">
        <v>7</v>
      </c>
      <c r="H6" s="9" t="s">
        <v>213</v>
      </c>
      <c r="I6" s="133" t="s">
        <v>213</v>
      </c>
      <c r="J6" s="133" t="s">
        <v>213</v>
      </c>
      <c r="K6" s="9" t="s">
        <v>213</v>
      </c>
    </row>
    <row r="7" spans="1:11" x14ac:dyDescent="0.2">
      <c r="A7" s="91" t="s">
        <v>12</v>
      </c>
      <c r="B7" s="32" t="s">
        <v>213</v>
      </c>
      <c r="C7" s="101">
        <v>7197346</v>
      </c>
      <c r="D7" s="34" t="str">
        <f>IF($B7="N/A","N/A",IF(C7&gt;15,"No",IF(C7&lt;-15,"No","Yes")))</f>
        <v>N/A</v>
      </c>
      <c r="E7" s="33">
        <v>7284231</v>
      </c>
      <c r="F7" s="34" t="str">
        <f>IF($B7="N/A","N/A",IF(E7&gt;15,"No",IF(E7&lt;-15,"No","Yes")))</f>
        <v>N/A</v>
      </c>
      <c r="G7" s="33">
        <v>7252029</v>
      </c>
      <c r="H7" s="34" t="str">
        <f>IF($B7="N/A","N/A",IF(G7&gt;15,"No",IF(G7&lt;-15,"No","Yes")))</f>
        <v>N/A</v>
      </c>
      <c r="I7" s="35">
        <v>1.2070000000000001</v>
      </c>
      <c r="J7" s="35">
        <v>-0.442</v>
      </c>
      <c r="K7" s="34" t="str">
        <f t="shared" ref="K7:K54" si="0">IF(J7="Div by 0", "N/A", IF(J7="N/A","N/A", IF(J7&gt;30, "No", IF(J7&lt;-30, "No", "Yes"))))</f>
        <v>Yes</v>
      </c>
    </row>
    <row r="8" spans="1:11" x14ac:dyDescent="0.2">
      <c r="A8" s="91" t="s">
        <v>362</v>
      </c>
      <c r="B8" s="32" t="s">
        <v>213</v>
      </c>
      <c r="C8" s="144" t="s">
        <v>213</v>
      </c>
      <c r="D8" s="34" t="str">
        <f>IF($B8="N/A","N/A",IF(C8&gt;15,"No",IF(C8&lt;-15,"No","Yes")))</f>
        <v>N/A</v>
      </c>
      <c r="E8" s="36">
        <v>100</v>
      </c>
      <c r="F8" s="34" t="str">
        <f>IF($B8="N/A","N/A",IF(E8&gt;15,"No",IF(E8&lt;-15,"No","Yes")))</f>
        <v>N/A</v>
      </c>
      <c r="G8" s="36">
        <v>100</v>
      </c>
      <c r="H8" s="34" t="str">
        <f>IF($B8="N/A","N/A",IF(G8&gt;15,"No",IF(G8&lt;-15,"No","Yes")))</f>
        <v>N/A</v>
      </c>
      <c r="I8" s="35" t="s">
        <v>213</v>
      </c>
      <c r="J8" s="35">
        <v>0</v>
      </c>
      <c r="K8" s="34" t="str">
        <f t="shared" si="0"/>
        <v>Yes</v>
      </c>
    </row>
    <row r="9" spans="1:11" x14ac:dyDescent="0.2">
      <c r="A9" s="91" t="s">
        <v>119</v>
      </c>
      <c r="B9" s="37" t="s">
        <v>213</v>
      </c>
      <c r="C9" s="100">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91" t="s">
        <v>120</v>
      </c>
      <c r="B10" s="37" t="s">
        <v>213</v>
      </c>
      <c r="C10" s="100">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91" t="s">
        <v>859</v>
      </c>
      <c r="B11" s="37" t="s">
        <v>213</v>
      </c>
      <c r="C11" s="100">
        <v>0</v>
      </c>
      <c r="D11" s="9" t="str">
        <f>IF($B11="N/A","N/A",IF(C11&gt;15,"No",IF(C11&lt;-15,"No","Yes")))</f>
        <v>N/A</v>
      </c>
      <c r="E11" s="9">
        <v>0</v>
      </c>
      <c r="F11" s="9" t="str">
        <f>IF($B11="N/A","N/A",IF(E11&gt;15,"No",IF(E11&lt;-15,"No","Yes")))</f>
        <v>N/A</v>
      </c>
      <c r="G11" s="9">
        <v>0</v>
      </c>
      <c r="H11" s="9" t="str">
        <f>IF($B11="N/A","N/A",IF(G11&gt;15,"No",IF(G11&lt;-15,"No","Yes")))</f>
        <v>N/A</v>
      </c>
      <c r="I11" s="10" t="s">
        <v>1747</v>
      </c>
      <c r="J11" s="10" t="s">
        <v>1747</v>
      </c>
      <c r="K11" s="9" t="str">
        <f t="shared" si="0"/>
        <v>N/A</v>
      </c>
    </row>
    <row r="12" spans="1:11" x14ac:dyDescent="0.2">
      <c r="A12" s="91" t="s">
        <v>860</v>
      </c>
      <c r="B12" s="102" t="s">
        <v>214</v>
      </c>
      <c r="C12" s="100">
        <v>48.196974273999999</v>
      </c>
      <c r="D12" s="9" t="str">
        <f>IF(OR($B12="N/A",$C12="N/A"),"N/A",IF(C12&gt;100,"No",IF(C12&lt;95,"No","Yes")))</f>
        <v>No</v>
      </c>
      <c r="E12" s="100">
        <v>48.782555084000002</v>
      </c>
      <c r="F12" s="9" t="str">
        <f>IF(OR($B12="N/A",$E12="N/A"),"N/A",IF(E12&gt;100,"No",IF(E12&lt;95,"No","Yes")))</f>
        <v>No</v>
      </c>
      <c r="G12" s="100">
        <v>50.407989268000001</v>
      </c>
      <c r="H12" s="9" t="str">
        <f>IF($B12="N/A","N/A",IF(G12&gt;100,"No",IF(G12&lt;95,"No","Yes")))</f>
        <v>No</v>
      </c>
      <c r="I12" s="103">
        <v>1.2150000000000001</v>
      </c>
      <c r="J12" s="103">
        <v>3.3319999999999999</v>
      </c>
      <c r="K12" s="9" t="str">
        <f t="shared" si="0"/>
        <v>Yes</v>
      </c>
    </row>
    <row r="13" spans="1:11" x14ac:dyDescent="0.2">
      <c r="A13" s="91" t="s">
        <v>347</v>
      </c>
      <c r="B13" s="102" t="s">
        <v>213</v>
      </c>
      <c r="C13" s="100">
        <v>0</v>
      </c>
      <c r="D13" s="9" t="str">
        <f>IF($B13="N/A","N/A",IF(C13&gt;100,"No",IF(C13&lt;95,"No","Yes")))</f>
        <v>N/A</v>
      </c>
      <c r="E13" s="100">
        <v>0</v>
      </c>
      <c r="F13" s="9" t="str">
        <f>IF($B13="N/A","N/A",IF(E13&gt;100,"No",IF(E13&lt;95,"No","Yes")))</f>
        <v>N/A</v>
      </c>
      <c r="G13" s="100">
        <v>0</v>
      </c>
      <c r="H13" s="9" t="str">
        <f>IF($B13="N/A","N/A",IF(G13&gt;100,"No",IF(G13&lt;95,"No","Yes")))</f>
        <v>N/A</v>
      </c>
      <c r="I13" s="103" t="s">
        <v>1747</v>
      </c>
      <c r="J13" s="103" t="s">
        <v>1747</v>
      </c>
      <c r="K13" s="9" t="str">
        <f t="shared" si="0"/>
        <v>N/A</v>
      </c>
    </row>
    <row r="14" spans="1:11" x14ac:dyDescent="0.2">
      <c r="A14" s="91" t="s">
        <v>348</v>
      </c>
      <c r="B14" s="102" t="s">
        <v>213</v>
      </c>
      <c r="C14" s="100">
        <v>0</v>
      </c>
      <c r="D14" s="9" t="str">
        <f t="shared" ref="D14" si="1">IF($B14="N/A","N/A",IF(C14&lt;0,"No","Yes"))</f>
        <v>N/A</v>
      </c>
      <c r="E14" s="100">
        <v>0</v>
      </c>
      <c r="F14" s="9" t="str">
        <f t="shared" ref="F14" si="2">IF($B14="N/A","N/A",IF(E14&lt;0,"No","Yes"))</f>
        <v>N/A</v>
      </c>
      <c r="G14" s="100">
        <v>0</v>
      </c>
      <c r="H14" s="9" t="str">
        <f t="shared" ref="H14" si="3">IF($B14="N/A","N/A",IF(G14&lt;0,"No","Yes"))</f>
        <v>N/A</v>
      </c>
      <c r="I14" s="103" t="s">
        <v>1747</v>
      </c>
      <c r="J14" s="103" t="s">
        <v>1747</v>
      </c>
      <c r="K14" s="9" t="str">
        <f t="shared" si="0"/>
        <v>N/A</v>
      </c>
    </row>
    <row r="15" spans="1:11" x14ac:dyDescent="0.2">
      <c r="A15" s="91" t="s">
        <v>861</v>
      </c>
      <c r="B15" s="102" t="s">
        <v>214</v>
      </c>
      <c r="C15" s="100">
        <v>48.196974273999999</v>
      </c>
      <c r="D15" s="9" t="str">
        <f>IF(OR($B15="N/A",$C15="N/A"),"N/A",IF(C15&gt;100,"No",IF(C15&lt;95,"No","Yes")))</f>
        <v>No</v>
      </c>
      <c r="E15" s="100">
        <v>48.782555084000002</v>
      </c>
      <c r="F15" s="9" t="str">
        <f>IF(OR($B15="N/A",$E15="N/A"),"N/A",IF(E15&gt;100,"No",IF(E15&lt;95,"No","Yes")))</f>
        <v>No</v>
      </c>
      <c r="G15" s="100">
        <v>50.407989268000001</v>
      </c>
      <c r="H15" s="9" t="str">
        <f>IF($B15="N/A","N/A",IF(G15&gt;100,"No",IF(G15&lt;95,"No","Yes")))</f>
        <v>No</v>
      </c>
      <c r="I15" s="103">
        <v>1.2150000000000001</v>
      </c>
      <c r="J15" s="103">
        <v>3.3319999999999999</v>
      </c>
      <c r="K15" s="9" t="str">
        <f t="shared" si="0"/>
        <v>Yes</v>
      </c>
    </row>
    <row r="16" spans="1:11" x14ac:dyDescent="0.2">
      <c r="A16" s="91" t="s">
        <v>331</v>
      </c>
      <c r="B16" s="37" t="s">
        <v>213</v>
      </c>
      <c r="C16" s="89">
        <v>7197346</v>
      </c>
      <c r="D16" s="9" t="str">
        <f>IF($B16="N/A","N/A",IF(C16&gt;15,"No",IF(C16&lt;-15,"No","Yes")))</f>
        <v>N/A</v>
      </c>
      <c r="E16" s="38">
        <v>7284231</v>
      </c>
      <c r="F16" s="9" t="str">
        <f>IF($B16="N/A","N/A",IF(E16&gt;15,"No",IF(E16&lt;-15,"No","Yes")))</f>
        <v>N/A</v>
      </c>
      <c r="G16" s="38">
        <v>7252029</v>
      </c>
      <c r="H16" s="9" t="str">
        <f>IF($B16="N/A","N/A",IF(G16&gt;15,"No",IF(G16&lt;-15,"No","Yes")))</f>
        <v>N/A</v>
      </c>
      <c r="I16" s="10">
        <v>1.2070000000000001</v>
      </c>
      <c r="J16" s="10">
        <v>-0.442</v>
      </c>
      <c r="K16" s="9" t="str">
        <f t="shared" si="0"/>
        <v>Yes</v>
      </c>
    </row>
    <row r="17" spans="1:11" x14ac:dyDescent="0.2">
      <c r="A17" s="91" t="s">
        <v>442</v>
      </c>
      <c r="B17" s="37" t="s">
        <v>215</v>
      </c>
      <c r="C17" s="100">
        <v>3.8055416538000002</v>
      </c>
      <c r="D17" s="9" t="str">
        <f>IF($B17="N/A","N/A",IF(C17&gt;20,"No",IF(C17&lt;5,"No","Yes")))</f>
        <v>No</v>
      </c>
      <c r="E17" s="9">
        <v>3.7160683125</v>
      </c>
      <c r="F17" s="9" t="str">
        <f>IF($B17="N/A","N/A",IF(E17&gt;20,"No",IF(E17&lt;5,"No","Yes")))</f>
        <v>No</v>
      </c>
      <c r="G17" s="9">
        <v>3.8331479369000001</v>
      </c>
      <c r="H17" s="9" t="str">
        <f>IF($B17="N/A","N/A",IF(G17&gt;20,"No",IF(G17&lt;5,"No","Yes")))</f>
        <v>No</v>
      </c>
      <c r="I17" s="10">
        <v>-2.35</v>
      </c>
      <c r="J17" s="10">
        <v>3.1509999999999998</v>
      </c>
      <c r="K17" s="9" t="str">
        <f t="shared" si="0"/>
        <v>Yes</v>
      </c>
    </row>
    <row r="18" spans="1:11" x14ac:dyDescent="0.2">
      <c r="A18" s="91" t="s">
        <v>443</v>
      </c>
      <c r="B18" s="32" t="s">
        <v>213</v>
      </c>
      <c r="C18" s="100" t="s">
        <v>213</v>
      </c>
      <c r="D18" s="9" t="str">
        <f>IF($B18="N/A","N/A",IF(C18&gt;15,"No",IF(C18&lt;-15,"No","Yes")))</f>
        <v>N/A</v>
      </c>
      <c r="E18" s="9">
        <v>96.283931687999996</v>
      </c>
      <c r="F18" s="9" t="str">
        <f>IF($B18="N/A","N/A",IF(E18&gt;15,"No",IF(E18&lt;-15,"No","Yes")))</f>
        <v>N/A</v>
      </c>
      <c r="G18" s="9">
        <v>96.166852062999993</v>
      </c>
      <c r="H18" s="9" t="str">
        <f>IF($B18="N/A","N/A",IF(G18&gt;15,"No",IF(G18&lt;-15,"No","Yes")))</f>
        <v>N/A</v>
      </c>
      <c r="I18" s="10" t="s">
        <v>213</v>
      </c>
      <c r="J18" s="10">
        <v>-0.122</v>
      </c>
      <c r="K18" s="9" t="str">
        <f t="shared" si="0"/>
        <v>Yes</v>
      </c>
    </row>
    <row r="19" spans="1:11" x14ac:dyDescent="0.2">
      <c r="A19" s="91" t="s">
        <v>444</v>
      </c>
      <c r="B19" s="37" t="s">
        <v>216</v>
      </c>
      <c r="C19" s="100">
        <v>0.3382080006</v>
      </c>
      <c r="D19" s="9" t="str">
        <f>IF($B19="N/A","N/A",IF(C19&gt;1,"Yes","No"))</f>
        <v>No</v>
      </c>
      <c r="E19" s="9">
        <v>1.7515918976</v>
      </c>
      <c r="F19" s="9" t="str">
        <f>IF($B19="N/A","N/A",IF(E19&gt;1,"Yes","No"))</f>
        <v>Yes</v>
      </c>
      <c r="G19" s="9">
        <v>2.2945854188000001</v>
      </c>
      <c r="H19" s="9" t="str">
        <f>IF($B19="N/A","N/A",IF(G19&gt;1,"Yes","No"))</f>
        <v>Yes</v>
      </c>
      <c r="I19" s="10">
        <v>417.9</v>
      </c>
      <c r="J19" s="10">
        <v>31</v>
      </c>
      <c r="K19" s="9" t="str">
        <f t="shared" si="0"/>
        <v>No</v>
      </c>
    </row>
    <row r="20" spans="1:11" x14ac:dyDescent="0.2">
      <c r="A20" s="91" t="s">
        <v>862</v>
      </c>
      <c r="B20" s="37" t="s">
        <v>213</v>
      </c>
      <c r="C20" s="93">
        <v>102.86266535</v>
      </c>
      <c r="D20" s="9" t="str">
        <f>IF($B20="N/A","N/A",IF(C20&gt;15,"No",IF(C20&lt;-15,"No","Yes")))</f>
        <v>N/A</v>
      </c>
      <c r="E20" s="39">
        <v>49.371815972999997</v>
      </c>
      <c r="F20" s="9" t="str">
        <f>IF($B20="N/A","N/A",IF(E20&gt;15,"No",IF(E20&lt;-15,"No","Yes")))</f>
        <v>N/A</v>
      </c>
      <c r="G20" s="39">
        <v>121.70687604</v>
      </c>
      <c r="H20" s="9" t="str">
        <f>IF($B20="N/A","N/A",IF(G20&gt;15,"No",IF(G20&lt;-15,"No","Yes")))</f>
        <v>N/A</v>
      </c>
      <c r="I20" s="10">
        <v>-52</v>
      </c>
      <c r="J20" s="10">
        <v>146.5</v>
      </c>
      <c r="K20" s="9" t="str">
        <f t="shared" si="0"/>
        <v>No</v>
      </c>
    </row>
    <row r="21" spans="1:11" x14ac:dyDescent="0.2">
      <c r="A21" s="91" t="s">
        <v>34</v>
      </c>
      <c r="B21" s="37" t="s">
        <v>213</v>
      </c>
      <c r="C21" s="104">
        <v>0</v>
      </c>
      <c r="D21" s="9" t="str">
        <f>IF($B21="N/A","N/A",IF(C21&gt;15,"No",IF(C21&lt;-15,"No","Yes")))</f>
        <v>N/A</v>
      </c>
      <c r="E21" s="105">
        <v>0</v>
      </c>
      <c r="F21" s="9" t="str">
        <f>IF($B21="N/A","N/A",IF(E21&gt;15,"No",IF(E21&lt;-15,"No","Yes")))</f>
        <v>N/A</v>
      </c>
      <c r="G21" s="105">
        <v>0</v>
      </c>
      <c r="H21" s="9" t="str">
        <f>IF($B21="N/A","N/A",IF(G21&gt;15,"No",IF(G21&lt;-15,"No","Yes")))</f>
        <v>N/A</v>
      </c>
      <c r="I21" s="10" t="s">
        <v>1747</v>
      </c>
      <c r="J21" s="10" t="s">
        <v>1747</v>
      </c>
      <c r="K21" s="9" t="str">
        <f t="shared" si="0"/>
        <v>N/A</v>
      </c>
    </row>
    <row r="22" spans="1:11" x14ac:dyDescent="0.2">
      <c r="A22" s="91" t="s">
        <v>1712</v>
      </c>
      <c r="B22" s="37" t="s">
        <v>213</v>
      </c>
      <c r="C22" s="104">
        <v>0</v>
      </c>
      <c r="D22" s="9" t="str">
        <f>IF($B22="N/A","N/A",IF(C22&gt;15,"No",IF(C22&lt;-15,"No","Yes")))</f>
        <v>N/A</v>
      </c>
      <c r="E22" s="105">
        <v>0</v>
      </c>
      <c r="F22" s="9" t="str">
        <f>IF($B22="N/A","N/A",IF(E22&gt;15,"No",IF(E22&lt;-15,"No","Yes")))</f>
        <v>N/A</v>
      </c>
      <c r="G22" s="105">
        <v>0</v>
      </c>
      <c r="H22" s="9" t="str">
        <f>IF($B22="N/A","N/A",IF(G22&gt;15,"No",IF(G22&lt;-15,"No","Yes")))</f>
        <v>N/A</v>
      </c>
      <c r="I22" s="10" t="s">
        <v>1747</v>
      </c>
      <c r="J22" s="10" t="s">
        <v>1747</v>
      </c>
      <c r="K22" s="9" t="str">
        <f t="shared" si="0"/>
        <v>N/A</v>
      </c>
    </row>
    <row r="23" spans="1:11" x14ac:dyDescent="0.2">
      <c r="A23" s="91" t="s">
        <v>35</v>
      </c>
      <c r="B23" s="37" t="s">
        <v>213</v>
      </c>
      <c r="C23" s="104">
        <v>0</v>
      </c>
      <c r="D23" s="9" t="str">
        <f>IF($B23="N/A","N/A",IF(C23&gt;15,"No",IF(C23&lt;-15,"No","Yes")))</f>
        <v>N/A</v>
      </c>
      <c r="E23" s="105">
        <v>0</v>
      </c>
      <c r="F23" s="9" t="str">
        <f>IF($B23="N/A","N/A",IF(E23&gt;15,"No",IF(E23&lt;-15,"No","Yes")))</f>
        <v>N/A</v>
      </c>
      <c r="G23" s="105">
        <v>0</v>
      </c>
      <c r="H23" s="9" t="str">
        <f>IF($B23="N/A","N/A",IF(G23&gt;15,"No",IF(G23&lt;-15,"No","Yes")))</f>
        <v>N/A</v>
      </c>
      <c r="I23" s="10" t="s">
        <v>1747</v>
      </c>
      <c r="J23" s="10" t="s">
        <v>1747</v>
      </c>
      <c r="K23" s="9" t="str">
        <f t="shared" si="0"/>
        <v>N/A</v>
      </c>
    </row>
    <row r="24" spans="1:11" x14ac:dyDescent="0.2">
      <c r="A24" s="91" t="s">
        <v>863</v>
      </c>
      <c r="B24" s="37" t="s">
        <v>243</v>
      </c>
      <c r="C24" s="93" t="s">
        <v>1747</v>
      </c>
      <c r="D24" s="9" t="str">
        <f>IF($B24="N/A","N/A",IF(C24&gt;300,"No",IF(C24&lt;75,"No","Yes")))</f>
        <v>No</v>
      </c>
      <c r="E24" s="39" t="s">
        <v>1747</v>
      </c>
      <c r="F24" s="9" t="str">
        <f>IF($B24="N/A","N/A",IF(E24&gt;300,"No",IF(E24&lt;75,"No","Yes")))</f>
        <v>No</v>
      </c>
      <c r="G24" s="39" t="s">
        <v>1747</v>
      </c>
      <c r="H24" s="9" t="str">
        <f>IF($B24="N/A","N/A",IF(G24&gt;300,"No",IF(G24&lt;75,"No","Yes")))</f>
        <v>No</v>
      </c>
      <c r="I24" s="10" t="s">
        <v>1747</v>
      </c>
      <c r="J24" s="10" t="s">
        <v>1747</v>
      </c>
      <c r="K24" s="9" t="str">
        <f t="shared" si="0"/>
        <v>N/A</v>
      </c>
    </row>
    <row r="25" spans="1:11" x14ac:dyDescent="0.2">
      <c r="A25" s="91" t="s">
        <v>864</v>
      </c>
      <c r="B25" s="37" t="s">
        <v>244</v>
      </c>
      <c r="C25" s="93" t="s">
        <v>1747</v>
      </c>
      <c r="D25" s="9" t="str">
        <f>IF($B25="N/A","N/A",IF(C25&gt;250,"No",IF(C25&lt;20,"No","Yes")))</f>
        <v>No</v>
      </c>
      <c r="E25" s="39" t="s">
        <v>1747</v>
      </c>
      <c r="F25" s="9" t="str">
        <f>IF($B25="N/A","N/A",IF(E25&gt;250,"No",IF(E25&lt;20,"No","Yes")))</f>
        <v>No</v>
      </c>
      <c r="G25" s="39" t="s">
        <v>1747</v>
      </c>
      <c r="H25" s="9" t="str">
        <f>IF($B25="N/A","N/A",IF(G25&gt;250,"No",IF(G25&lt;20,"No","Yes")))</f>
        <v>No</v>
      </c>
      <c r="I25" s="10" t="s">
        <v>1747</v>
      </c>
      <c r="J25" s="10" t="s">
        <v>1747</v>
      </c>
      <c r="K25" s="9" t="str">
        <f t="shared" si="0"/>
        <v>N/A</v>
      </c>
    </row>
    <row r="26" spans="1:11" x14ac:dyDescent="0.2">
      <c r="A26" s="91" t="s">
        <v>865</v>
      </c>
      <c r="B26" s="37" t="s">
        <v>245</v>
      </c>
      <c r="C26" s="93" t="s">
        <v>1747</v>
      </c>
      <c r="D26" s="9" t="str">
        <f>IF($B26="N/A","N/A",IF(C26&gt;5,"No",IF(C26&lt;3,"No","Yes")))</f>
        <v>No</v>
      </c>
      <c r="E26" s="39" t="s">
        <v>1747</v>
      </c>
      <c r="F26" s="9" t="str">
        <f>IF($B26="N/A","N/A",IF(E26&gt;5,"No",IF(E26&lt;3,"No","Yes")))</f>
        <v>No</v>
      </c>
      <c r="G26" s="39" t="s">
        <v>1747</v>
      </c>
      <c r="H26" s="9" t="str">
        <f>IF($B26="N/A","N/A",IF(G26&gt;5,"No",IF(G26&lt;3,"No","Yes")))</f>
        <v>No</v>
      </c>
      <c r="I26" s="10" t="s">
        <v>1747</v>
      </c>
      <c r="J26" s="10" t="s">
        <v>1747</v>
      </c>
      <c r="K26" s="9" t="str">
        <f t="shared" si="0"/>
        <v>N/A</v>
      </c>
    </row>
    <row r="27" spans="1:11" x14ac:dyDescent="0.2">
      <c r="A27" s="91" t="s">
        <v>131</v>
      </c>
      <c r="B27" s="37" t="s">
        <v>213</v>
      </c>
      <c r="C27" s="89">
        <v>1178</v>
      </c>
      <c r="D27" s="37" t="s">
        <v>213</v>
      </c>
      <c r="E27" s="38">
        <v>409</v>
      </c>
      <c r="F27" s="37" t="s">
        <v>213</v>
      </c>
      <c r="G27" s="38">
        <v>741</v>
      </c>
      <c r="H27" s="9" t="str">
        <f>IF($B27="N/A","N/A",IF(G27&gt;15,"No",IF(G27&lt;-15,"No","Yes")))</f>
        <v>N/A</v>
      </c>
      <c r="I27" s="10">
        <v>-65.3</v>
      </c>
      <c r="J27" s="10">
        <v>81.17</v>
      </c>
      <c r="K27" s="9" t="str">
        <f t="shared" si="0"/>
        <v>No</v>
      </c>
    </row>
    <row r="28" spans="1:11" x14ac:dyDescent="0.2">
      <c r="A28" s="91" t="s">
        <v>346</v>
      </c>
      <c r="B28" s="37" t="s">
        <v>213</v>
      </c>
      <c r="C28" s="90" t="s">
        <v>213</v>
      </c>
      <c r="D28" s="37" t="s">
        <v>213</v>
      </c>
      <c r="E28" s="8">
        <v>5.6148685999999996E-3</v>
      </c>
      <c r="F28" s="37" t="s">
        <v>213</v>
      </c>
      <c r="G28" s="8">
        <v>1.02178301E-2</v>
      </c>
      <c r="H28" s="9" t="str">
        <f>IF($B28="N/A","N/A",IF(G28&gt;15,"No",IF(G28&lt;-15,"No","Yes")))</f>
        <v>N/A</v>
      </c>
      <c r="I28" s="10" t="s">
        <v>213</v>
      </c>
      <c r="J28" s="10">
        <v>81.98</v>
      </c>
      <c r="K28" s="9" t="str">
        <f t="shared" si="0"/>
        <v>No</v>
      </c>
    </row>
    <row r="29" spans="1:11" ht="25.5" x14ac:dyDescent="0.2">
      <c r="A29" s="91" t="s">
        <v>841</v>
      </c>
      <c r="B29" s="37" t="s">
        <v>213</v>
      </c>
      <c r="C29" s="39">
        <v>81.020373513999999</v>
      </c>
      <c r="D29" s="37" t="s">
        <v>213</v>
      </c>
      <c r="E29" s="39">
        <v>70.921760391000007</v>
      </c>
      <c r="F29" s="37" t="s">
        <v>213</v>
      </c>
      <c r="G29" s="39">
        <v>88.485829960000004</v>
      </c>
      <c r="H29" s="37" t="s">
        <v>213</v>
      </c>
      <c r="I29" s="10">
        <v>-12.5</v>
      </c>
      <c r="J29" s="10">
        <v>24.77</v>
      </c>
      <c r="K29" s="9" t="str">
        <f t="shared" si="0"/>
        <v>Yes</v>
      </c>
    </row>
    <row r="30" spans="1:11" x14ac:dyDescent="0.2">
      <c r="A30" s="91" t="s">
        <v>27</v>
      </c>
      <c r="B30" s="37" t="s">
        <v>217</v>
      </c>
      <c r="C30" s="38">
        <v>0</v>
      </c>
      <c r="D30" s="9" t="str">
        <f>IF($B30="N/A","N/A",IF(C30="N/A","N/A",IF(C30=0,"Yes","No")))</f>
        <v>Yes</v>
      </c>
      <c r="E30" s="38">
        <v>0</v>
      </c>
      <c r="F30" s="9" t="str">
        <f>IF($B30="N/A","N/A",IF(E30="N/A","N/A",IF(E30=0,"Yes","No")))</f>
        <v>Yes</v>
      </c>
      <c r="G30" s="38">
        <v>0</v>
      </c>
      <c r="H30" s="9" t="str">
        <f>IF($B30="N/A","N/A",IF(G30=0,"Yes","No"))</f>
        <v>Yes</v>
      </c>
      <c r="I30" s="10" t="s">
        <v>1747</v>
      </c>
      <c r="J30" s="10" t="s">
        <v>1747</v>
      </c>
      <c r="K30" s="9" t="str">
        <f t="shared" si="0"/>
        <v>N/A</v>
      </c>
    </row>
    <row r="31" spans="1:11" x14ac:dyDescent="0.2">
      <c r="A31" s="91" t="s">
        <v>206</v>
      </c>
      <c r="B31" s="106" t="s">
        <v>213</v>
      </c>
      <c r="C31" s="89">
        <v>0</v>
      </c>
      <c r="D31" s="9" t="str">
        <f t="shared" ref="D31:F50" si="4">IF($B31="N/A","N/A",IF(C31&lt;0,"No","Yes"))</f>
        <v>N/A</v>
      </c>
      <c r="E31" s="89">
        <v>0</v>
      </c>
      <c r="F31" s="9" t="str">
        <f t="shared" si="4"/>
        <v>N/A</v>
      </c>
      <c r="G31" s="89">
        <v>0</v>
      </c>
      <c r="H31" s="9" t="str">
        <f t="shared" ref="H31:H50" si="5">IF($B31="N/A","N/A",IF(G31&lt;0,"No","Yes"))</f>
        <v>N/A</v>
      </c>
      <c r="I31" s="10" t="s">
        <v>1747</v>
      </c>
      <c r="J31" s="10" t="s">
        <v>1747</v>
      </c>
      <c r="K31" s="9" t="str">
        <f t="shared" si="0"/>
        <v>N/A</v>
      </c>
    </row>
    <row r="32" spans="1:11" ht="25.5" x14ac:dyDescent="0.2">
      <c r="A32" s="2" t="s">
        <v>659</v>
      </c>
      <c r="B32" s="106" t="s">
        <v>213</v>
      </c>
      <c r="C32" s="90" t="s">
        <v>1747</v>
      </c>
      <c r="D32" s="9" t="str">
        <f t="shared" si="4"/>
        <v>N/A</v>
      </c>
      <c r="E32" s="90" t="s">
        <v>1747</v>
      </c>
      <c r="F32" s="9" t="str">
        <f t="shared" si="4"/>
        <v>N/A</v>
      </c>
      <c r="G32" s="90" t="s">
        <v>1747</v>
      </c>
      <c r="H32" s="9" t="str">
        <f t="shared" si="5"/>
        <v>N/A</v>
      </c>
      <c r="I32" s="10" t="s">
        <v>1747</v>
      </c>
      <c r="J32" s="10" t="s">
        <v>1747</v>
      </c>
      <c r="K32" s="9" t="str">
        <f t="shared" si="0"/>
        <v>N/A</v>
      </c>
    </row>
    <row r="33" spans="1:11" x14ac:dyDescent="0.2">
      <c r="A33" s="2" t="s">
        <v>660</v>
      </c>
      <c r="B33" s="106" t="s">
        <v>213</v>
      </c>
      <c r="C33" s="90" t="s">
        <v>1747</v>
      </c>
      <c r="D33" s="9" t="str">
        <f t="shared" si="4"/>
        <v>N/A</v>
      </c>
      <c r="E33" s="90" t="s">
        <v>1747</v>
      </c>
      <c r="F33" s="9" t="str">
        <f t="shared" si="4"/>
        <v>N/A</v>
      </c>
      <c r="G33" s="90" t="s">
        <v>1747</v>
      </c>
      <c r="H33" s="9" t="str">
        <f t="shared" si="5"/>
        <v>N/A</v>
      </c>
      <c r="I33" s="10" t="s">
        <v>1747</v>
      </c>
      <c r="J33" s="10" t="s">
        <v>1747</v>
      </c>
      <c r="K33" s="9" t="str">
        <f t="shared" si="0"/>
        <v>N/A</v>
      </c>
    </row>
    <row r="34" spans="1:11" x14ac:dyDescent="0.2">
      <c r="A34" s="2" t="s">
        <v>661</v>
      </c>
      <c r="B34" s="106" t="s">
        <v>213</v>
      </c>
      <c r="C34" s="90" t="s">
        <v>1747</v>
      </c>
      <c r="D34" s="9" t="str">
        <f t="shared" si="4"/>
        <v>N/A</v>
      </c>
      <c r="E34" s="90" t="s">
        <v>1747</v>
      </c>
      <c r="F34" s="9" t="str">
        <f t="shared" si="4"/>
        <v>N/A</v>
      </c>
      <c r="G34" s="90" t="s">
        <v>1747</v>
      </c>
      <c r="H34" s="9" t="str">
        <f t="shared" si="5"/>
        <v>N/A</v>
      </c>
      <c r="I34" s="10" t="s">
        <v>1747</v>
      </c>
      <c r="J34" s="10" t="s">
        <v>1747</v>
      </c>
      <c r="K34" s="9" t="str">
        <f t="shared" si="0"/>
        <v>N/A</v>
      </c>
    </row>
    <row r="35" spans="1:11" x14ac:dyDescent="0.2">
      <c r="A35" s="2" t="s">
        <v>662</v>
      </c>
      <c r="B35" s="106" t="s">
        <v>213</v>
      </c>
      <c r="C35" s="90" t="s">
        <v>1747</v>
      </c>
      <c r="D35" s="9" t="str">
        <f t="shared" si="4"/>
        <v>N/A</v>
      </c>
      <c r="E35" s="90" t="s">
        <v>1747</v>
      </c>
      <c r="F35" s="9" t="str">
        <f t="shared" si="4"/>
        <v>N/A</v>
      </c>
      <c r="G35" s="90" t="s">
        <v>1747</v>
      </c>
      <c r="H35" s="9" t="str">
        <f t="shared" si="5"/>
        <v>N/A</v>
      </c>
      <c r="I35" s="10" t="s">
        <v>1747</v>
      </c>
      <c r="J35" s="10" t="s">
        <v>1747</v>
      </c>
      <c r="K35" s="9" t="str">
        <f t="shared" si="0"/>
        <v>N/A</v>
      </c>
    </row>
    <row r="36" spans="1:11" x14ac:dyDescent="0.2">
      <c r="A36" s="2" t="s">
        <v>349</v>
      </c>
      <c r="B36" s="106" t="s">
        <v>213</v>
      </c>
      <c r="C36" s="89">
        <v>0</v>
      </c>
      <c r="D36" s="9" t="str">
        <f t="shared" si="4"/>
        <v>N/A</v>
      </c>
      <c r="E36" s="89">
        <v>0</v>
      </c>
      <c r="F36" s="9" t="str">
        <f t="shared" si="4"/>
        <v>N/A</v>
      </c>
      <c r="G36" s="89">
        <v>0</v>
      </c>
      <c r="H36" s="9" t="str">
        <f t="shared" si="5"/>
        <v>N/A</v>
      </c>
      <c r="I36" s="10" t="s">
        <v>1747</v>
      </c>
      <c r="J36" s="10" t="s">
        <v>1747</v>
      </c>
      <c r="K36" s="9" t="str">
        <f t="shared" si="0"/>
        <v>N/A</v>
      </c>
    </row>
    <row r="37" spans="1:11" x14ac:dyDescent="0.2">
      <c r="A37" s="2" t="s">
        <v>663</v>
      </c>
      <c r="B37" s="106" t="s">
        <v>213</v>
      </c>
      <c r="C37" s="90" t="s">
        <v>1747</v>
      </c>
      <c r="D37" s="9" t="str">
        <f t="shared" si="4"/>
        <v>N/A</v>
      </c>
      <c r="E37" s="90" t="s">
        <v>1747</v>
      </c>
      <c r="F37" s="9" t="str">
        <f t="shared" si="4"/>
        <v>N/A</v>
      </c>
      <c r="G37" s="90" t="s">
        <v>1747</v>
      </c>
      <c r="H37" s="9" t="str">
        <f t="shared" si="5"/>
        <v>N/A</v>
      </c>
      <c r="I37" s="10" t="s">
        <v>1747</v>
      </c>
      <c r="J37" s="10" t="s">
        <v>1747</v>
      </c>
      <c r="K37" s="9" t="str">
        <f t="shared" si="0"/>
        <v>N/A</v>
      </c>
    </row>
    <row r="38" spans="1:11" x14ac:dyDescent="0.2">
      <c r="A38" s="2" t="s">
        <v>664</v>
      </c>
      <c r="B38" s="106" t="s">
        <v>213</v>
      </c>
      <c r="C38" s="90" t="s">
        <v>1747</v>
      </c>
      <c r="D38" s="9" t="str">
        <f t="shared" si="4"/>
        <v>N/A</v>
      </c>
      <c r="E38" s="90" t="s">
        <v>1747</v>
      </c>
      <c r="F38" s="9" t="str">
        <f t="shared" si="4"/>
        <v>N/A</v>
      </c>
      <c r="G38" s="90" t="s">
        <v>1747</v>
      </c>
      <c r="H38" s="9" t="str">
        <f t="shared" si="5"/>
        <v>N/A</v>
      </c>
      <c r="I38" s="10" t="s">
        <v>1747</v>
      </c>
      <c r="J38" s="10" t="s">
        <v>1747</v>
      </c>
      <c r="K38" s="9" t="str">
        <f t="shared" si="0"/>
        <v>N/A</v>
      </c>
    </row>
    <row r="39" spans="1:11" x14ac:dyDescent="0.2">
      <c r="A39" s="2" t="s">
        <v>665</v>
      </c>
      <c r="B39" s="106" t="s">
        <v>213</v>
      </c>
      <c r="C39" s="90" t="s">
        <v>1747</v>
      </c>
      <c r="D39" s="9" t="str">
        <f t="shared" si="4"/>
        <v>N/A</v>
      </c>
      <c r="E39" s="90" t="s">
        <v>1747</v>
      </c>
      <c r="F39" s="9" t="str">
        <f t="shared" si="4"/>
        <v>N/A</v>
      </c>
      <c r="G39" s="90" t="s">
        <v>1747</v>
      </c>
      <c r="H39" s="9" t="str">
        <f t="shared" si="5"/>
        <v>N/A</v>
      </c>
      <c r="I39" s="10" t="s">
        <v>1747</v>
      </c>
      <c r="J39" s="10" t="s">
        <v>1747</v>
      </c>
      <c r="K39" s="9" t="str">
        <f t="shared" si="0"/>
        <v>N/A</v>
      </c>
    </row>
    <row r="40" spans="1:11" x14ac:dyDescent="0.2">
      <c r="A40" s="2" t="s">
        <v>666</v>
      </c>
      <c r="B40" s="106" t="s">
        <v>213</v>
      </c>
      <c r="C40" s="90" t="s">
        <v>1747</v>
      </c>
      <c r="D40" s="9" t="str">
        <f t="shared" si="4"/>
        <v>N/A</v>
      </c>
      <c r="E40" s="90" t="s">
        <v>1747</v>
      </c>
      <c r="F40" s="9" t="str">
        <f t="shared" si="4"/>
        <v>N/A</v>
      </c>
      <c r="G40" s="90" t="s">
        <v>1747</v>
      </c>
      <c r="H40" s="9" t="str">
        <f t="shared" si="5"/>
        <v>N/A</v>
      </c>
      <c r="I40" s="10" t="s">
        <v>1747</v>
      </c>
      <c r="J40" s="10" t="s">
        <v>1747</v>
      </c>
      <c r="K40" s="9" t="str">
        <f t="shared" si="0"/>
        <v>N/A</v>
      </c>
    </row>
    <row r="41" spans="1:11" x14ac:dyDescent="0.2">
      <c r="A41" s="2" t="s">
        <v>667</v>
      </c>
      <c r="B41" s="106" t="s">
        <v>213</v>
      </c>
      <c r="C41" s="90" t="s">
        <v>1747</v>
      </c>
      <c r="D41" s="9" t="str">
        <f t="shared" si="4"/>
        <v>N/A</v>
      </c>
      <c r="E41" s="90" t="s">
        <v>1747</v>
      </c>
      <c r="F41" s="9" t="str">
        <f t="shared" si="4"/>
        <v>N/A</v>
      </c>
      <c r="G41" s="90" t="s">
        <v>1747</v>
      </c>
      <c r="H41" s="9" t="str">
        <f t="shared" si="5"/>
        <v>N/A</v>
      </c>
      <c r="I41" s="10" t="s">
        <v>1747</v>
      </c>
      <c r="J41" s="10" t="s">
        <v>1747</v>
      </c>
      <c r="K41" s="9" t="str">
        <f t="shared" si="0"/>
        <v>N/A</v>
      </c>
    </row>
    <row r="42" spans="1:11" x14ac:dyDescent="0.2">
      <c r="A42" s="2" t="s">
        <v>668</v>
      </c>
      <c r="B42" s="106" t="s">
        <v>213</v>
      </c>
      <c r="C42" s="90" t="s">
        <v>1747</v>
      </c>
      <c r="D42" s="9" t="str">
        <f t="shared" si="4"/>
        <v>N/A</v>
      </c>
      <c r="E42" s="90" t="s">
        <v>1747</v>
      </c>
      <c r="F42" s="9" t="str">
        <f t="shared" si="4"/>
        <v>N/A</v>
      </c>
      <c r="G42" s="90" t="s">
        <v>1747</v>
      </c>
      <c r="H42" s="9" t="str">
        <f t="shared" si="5"/>
        <v>N/A</v>
      </c>
      <c r="I42" s="10" t="s">
        <v>1747</v>
      </c>
      <c r="J42" s="10" t="s">
        <v>1747</v>
      </c>
      <c r="K42" s="9" t="str">
        <f t="shared" si="0"/>
        <v>N/A</v>
      </c>
    </row>
    <row r="43" spans="1:11" x14ac:dyDescent="0.2">
      <c r="A43" s="2" t="s">
        <v>669</v>
      </c>
      <c r="B43" s="106" t="s">
        <v>213</v>
      </c>
      <c r="C43" s="90" t="s">
        <v>1747</v>
      </c>
      <c r="D43" s="9" t="str">
        <f t="shared" si="4"/>
        <v>N/A</v>
      </c>
      <c r="E43" s="90" t="s">
        <v>1747</v>
      </c>
      <c r="F43" s="9" t="str">
        <f t="shared" si="4"/>
        <v>N/A</v>
      </c>
      <c r="G43" s="90" t="s">
        <v>1747</v>
      </c>
      <c r="H43" s="9" t="str">
        <f t="shared" si="5"/>
        <v>N/A</v>
      </c>
      <c r="I43" s="10" t="s">
        <v>1747</v>
      </c>
      <c r="J43" s="10" t="s">
        <v>1747</v>
      </c>
      <c r="K43" s="9" t="str">
        <f t="shared" si="0"/>
        <v>N/A</v>
      </c>
    </row>
    <row r="44" spans="1:11" x14ac:dyDescent="0.2">
      <c r="A44" s="2" t="s">
        <v>670</v>
      </c>
      <c r="B44" s="106" t="s">
        <v>213</v>
      </c>
      <c r="C44" s="90" t="s">
        <v>1747</v>
      </c>
      <c r="D44" s="9" t="str">
        <f t="shared" si="4"/>
        <v>N/A</v>
      </c>
      <c r="E44" s="90" t="s">
        <v>1747</v>
      </c>
      <c r="F44" s="9" t="str">
        <f t="shared" si="4"/>
        <v>N/A</v>
      </c>
      <c r="G44" s="90" t="s">
        <v>1747</v>
      </c>
      <c r="H44" s="9" t="str">
        <f t="shared" si="5"/>
        <v>N/A</v>
      </c>
      <c r="I44" s="10" t="s">
        <v>1747</v>
      </c>
      <c r="J44" s="10" t="s">
        <v>1747</v>
      </c>
      <c r="K44" s="9" t="str">
        <f t="shared" si="0"/>
        <v>N/A</v>
      </c>
    </row>
    <row r="45" spans="1:11" x14ac:dyDescent="0.2">
      <c r="A45" s="2" t="s">
        <v>671</v>
      </c>
      <c r="B45" s="106" t="s">
        <v>213</v>
      </c>
      <c r="C45" s="90" t="s">
        <v>1747</v>
      </c>
      <c r="D45" s="9" t="str">
        <f t="shared" si="4"/>
        <v>N/A</v>
      </c>
      <c r="E45" s="90" t="s">
        <v>1747</v>
      </c>
      <c r="F45" s="9" t="str">
        <f t="shared" si="4"/>
        <v>N/A</v>
      </c>
      <c r="G45" s="90" t="s">
        <v>1747</v>
      </c>
      <c r="H45" s="9" t="str">
        <f t="shared" si="5"/>
        <v>N/A</v>
      </c>
      <c r="I45" s="10" t="s">
        <v>1747</v>
      </c>
      <c r="J45" s="10" t="s">
        <v>1747</v>
      </c>
      <c r="K45" s="9" t="str">
        <f t="shared" si="0"/>
        <v>N/A</v>
      </c>
    </row>
    <row r="46" spans="1:11" x14ac:dyDescent="0.2">
      <c r="A46" s="2" t="s">
        <v>350</v>
      </c>
      <c r="B46" s="106" t="s">
        <v>213</v>
      </c>
      <c r="C46" s="89">
        <v>0</v>
      </c>
      <c r="D46" s="9" t="str">
        <f t="shared" si="4"/>
        <v>N/A</v>
      </c>
      <c r="E46" s="89">
        <v>0</v>
      </c>
      <c r="F46" s="9" t="str">
        <f t="shared" si="4"/>
        <v>N/A</v>
      </c>
      <c r="G46" s="89">
        <v>0</v>
      </c>
      <c r="H46" s="9" t="str">
        <f t="shared" si="5"/>
        <v>N/A</v>
      </c>
      <c r="I46" s="10" t="s">
        <v>1747</v>
      </c>
      <c r="J46" s="10" t="s">
        <v>1747</v>
      </c>
      <c r="K46" s="9" t="str">
        <f t="shared" si="0"/>
        <v>N/A</v>
      </c>
    </row>
    <row r="47" spans="1:11" x14ac:dyDescent="0.2">
      <c r="A47" s="2" t="s">
        <v>672</v>
      </c>
      <c r="B47" s="106" t="s">
        <v>213</v>
      </c>
      <c r="C47" s="90" t="s">
        <v>1747</v>
      </c>
      <c r="D47" s="9" t="str">
        <f t="shared" si="4"/>
        <v>N/A</v>
      </c>
      <c r="E47" s="90" t="s">
        <v>1747</v>
      </c>
      <c r="F47" s="9" t="str">
        <f t="shared" si="4"/>
        <v>N/A</v>
      </c>
      <c r="G47" s="90" t="s">
        <v>1747</v>
      </c>
      <c r="H47" s="9" t="str">
        <f t="shared" si="5"/>
        <v>N/A</v>
      </c>
      <c r="I47" s="10" t="s">
        <v>1747</v>
      </c>
      <c r="J47" s="10" t="s">
        <v>1747</v>
      </c>
      <c r="K47" s="9" t="str">
        <f t="shared" si="0"/>
        <v>N/A</v>
      </c>
    </row>
    <row r="48" spans="1:11" x14ac:dyDescent="0.2">
      <c r="A48" s="2" t="s">
        <v>673</v>
      </c>
      <c r="B48" s="106" t="s">
        <v>213</v>
      </c>
      <c r="C48" s="90" t="s">
        <v>1747</v>
      </c>
      <c r="D48" s="9" t="str">
        <f t="shared" si="4"/>
        <v>N/A</v>
      </c>
      <c r="E48" s="90" t="s">
        <v>1747</v>
      </c>
      <c r="F48" s="9" t="str">
        <f t="shared" si="4"/>
        <v>N/A</v>
      </c>
      <c r="G48" s="90" t="s">
        <v>1747</v>
      </c>
      <c r="H48" s="9" t="str">
        <f t="shared" si="5"/>
        <v>N/A</v>
      </c>
      <c r="I48" s="10" t="s">
        <v>1747</v>
      </c>
      <c r="J48" s="10" t="s">
        <v>1747</v>
      </c>
      <c r="K48" s="9" t="str">
        <f t="shared" si="0"/>
        <v>N/A</v>
      </c>
    </row>
    <row r="49" spans="1:11" x14ac:dyDescent="0.2">
      <c r="A49" s="2" t="s">
        <v>674</v>
      </c>
      <c r="B49" s="106" t="s">
        <v>213</v>
      </c>
      <c r="C49" s="90" t="s">
        <v>1747</v>
      </c>
      <c r="D49" s="9" t="str">
        <f t="shared" si="4"/>
        <v>N/A</v>
      </c>
      <c r="E49" s="90" t="s">
        <v>1747</v>
      </c>
      <c r="F49" s="9" t="str">
        <f t="shared" si="4"/>
        <v>N/A</v>
      </c>
      <c r="G49" s="90" t="s">
        <v>1747</v>
      </c>
      <c r="H49" s="9" t="str">
        <f t="shared" si="5"/>
        <v>N/A</v>
      </c>
      <c r="I49" s="10" t="s">
        <v>1747</v>
      </c>
      <c r="J49" s="10" t="s">
        <v>1747</v>
      </c>
      <c r="K49" s="9" t="str">
        <f t="shared" si="0"/>
        <v>N/A</v>
      </c>
    </row>
    <row r="50" spans="1:11" x14ac:dyDescent="0.2">
      <c r="A50" s="2" t="s">
        <v>675</v>
      </c>
      <c r="B50" s="106" t="s">
        <v>213</v>
      </c>
      <c r="C50" s="90" t="s">
        <v>1747</v>
      </c>
      <c r="D50" s="9" t="str">
        <f t="shared" si="4"/>
        <v>N/A</v>
      </c>
      <c r="E50" s="90" t="s">
        <v>1747</v>
      </c>
      <c r="F50" s="9" t="str">
        <f t="shared" si="4"/>
        <v>N/A</v>
      </c>
      <c r="G50" s="90" t="s">
        <v>1747</v>
      </c>
      <c r="H50" s="9" t="str">
        <f t="shared" si="5"/>
        <v>N/A</v>
      </c>
      <c r="I50" s="10" t="s">
        <v>1747</v>
      </c>
      <c r="J50" s="10" t="s">
        <v>1747</v>
      </c>
      <c r="K50" s="9" t="str">
        <f t="shared" si="0"/>
        <v>N/A</v>
      </c>
    </row>
    <row r="51" spans="1:11" x14ac:dyDescent="0.2">
      <c r="A51" s="2" t="s">
        <v>351</v>
      </c>
      <c r="B51" s="37" t="s">
        <v>213</v>
      </c>
      <c r="C51" s="89">
        <v>0</v>
      </c>
      <c r="D51" s="37" t="s">
        <v>213</v>
      </c>
      <c r="E51" s="38">
        <v>0</v>
      </c>
      <c r="F51" s="37" t="s">
        <v>213</v>
      </c>
      <c r="G51" s="38">
        <v>0</v>
      </c>
      <c r="H51" s="37" t="s">
        <v>213</v>
      </c>
      <c r="I51" s="10" t="s">
        <v>1747</v>
      </c>
      <c r="J51" s="10" t="s">
        <v>1747</v>
      </c>
      <c r="K51" s="9" t="str">
        <f t="shared" si="0"/>
        <v>N/A</v>
      </c>
    </row>
    <row r="52" spans="1:11" x14ac:dyDescent="0.2">
      <c r="A52" s="2" t="s">
        <v>352</v>
      </c>
      <c r="B52" s="37" t="s">
        <v>213</v>
      </c>
      <c r="C52" s="90" t="s">
        <v>1747</v>
      </c>
      <c r="D52" s="9" t="str">
        <f t="shared" ref="D52:D54" si="6">IF($B52="N/A","N/A",IF(C52&gt;15,"No",IF(C52&lt;-15,"No","Yes")))</f>
        <v>N/A</v>
      </c>
      <c r="E52" s="8" t="s">
        <v>1747</v>
      </c>
      <c r="F52" s="9" t="str">
        <f t="shared" ref="F52:F54" si="7">IF($B52="N/A","N/A",IF(E52&gt;15,"No",IF(E52&lt;-15,"No","Yes")))</f>
        <v>N/A</v>
      </c>
      <c r="G52" s="8" t="s">
        <v>1747</v>
      </c>
      <c r="H52" s="9" t="str">
        <f t="shared" ref="H52:H54" si="8">IF($B52="N/A","N/A",IF(G52&gt;15,"No",IF(G52&lt;-15,"No","Yes")))</f>
        <v>N/A</v>
      </c>
      <c r="I52" s="10" t="s">
        <v>1747</v>
      </c>
      <c r="J52" s="10" t="s">
        <v>1747</v>
      </c>
      <c r="K52" s="9" t="str">
        <f t="shared" si="0"/>
        <v>N/A</v>
      </c>
    </row>
    <row r="53" spans="1:11" x14ac:dyDescent="0.2">
      <c r="A53" s="2" t="s">
        <v>353</v>
      </c>
      <c r="B53" s="37" t="s">
        <v>213</v>
      </c>
      <c r="C53" s="90" t="s">
        <v>1747</v>
      </c>
      <c r="D53" s="9" t="str">
        <f t="shared" si="6"/>
        <v>N/A</v>
      </c>
      <c r="E53" s="8" t="s">
        <v>1747</v>
      </c>
      <c r="F53" s="9" t="str">
        <f t="shared" si="7"/>
        <v>N/A</v>
      </c>
      <c r="G53" s="8" t="s">
        <v>1747</v>
      </c>
      <c r="H53" s="9" t="str">
        <f t="shared" si="8"/>
        <v>N/A</v>
      </c>
      <c r="I53" s="10" t="s">
        <v>1747</v>
      </c>
      <c r="J53" s="10" t="s">
        <v>1747</v>
      </c>
      <c r="K53" s="9" t="str">
        <f t="shared" si="0"/>
        <v>N/A</v>
      </c>
    </row>
    <row r="54" spans="1:11" x14ac:dyDescent="0.2">
      <c r="A54" s="2" t="s">
        <v>354</v>
      </c>
      <c r="B54" s="37" t="s">
        <v>213</v>
      </c>
      <c r="C54" s="90" t="s">
        <v>213</v>
      </c>
      <c r="D54" s="9" t="str">
        <f t="shared" si="6"/>
        <v>N/A</v>
      </c>
      <c r="E54" s="8" t="s">
        <v>1747</v>
      </c>
      <c r="F54" s="9" t="str">
        <f t="shared" si="7"/>
        <v>N/A</v>
      </c>
      <c r="G54" s="8" t="s">
        <v>1747</v>
      </c>
      <c r="H54" s="9" t="str">
        <f t="shared" si="8"/>
        <v>N/A</v>
      </c>
      <c r="I54" s="10" t="s">
        <v>213</v>
      </c>
      <c r="J54" s="10" t="s">
        <v>1747</v>
      </c>
      <c r="K54" s="9" t="str">
        <f t="shared" si="0"/>
        <v>N/A</v>
      </c>
    </row>
    <row r="55" spans="1:11" ht="12" customHeight="1" x14ac:dyDescent="0.2">
      <c r="A55" s="164" t="s">
        <v>1647</v>
      </c>
      <c r="B55" s="165"/>
      <c r="C55" s="165"/>
      <c r="D55" s="165"/>
      <c r="E55" s="165"/>
      <c r="F55" s="165"/>
      <c r="G55" s="165"/>
      <c r="H55" s="165"/>
      <c r="I55" s="165"/>
      <c r="J55" s="165"/>
      <c r="K55" s="166"/>
    </row>
    <row r="56" spans="1:11" x14ac:dyDescent="0.2">
      <c r="A56" s="156" t="s">
        <v>1645</v>
      </c>
      <c r="B56" s="157"/>
      <c r="C56" s="157"/>
      <c r="D56" s="157"/>
      <c r="E56" s="157"/>
      <c r="F56" s="157"/>
      <c r="G56" s="157"/>
      <c r="H56" s="157"/>
      <c r="I56" s="157"/>
      <c r="J56" s="157"/>
      <c r="K56" s="158"/>
    </row>
    <row r="57" spans="1:11" x14ac:dyDescent="0.2">
      <c r="A57" s="159" t="s">
        <v>1743</v>
      </c>
      <c r="B57" s="159"/>
      <c r="C57" s="159"/>
      <c r="D57" s="159"/>
      <c r="E57" s="159"/>
      <c r="F57" s="159"/>
      <c r="G57" s="159"/>
      <c r="H57" s="159"/>
      <c r="I57" s="159"/>
      <c r="J57" s="159"/>
      <c r="K57" s="160"/>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ht="12.75" customHeight="1" x14ac:dyDescent="0.2">
      <c r="A2" s="153" t="s">
        <v>1598</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6923448</v>
      </c>
      <c r="D6" s="9" t="str">
        <f>IF($B6="N/A","N/A",IF(C6&gt;15,"No",IF(C6&lt;-15,"No","Yes")))</f>
        <v>N/A</v>
      </c>
      <c r="E6" s="38">
        <v>7013544</v>
      </c>
      <c r="F6" s="9" t="str">
        <f>IF($B6="N/A","N/A",IF(E6&gt;15,"No",IF(E6&lt;-15,"No","Yes")))</f>
        <v>N/A</v>
      </c>
      <c r="G6" s="38">
        <v>6974048</v>
      </c>
      <c r="H6" s="9" t="str">
        <f>IF($B6="N/A","N/A",IF(G6&gt;15,"No",IF(G6&lt;-15,"No","Yes")))</f>
        <v>N/A</v>
      </c>
      <c r="I6" s="10">
        <v>1.3009999999999999</v>
      </c>
      <c r="J6" s="10">
        <v>-0.56299999999999994</v>
      </c>
      <c r="K6" s="9" t="str">
        <f t="shared" ref="K6:K15"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16</v>
      </c>
      <c r="B9" s="37" t="s">
        <v>213</v>
      </c>
      <c r="C9" s="90">
        <v>3.8327578975000001</v>
      </c>
      <c r="D9" s="9" t="str">
        <f t="shared" ref="D9:D15" si="1">IF($B9="N/A","N/A",IF(C9&gt;15,"No",IF(C9&lt;-15,"No","Yes")))</f>
        <v>N/A</v>
      </c>
      <c r="E9" s="8">
        <v>3.9928601004000002</v>
      </c>
      <c r="F9" s="9" t="str">
        <f t="shared" ref="F9:F15" si="2">IF($B9="N/A","N/A",IF(E9&gt;15,"No",IF(E9&lt;-15,"No","Yes")))</f>
        <v>N/A</v>
      </c>
      <c r="G9" s="8">
        <v>3.6921311697000001</v>
      </c>
      <c r="H9" s="9" t="str">
        <f t="shared" ref="H9:H15" si="3">IF($B9="N/A","N/A",IF(G9&gt;15,"No",IF(G9&lt;-15,"No","Yes")))</f>
        <v>N/A</v>
      </c>
      <c r="I9" s="10">
        <v>4.1769999999999996</v>
      </c>
      <c r="J9" s="10">
        <v>-7.53</v>
      </c>
      <c r="K9" s="9" t="str">
        <f t="shared" si="0"/>
        <v>Yes</v>
      </c>
    </row>
    <row r="10" spans="1:11" x14ac:dyDescent="0.2">
      <c r="A10" s="91" t="s">
        <v>36</v>
      </c>
      <c r="B10" s="37" t="s">
        <v>213</v>
      </c>
      <c r="C10" s="90">
        <v>2.3208003299999998E-2</v>
      </c>
      <c r="D10" s="9" t="str">
        <f t="shared" si="1"/>
        <v>N/A</v>
      </c>
      <c r="E10" s="8">
        <v>2.2200992999999999E-2</v>
      </c>
      <c r="F10" s="9" t="str">
        <f t="shared" si="2"/>
        <v>N/A</v>
      </c>
      <c r="G10" s="8">
        <v>1.5867340099999998E-2</v>
      </c>
      <c r="H10" s="9" t="str">
        <f t="shared" si="3"/>
        <v>N/A</v>
      </c>
      <c r="I10" s="10">
        <v>-4.34</v>
      </c>
      <c r="J10" s="10">
        <v>-28.5</v>
      </c>
      <c r="K10" s="9" t="str">
        <f t="shared" si="0"/>
        <v>Yes</v>
      </c>
    </row>
    <row r="11" spans="1:11" x14ac:dyDescent="0.2">
      <c r="A11" s="91" t="s">
        <v>37</v>
      </c>
      <c r="B11" s="37" t="s">
        <v>213</v>
      </c>
      <c r="C11" s="90">
        <v>0.45983947860000002</v>
      </c>
      <c r="D11" s="9" t="str">
        <f t="shared" si="1"/>
        <v>N/A</v>
      </c>
      <c r="E11" s="8">
        <v>3.7755319999999998E-3</v>
      </c>
      <c r="F11" s="9" t="str">
        <f t="shared" si="2"/>
        <v>N/A</v>
      </c>
      <c r="G11" s="8">
        <v>0</v>
      </c>
      <c r="H11" s="9" t="str">
        <f t="shared" si="3"/>
        <v>N/A</v>
      </c>
      <c r="I11" s="10">
        <v>-99.2</v>
      </c>
      <c r="J11" s="10">
        <v>-100</v>
      </c>
      <c r="K11" s="9" t="str">
        <f t="shared" si="0"/>
        <v>No</v>
      </c>
    </row>
    <row r="12" spans="1:11" x14ac:dyDescent="0.2">
      <c r="A12" s="91" t="s">
        <v>38</v>
      </c>
      <c r="B12" s="37" t="s">
        <v>213</v>
      </c>
      <c r="C12" s="90">
        <v>4.1686786201999997</v>
      </c>
      <c r="D12" s="9" t="str">
        <f t="shared" si="1"/>
        <v>N/A</v>
      </c>
      <c r="E12" s="8">
        <v>4.3146137447999999</v>
      </c>
      <c r="F12" s="9" t="str">
        <f t="shared" si="2"/>
        <v>N/A</v>
      </c>
      <c r="G12" s="8">
        <v>4.0083280794</v>
      </c>
      <c r="H12" s="9" t="str">
        <f t="shared" si="3"/>
        <v>N/A</v>
      </c>
      <c r="I12" s="10">
        <v>3.5009999999999999</v>
      </c>
      <c r="J12" s="10">
        <v>-7.1</v>
      </c>
      <c r="K12" s="9" t="str">
        <f t="shared" si="0"/>
        <v>Yes</v>
      </c>
    </row>
    <row r="13" spans="1:11" x14ac:dyDescent="0.2">
      <c r="A13" s="91" t="s">
        <v>866</v>
      </c>
      <c r="B13" s="37" t="s">
        <v>213</v>
      </c>
      <c r="C13" s="90">
        <v>10.555729354</v>
      </c>
      <c r="D13" s="9" t="str">
        <f t="shared" si="1"/>
        <v>N/A</v>
      </c>
      <c r="E13" s="8">
        <v>10.782484717999999</v>
      </c>
      <c r="F13" s="9" t="str">
        <f t="shared" si="2"/>
        <v>N/A</v>
      </c>
      <c r="G13" s="8">
        <v>10.578796407</v>
      </c>
      <c r="H13" s="9" t="str">
        <f t="shared" si="3"/>
        <v>N/A</v>
      </c>
      <c r="I13" s="10">
        <v>2.1480000000000001</v>
      </c>
      <c r="J13" s="10">
        <v>-1.89</v>
      </c>
      <c r="K13" s="9" t="str">
        <f t="shared" si="0"/>
        <v>Yes</v>
      </c>
    </row>
    <row r="14" spans="1:11" x14ac:dyDescent="0.2">
      <c r="A14" s="91" t="s">
        <v>867</v>
      </c>
      <c r="B14" s="37" t="s">
        <v>213</v>
      </c>
      <c r="C14" s="90">
        <v>10.314315145</v>
      </c>
      <c r="D14" s="9" t="str">
        <f t="shared" si="1"/>
        <v>N/A</v>
      </c>
      <c r="E14" s="8">
        <v>10.572334873999999</v>
      </c>
      <c r="F14" s="9" t="str">
        <f t="shared" si="2"/>
        <v>N/A</v>
      </c>
      <c r="G14" s="8">
        <v>10.22210842</v>
      </c>
      <c r="H14" s="9" t="str">
        <f t="shared" si="3"/>
        <v>N/A</v>
      </c>
      <c r="I14" s="10">
        <v>2.5019999999999998</v>
      </c>
      <c r="J14" s="10">
        <v>-3.31</v>
      </c>
      <c r="K14" s="9" t="str">
        <f t="shared" si="0"/>
        <v>Yes</v>
      </c>
    </row>
    <row r="15" spans="1:11" x14ac:dyDescent="0.2">
      <c r="A15" s="91" t="s">
        <v>161</v>
      </c>
      <c r="B15" s="37" t="s">
        <v>213</v>
      </c>
      <c r="C15" s="90">
        <v>38.428987984000003</v>
      </c>
      <c r="D15" s="9" t="str">
        <f t="shared" si="1"/>
        <v>N/A</v>
      </c>
      <c r="E15" s="8">
        <v>61.419733018999999</v>
      </c>
      <c r="F15" s="9" t="str">
        <f t="shared" si="2"/>
        <v>N/A</v>
      </c>
      <c r="G15" s="8">
        <v>75.462113251999995</v>
      </c>
      <c r="H15" s="9" t="str">
        <f t="shared" si="3"/>
        <v>N/A</v>
      </c>
      <c r="I15" s="10">
        <v>59.83</v>
      </c>
      <c r="J15" s="10">
        <v>22.86</v>
      </c>
      <c r="K15" s="9" t="str">
        <f t="shared" si="0"/>
        <v>Yes</v>
      </c>
    </row>
    <row r="16" spans="1:11" x14ac:dyDescent="0.2">
      <c r="A16" s="91" t="s">
        <v>162</v>
      </c>
      <c r="B16" s="37" t="s">
        <v>246</v>
      </c>
      <c r="C16" s="90">
        <v>67.800971422999993</v>
      </c>
      <c r="D16" s="9" t="str">
        <f>IF($B16="N/A","N/A",IF(C16&gt;95,"Yes","No"))</f>
        <v>No</v>
      </c>
      <c r="E16" s="8">
        <v>68.468708543999995</v>
      </c>
      <c r="F16" s="9" t="str">
        <f>IF($B16="N/A","N/A",IF(E16&gt;95,"Yes","No"))</f>
        <v>No</v>
      </c>
      <c r="G16" s="8">
        <v>67.515451571</v>
      </c>
      <c r="H16" s="9" t="str">
        <f>IF($B16="N/A","N/A",IF(G16&gt;95,"Yes","No"))</f>
        <v>No</v>
      </c>
      <c r="I16" s="10">
        <v>0.98480000000000001</v>
      </c>
      <c r="J16" s="10">
        <v>-1.39</v>
      </c>
      <c r="K16" s="9" t="str">
        <f t="shared" ref="K16:K26" si="4">IF(J16="Div by 0", "N/A", IF(J16="N/A","N/A", IF(J16&gt;30, "No", IF(J16&lt;-30, "No", "Yes"))))</f>
        <v>Yes</v>
      </c>
    </row>
    <row r="17" spans="1:11" x14ac:dyDescent="0.2">
      <c r="A17" s="91" t="s">
        <v>868</v>
      </c>
      <c r="B17" s="62" t="s">
        <v>247</v>
      </c>
      <c r="C17" s="90">
        <v>24.739595069</v>
      </c>
      <c r="D17" s="9" t="str">
        <f>IF($B17="N/A","N/A",IF(C17&gt;90,"No",IF(C17&lt;50,"No","Yes")))</f>
        <v>No</v>
      </c>
      <c r="E17" s="8">
        <v>25.616635469999999</v>
      </c>
      <c r="F17" s="9" t="str">
        <f>IF($B17="N/A","N/A",IF(E17&gt;90,"No",IF(E17&lt;50,"No","Yes")))</f>
        <v>No</v>
      </c>
      <c r="G17" s="8">
        <v>25.292312297999999</v>
      </c>
      <c r="H17" s="9" t="str">
        <f>IF($B17="N/A","N/A",IF(G17&gt;90,"No",IF(G17&lt;50,"No","Yes")))</f>
        <v>No</v>
      </c>
      <c r="I17" s="10">
        <v>3.5449999999999999</v>
      </c>
      <c r="J17" s="10">
        <v>-1.27</v>
      </c>
      <c r="K17" s="9" t="str">
        <f t="shared" si="4"/>
        <v>Yes</v>
      </c>
    </row>
    <row r="18" spans="1:11" x14ac:dyDescent="0.2">
      <c r="A18" s="91" t="s">
        <v>869</v>
      </c>
      <c r="B18" s="62" t="s">
        <v>224</v>
      </c>
      <c r="C18" s="90">
        <v>14.09612667</v>
      </c>
      <c r="D18" s="9" t="str">
        <f t="shared" ref="D18:D23" si="5">IF($B18="N/A","N/A",IF(C18&gt;5,"No",IF(C18&lt;=0,"No","Yes")))</f>
        <v>No</v>
      </c>
      <c r="E18" s="8">
        <v>13.801096849</v>
      </c>
      <c r="F18" s="9" t="str">
        <f t="shared" ref="F18:F23" si="6">IF($B18="N/A","N/A",IF(E18&gt;5,"No",IF(E18&lt;=0,"No","Yes")))</f>
        <v>No</v>
      </c>
      <c r="G18" s="8">
        <v>13.374054781</v>
      </c>
      <c r="H18" s="9" t="str">
        <f t="shared" ref="H18:H23" si="7">IF($B18="N/A","N/A",IF(G18&gt;5,"No",IF(G18&lt;=0,"No","Yes")))</f>
        <v>No</v>
      </c>
      <c r="I18" s="10">
        <v>-2.09</v>
      </c>
      <c r="J18" s="10">
        <v>-3.09</v>
      </c>
      <c r="K18" s="9" t="str">
        <f t="shared" si="4"/>
        <v>Yes</v>
      </c>
    </row>
    <row r="19" spans="1:11" x14ac:dyDescent="0.2">
      <c r="A19" s="91" t="s">
        <v>870</v>
      </c>
      <c r="B19" s="62" t="s">
        <v>224</v>
      </c>
      <c r="C19" s="90">
        <v>1.6547390838</v>
      </c>
      <c r="D19" s="9" t="str">
        <f t="shared" si="5"/>
        <v>Yes</v>
      </c>
      <c r="E19" s="8">
        <v>1.6760713271000001</v>
      </c>
      <c r="F19" s="9" t="str">
        <f t="shared" si="6"/>
        <v>Yes</v>
      </c>
      <c r="G19" s="8">
        <v>1.6618468929000001</v>
      </c>
      <c r="H19" s="9" t="str">
        <f t="shared" si="7"/>
        <v>Yes</v>
      </c>
      <c r="I19" s="10">
        <v>1.2889999999999999</v>
      </c>
      <c r="J19" s="10">
        <v>-0.84899999999999998</v>
      </c>
      <c r="K19" s="9" t="str">
        <f t="shared" si="4"/>
        <v>Yes</v>
      </c>
    </row>
    <row r="20" spans="1:11" x14ac:dyDescent="0.2">
      <c r="A20" s="91" t="s">
        <v>871</v>
      </c>
      <c r="B20" s="62" t="s">
        <v>224</v>
      </c>
      <c r="C20" s="90">
        <v>8.2949998299999994E-2</v>
      </c>
      <c r="D20" s="9" t="str">
        <f t="shared" si="5"/>
        <v>Yes</v>
      </c>
      <c r="E20" s="8">
        <v>7.3486385799999998E-2</v>
      </c>
      <c r="F20" s="9" t="str">
        <f t="shared" si="6"/>
        <v>Yes</v>
      </c>
      <c r="G20" s="8">
        <v>8.5846842500000006E-2</v>
      </c>
      <c r="H20" s="9" t="str">
        <f t="shared" si="7"/>
        <v>Yes</v>
      </c>
      <c r="I20" s="10">
        <v>-11.4</v>
      </c>
      <c r="J20" s="10">
        <v>16.82</v>
      </c>
      <c r="K20" s="9" t="str">
        <f t="shared" si="4"/>
        <v>Yes</v>
      </c>
    </row>
    <row r="21" spans="1:11" x14ac:dyDescent="0.2">
      <c r="A21" s="91" t="s">
        <v>872</v>
      </c>
      <c r="B21" s="37" t="s">
        <v>213</v>
      </c>
      <c r="C21" s="90">
        <v>3.3220439999999998E-4</v>
      </c>
      <c r="D21" s="9" t="str">
        <f t="shared" si="5"/>
        <v>N/A</v>
      </c>
      <c r="E21" s="8">
        <v>1.00947538E-2</v>
      </c>
      <c r="F21" s="9" t="str">
        <f t="shared" si="6"/>
        <v>N/A</v>
      </c>
      <c r="G21" s="8">
        <v>1.8296403999999999E-2</v>
      </c>
      <c r="H21" s="9" t="str">
        <f t="shared" si="7"/>
        <v>N/A</v>
      </c>
      <c r="I21" s="10">
        <v>2939</v>
      </c>
      <c r="J21" s="10">
        <v>81.25</v>
      </c>
      <c r="K21" s="9" t="str">
        <f t="shared" si="4"/>
        <v>No</v>
      </c>
    </row>
    <row r="22" spans="1:11" x14ac:dyDescent="0.2">
      <c r="A22" s="91" t="s">
        <v>1742</v>
      </c>
      <c r="B22" s="37" t="s">
        <v>213</v>
      </c>
      <c r="C22" s="90">
        <v>0</v>
      </c>
      <c r="D22" s="9" t="str">
        <f t="shared" si="5"/>
        <v>N/A</v>
      </c>
      <c r="E22" s="8">
        <v>2.85163E-5</v>
      </c>
      <c r="F22" s="9" t="str">
        <f t="shared" si="6"/>
        <v>N/A</v>
      </c>
      <c r="G22" s="8">
        <v>1.4338870000000001E-4</v>
      </c>
      <c r="H22" s="9" t="str">
        <f t="shared" si="7"/>
        <v>N/A</v>
      </c>
      <c r="I22" s="10" t="s">
        <v>1747</v>
      </c>
      <c r="J22" s="10">
        <v>402.8</v>
      </c>
      <c r="K22" s="9" t="str">
        <f t="shared" si="4"/>
        <v>No</v>
      </c>
    </row>
    <row r="23" spans="1:11" x14ac:dyDescent="0.2">
      <c r="A23" s="91" t="s">
        <v>873</v>
      </c>
      <c r="B23" s="37" t="s">
        <v>213</v>
      </c>
      <c r="C23" s="90">
        <v>3.6600260400000001E-2</v>
      </c>
      <c r="D23" s="9" t="str">
        <f t="shared" si="5"/>
        <v>N/A</v>
      </c>
      <c r="E23" s="8">
        <v>4.8662986900000003E-2</v>
      </c>
      <c r="F23" s="9" t="str">
        <f t="shared" si="6"/>
        <v>N/A</v>
      </c>
      <c r="G23" s="8">
        <v>4.43358004E-2</v>
      </c>
      <c r="H23" s="9" t="str">
        <f t="shared" si="7"/>
        <v>N/A</v>
      </c>
      <c r="I23" s="10">
        <v>32.96</v>
      </c>
      <c r="J23" s="10">
        <v>-8.89</v>
      </c>
      <c r="K23" s="9" t="str">
        <f t="shared" si="4"/>
        <v>Yes</v>
      </c>
    </row>
    <row r="24" spans="1:11" x14ac:dyDescent="0.2">
      <c r="A24" s="91" t="s">
        <v>874</v>
      </c>
      <c r="B24" s="37" t="s">
        <v>232</v>
      </c>
      <c r="C24" s="90">
        <v>7.6325553394999996</v>
      </c>
      <c r="D24" s="9" t="str">
        <f>IF($B24="N/A","N/A",IF(C24&gt;10,"No",IF(C24&lt;1,"No","Yes")))</f>
        <v>Yes</v>
      </c>
      <c r="E24" s="8">
        <v>7.5536989573</v>
      </c>
      <c r="F24" s="9" t="str">
        <f>IF($B24="N/A","N/A",IF(E24&gt;10,"No",IF(E24&lt;1,"No","Yes")))</f>
        <v>Yes</v>
      </c>
      <c r="G24" s="8">
        <v>7.3542510747999996</v>
      </c>
      <c r="H24" s="9" t="str">
        <f>IF($B24="N/A","N/A",IF(G24&gt;10,"No",IF(G24&lt;1,"No","Yes")))</f>
        <v>Yes</v>
      </c>
      <c r="I24" s="10">
        <v>-1.03</v>
      </c>
      <c r="J24" s="10">
        <v>-2.64</v>
      </c>
      <c r="K24" s="9" t="str">
        <f t="shared" si="4"/>
        <v>Yes</v>
      </c>
    </row>
    <row r="25" spans="1:11" x14ac:dyDescent="0.2">
      <c r="A25" s="91" t="s">
        <v>875</v>
      </c>
      <c r="B25" s="94" t="s">
        <v>239</v>
      </c>
      <c r="C25" s="90">
        <v>12.753876392</v>
      </c>
      <c r="D25" s="9" t="str">
        <f>IF($B25="N/A","N/A",IF(C25&gt;10,"No",IF(C25&lt;=0,"No","Yes")))</f>
        <v>No</v>
      </c>
      <c r="E25" s="8">
        <v>12.692142517000001</v>
      </c>
      <c r="F25" s="9" t="str">
        <f>IF($B25="N/A","N/A",IF(E25&gt;10,"No",IF(E25&lt;=0,"No","Yes")))</f>
        <v>No</v>
      </c>
      <c r="G25" s="8">
        <v>12.867046513</v>
      </c>
      <c r="H25" s="9" t="str">
        <f>IF($B25="N/A","N/A",IF(G25&gt;10,"No",IF(G25&lt;=0,"No","Yes")))</f>
        <v>No</v>
      </c>
      <c r="I25" s="10">
        <v>-0.48399999999999999</v>
      </c>
      <c r="J25" s="10">
        <v>1.3779999999999999</v>
      </c>
      <c r="K25" s="9" t="str">
        <f t="shared" si="4"/>
        <v>Yes</v>
      </c>
    </row>
    <row r="26" spans="1:11" x14ac:dyDescent="0.2">
      <c r="A26" s="91" t="s">
        <v>876</v>
      </c>
      <c r="B26" s="62" t="s">
        <v>248</v>
      </c>
      <c r="C26" s="90">
        <v>32.199028577</v>
      </c>
      <c r="D26" s="9" t="str">
        <f>IF($B26="N/A","N/A",IF(C26&gt;=5,"No",IF(C26&lt;0,"No","Yes")))</f>
        <v>No</v>
      </c>
      <c r="E26" s="8">
        <v>31.531291456000002</v>
      </c>
      <c r="F26" s="9" t="str">
        <f>IF($B26="N/A","N/A",IF(E26&gt;=5,"No",IF(E26&lt;0,"No","Yes")))</f>
        <v>No</v>
      </c>
      <c r="G26" s="8">
        <v>32.484548429</v>
      </c>
      <c r="H26" s="9" t="str">
        <f>IF($B26="N/A","N/A",IF(G26&gt;=5,"No",IF(G26&lt;0,"No","Yes")))</f>
        <v>No</v>
      </c>
      <c r="I26" s="10">
        <v>-2.0699999999999998</v>
      </c>
      <c r="J26" s="10">
        <v>3.0230000000000001</v>
      </c>
      <c r="K26" s="9" t="str">
        <f t="shared" si="4"/>
        <v>Yes</v>
      </c>
    </row>
    <row r="27" spans="1:11" x14ac:dyDescent="0.2">
      <c r="A27" s="91" t="s">
        <v>14</v>
      </c>
      <c r="B27" s="62" t="s">
        <v>249</v>
      </c>
      <c r="C27" s="90">
        <v>0.39819754550000003</v>
      </c>
      <c r="D27" s="9" t="str">
        <f>IF($B27="N/A","N/A",IF(C27&gt;15,"No",IF(C27&lt;=0,"No","Yes")))</f>
        <v>Yes</v>
      </c>
      <c r="E27" s="8">
        <v>0.39640444260000002</v>
      </c>
      <c r="F27" s="9" t="str">
        <f>IF($B27="N/A","N/A",IF(E27&gt;15,"No",IF(E27&lt;=0,"No","Yes")))</f>
        <v>Yes</v>
      </c>
      <c r="G27" s="8">
        <v>0.39393190300000003</v>
      </c>
      <c r="H27" s="9" t="str">
        <f>IF($B27="N/A","N/A",IF(G27&gt;15,"No",IF(G27&lt;=0,"No","Yes")))</f>
        <v>Yes</v>
      </c>
      <c r="I27" s="10">
        <v>-0.45</v>
      </c>
      <c r="J27" s="10">
        <v>-0.624</v>
      </c>
      <c r="K27" s="9" t="str">
        <f>IF(J27="Div by 0", "N/A", IF(J27="N/A","N/A", IF(J27&gt;30, "No", IF(J27&lt;-30, "No", "Yes"))))</f>
        <v>Yes</v>
      </c>
    </row>
    <row r="28" spans="1:11" x14ac:dyDescent="0.2">
      <c r="A28" s="91" t="s">
        <v>877</v>
      </c>
      <c r="B28" s="37" t="s">
        <v>213</v>
      </c>
      <c r="C28" s="93">
        <v>78.712140448</v>
      </c>
      <c r="D28" s="9" t="str">
        <f>IF($B28="N/A","N/A",IF(C28&gt;15,"No",IF(C28&lt;-15,"No","Yes")))</f>
        <v>N/A</v>
      </c>
      <c r="E28" s="39">
        <v>80.835191713</v>
      </c>
      <c r="F28" s="9" t="str">
        <f>IF($B28="N/A","N/A",IF(E28&gt;15,"No",IF(E28&lt;-15,"No","Yes")))</f>
        <v>N/A</v>
      </c>
      <c r="G28" s="39">
        <v>84.935099915999999</v>
      </c>
      <c r="H28" s="9" t="str">
        <f>IF($B28="N/A","N/A",IF(G28&gt;15,"No",IF(G28&lt;-15,"No","Yes")))</f>
        <v>N/A</v>
      </c>
      <c r="I28" s="10">
        <v>2.6970000000000001</v>
      </c>
      <c r="J28" s="10">
        <v>5.0720000000000001</v>
      </c>
      <c r="K28" s="9" t="str">
        <f>IF(J28="Div by 0", "N/A", IF(J28="N/A","N/A", IF(J28&gt;30, "No", IF(J28&lt;-30, "No", "Yes"))))</f>
        <v>Yes</v>
      </c>
    </row>
    <row r="29" spans="1:11" x14ac:dyDescent="0.2">
      <c r="A29" s="91" t="s">
        <v>378</v>
      </c>
      <c r="B29" s="37" t="s">
        <v>250</v>
      </c>
      <c r="C29" s="90">
        <v>11.693248797000001</v>
      </c>
      <c r="D29" s="9" t="str">
        <f>IF($B29="N/A","N/A",IF(C29&gt;35,"No",IF(C29&lt;10,"No","Yes")))</f>
        <v>Yes</v>
      </c>
      <c r="E29" s="8">
        <v>12.66091722</v>
      </c>
      <c r="F29" s="9" t="str">
        <f>IF($B29="N/A","N/A",IF(E29&gt;35,"No",IF(E29&lt;10,"No","Yes")))</f>
        <v>Yes</v>
      </c>
      <c r="G29" s="8">
        <v>12.389691037</v>
      </c>
      <c r="H29" s="9" t="str">
        <f>IF($B29="N/A","N/A",IF(G29&gt;35,"No",IF(G29&lt;10,"No","Yes")))</f>
        <v>Yes</v>
      </c>
      <c r="I29" s="10">
        <v>8.2750000000000004</v>
      </c>
      <c r="J29" s="10">
        <v>-2.14</v>
      </c>
      <c r="K29" s="9" t="str">
        <f t="shared" ref="K29:K54" si="8">IF(J29="Div by 0", "N/A", IF(J29="N/A","N/A", IF(J29&gt;30, "No", IF(J29&lt;-30, "No", "Yes"))))</f>
        <v>Yes</v>
      </c>
    </row>
    <row r="30" spans="1:11" x14ac:dyDescent="0.2">
      <c r="A30" s="91" t="s">
        <v>379</v>
      </c>
      <c r="B30" s="37" t="s">
        <v>251</v>
      </c>
      <c r="C30" s="90">
        <v>5.8657767055000001</v>
      </c>
      <c r="D30" s="9" t="str">
        <f>IF($B30="N/A","N/A",IF(C30&gt;20,"No",IF(C30&lt;2,"No","Yes")))</f>
        <v>Yes</v>
      </c>
      <c r="E30" s="8">
        <v>5.9291137261999998</v>
      </c>
      <c r="F30" s="9" t="str">
        <f>IF($B30="N/A","N/A",IF(E30&gt;20,"No",IF(E30&lt;2,"No","Yes")))</f>
        <v>Yes</v>
      </c>
      <c r="G30" s="8">
        <v>6.0597518113</v>
      </c>
      <c r="H30" s="9" t="str">
        <f>IF($B30="N/A","N/A",IF(G30&gt;20,"No",IF(G30&lt;2,"No","Yes")))</f>
        <v>Yes</v>
      </c>
      <c r="I30" s="10">
        <v>1.08</v>
      </c>
      <c r="J30" s="10">
        <v>2.2029999999999998</v>
      </c>
      <c r="K30" s="9" t="str">
        <f t="shared" si="8"/>
        <v>Yes</v>
      </c>
    </row>
    <row r="31" spans="1:11" x14ac:dyDescent="0.2">
      <c r="A31" s="91" t="s">
        <v>380</v>
      </c>
      <c r="B31" s="37" t="s">
        <v>252</v>
      </c>
      <c r="C31" s="90">
        <v>0.76476345310000005</v>
      </c>
      <c r="D31" s="9" t="str">
        <f>IF($B31="N/A","N/A",IF(C31&gt;8,"No",IF(C31&lt;0.5,"No","Yes")))</f>
        <v>Yes</v>
      </c>
      <c r="E31" s="8">
        <v>0.73589044280000004</v>
      </c>
      <c r="F31" s="9" t="str">
        <f>IF($B31="N/A","N/A",IF(E31&gt;8,"No",IF(E31&lt;0.5,"No","Yes")))</f>
        <v>Yes</v>
      </c>
      <c r="G31" s="8">
        <v>0.73779245569999996</v>
      </c>
      <c r="H31" s="9" t="str">
        <f>IF($B31="N/A","N/A",IF(G31&gt;8,"No",IF(G31&lt;0.5,"No","Yes")))</f>
        <v>Yes</v>
      </c>
      <c r="I31" s="10">
        <v>-3.78</v>
      </c>
      <c r="J31" s="10">
        <v>0.25850000000000001</v>
      </c>
      <c r="K31" s="9" t="str">
        <f t="shared" si="8"/>
        <v>Yes</v>
      </c>
    </row>
    <row r="32" spans="1:11" x14ac:dyDescent="0.2">
      <c r="A32" s="91" t="s">
        <v>381</v>
      </c>
      <c r="B32" s="37" t="s">
        <v>253</v>
      </c>
      <c r="C32" s="90">
        <v>7.0326374951000004</v>
      </c>
      <c r="D32" s="9" t="str">
        <f>IF($B32="N/A","N/A",IF(C32&gt;25,"No",IF(C32&lt;3,"No","Yes")))</f>
        <v>Yes</v>
      </c>
      <c r="E32" s="8">
        <v>6.3580694724000004</v>
      </c>
      <c r="F32" s="9" t="str">
        <f>IF($B32="N/A","N/A",IF(E32&gt;25,"No",IF(E32&lt;3,"No","Yes")))</f>
        <v>Yes</v>
      </c>
      <c r="G32" s="8">
        <v>6.4160728460999996</v>
      </c>
      <c r="H32" s="9" t="str">
        <f>IF($B32="N/A","N/A",IF(G32&gt;25,"No",IF(G32&lt;3,"No","Yes")))</f>
        <v>Yes</v>
      </c>
      <c r="I32" s="10">
        <v>-9.59</v>
      </c>
      <c r="J32" s="10">
        <v>0.9123</v>
      </c>
      <c r="K32" s="9" t="str">
        <f t="shared" si="8"/>
        <v>Yes</v>
      </c>
    </row>
    <row r="33" spans="1:11" x14ac:dyDescent="0.2">
      <c r="A33" s="91" t="s">
        <v>382</v>
      </c>
      <c r="B33" s="37" t="s">
        <v>254</v>
      </c>
      <c r="C33" s="90">
        <v>10.787067369000001</v>
      </c>
      <c r="D33" s="9" t="str">
        <f>IF($B33="N/A","N/A",IF(C33&gt;25,"No",IF(C33&lt;2,"No","Yes")))</f>
        <v>Yes</v>
      </c>
      <c r="E33" s="8">
        <v>11.242818182000001</v>
      </c>
      <c r="F33" s="9" t="str">
        <f>IF($B33="N/A","N/A",IF(E33&gt;25,"No",IF(E33&lt;2,"No","Yes")))</f>
        <v>Yes</v>
      </c>
      <c r="G33" s="8">
        <v>11.387174278</v>
      </c>
      <c r="H33" s="9" t="str">
        <f>IF($B33="N/A","N/A",IF(G33&gt;25,"No",IF(G33&lt;2,"No","Yes")))</f>
        <v>Yes</v>
      </c>
      <c r="I33" s="10">
        <v>4.2249999999999996</v>
      </c>
      <c r="J33" s="10">
        <v>1.284</v>
      </c>
      <c r="K33" s="9" t="str">
        <f t="shared" si="8"/>
        <v>Yes</v>
      </c>
    </row>
    <row r="34" spans="1:11" x14ac:dyDescent="0.2">
      <c r="A34" s="91" t="s">
        <v>383</v>
      </c>
      <c r="B34" s="37" t="s">
        <v>255</v>
      </c>
      <c r="C34" s="90">
        <v>1.1967302997</v>
      </c>
      <c r="D34" s="9" t="str">
        <f>IF($B34="N/A","N/A",IF(C34&gt;25,"No",IF(C34&lt;=0,"No","Yes")))</f>
        <v>Yes</v>
      </c>
      <c r="E34" s="8">
        <v>1.1329365011000001</v>
      </c>
      <c r="F34" s="9" t="str">
        <f>IF($B34="N/A","N/A",IF(E34&gt;25,"No",IF(E34&lt;=0,"No","Yes")))</f>
        <v>Yes</v>
      </c>
      <c r="G34" s="8">
        <v>1.4978245058999999</v>
      </c>
      <c r="H34" s="9" t="str">
        <f>IF($B34="N/A","N/A",IF(G34&gt;25,"No",IF(G34&lt;=0,"No","Yes")))</f>
        <v>Yes</v>
      </c>
      <c r="I34" s="10">
        <v>-5.33</v>
      </c>
      <c r="J34" s="10">
        <v>32.21</v>
      </c>
      <c r="K34" s="9" t="str">
        <f t="shared" si="8"/>
        <v>No</v>
      </c>
    </row>
    <row r="35" spans="1:11" x14ac:dyDescent="0.2">
      <c r="A35" s="91" t="s">
        <v>384</v>
      </c>
      <c r="B35" s="37" t="s">
        <v>256</v>
      </c>
      <c r="C35" s="90">
        <v>12.820476156</v>
      </c>
      <c r="D35" s="9" t="str">
        <f>IF($B35="N/A","N/A",IF(C35&gt;20,"No",IF(C35&lt;4,"No","Yes")))</f>
        <v>Yes</v>
      </c>
      <c r="E35" s="8">
        <v>13.229830739000001</v>
      </c>
      <c r="F35" s="9" t="str">
        <f>IF($B35="N/A","N/A",IF(E35&gt;20,"No",IF(E35&lt;4,"No","Yes")))</f>
        <v>Yes</v>
      </c>
      <c r="G35" s="8">
        <v>12.919268693999999</v>
      </c>
      <c r="H35" s="9" t="str">
        <f>IF($B35="N/A","N/A",IF(G35&gt;20,"No",IF(G35&lt;4,"No","Yes")))</f>
        <v>Yes</v>
      </c>
      <c r="I35" s="10">
        <v>3.1930000000000001</v>
      </c>
      <c r="J35" s="10">
        <v>-2.35</v>
      </c>
      <c r="K35" s="9" t="str">
        <f t="shared" si="8"/>
        <v>Yes</v>
      </c>
    </row>
    <row r="36" spans="1:11" x14ac:dyDescent="0.2">
      <c r="A36" s="91" t="s">
        <v>385</v>
      </c>
      <c r="B36" s="37" t="s">
        <v>257</v>
      </c>
      <c r="C36" s="90">
        <v>0</v>
      </c>
      <c r="D36" s="9" t="str">
        <f>IF($B36="N/A","N/A",IF(C36&gt;=3,"No",IF(C36&lt;0,"No","Yes")))</f>
        <v>Yes</v>
      </c>
      <c r="E36" s="8">
        <v>0</v>
      </c>
      <c r="F36" s="9" t="str">
        <f>IF($B36="N/A","N/A",IF(E36&gt;=3,"No",IF(E36&lt;0,"No","Yes")))</f>
        <v>Yes</v>
      </c>
      <c r="G36" s="8">
        <v>0</v>
      </c>
      <c r="H36" s="9" t="str">
        <f>IF($B36="N/A","N/A",IF(G36&gt;=3,"No",IF(G36&lt;0,"No","Yes")))</f>
        <v>Yes</v>
      </c>
      <c r="I36" s="10" t="s">
        <v>1747</v>
      </c>
      <c r="J36" s="10" t="s">
        <v>1747</v>
      </c>
      <c r="K36" s="9" t="str">
        <f t="shared" si="8"/>
        <v>N/A</v>
      </c>
    </row>
    <row r="37" spans="1:11" x14ac:dyDescent="0.2">
      <c r="A37" s="91" t="s">
        <v>386</v>
      </c>
      <c r="B37" s="37" t="s">
        <v>258</v>
      </c>
      <c r="C37" s="90">
        <v>24.822010650999999</v>
      </c>
      <c r="D37" s="9" t="str">
        <f>IF($B37="N/A","N/A",IF(C37&gt;=25,"No",IF(C37&lt;0,"No","Yes")))</f>
        <v>Yes</v>
      </c>
      <c r="E37" s="8">
        <v>24.272250948</v>
      </c>
      <c r="F37" s="9" t="str">
        <f>IF($B37="N/A","N/A",IF(E37&gt;=25,"No",IF(E37&lt;0,"No","Yes")))</f>
        <v>Yes</v>
      </c>
      <c r="G37" s="8">
        <v>24.126705178999998</v>
      </c>
      <c r="H37" s="9" t="str">
        <f>IF($B37="N/A","N/A",IF(G37&gt;=25,"No",IF(G37&lt;0,"No","Yes")))</f>
        <v>Yes</v>
      </c>
      <c r="I37" s="10">
        <v>-2.21</v>
      </c>
      <c r="J37" s="10">
        <v>-0.6</v>
      </c>
      <c r="K37" s="9" t="str">
        <f t="shared" si="8"/>
        <v>Yes</v>
      </c>
    </row>
    <row r="38" spans="1:11" x14ac:dyDescent="0.2">
      <c r="A38" s="91" t="s">
        <v>387</v>
      </c>
      <c r="B38" s="37" t="s">
        <v>221</v>
      </c>
      <c r="C38" s="90">
        <v>3.0753318289</v>
      </c>
      <c r="D38" s="9" t="str">
        <f>IF($B38="N/A","N/A",IF(C38&gt;3,"Yes","No"))</f>
        <v>Yes</v>
      </c>
      <c r="E38" s="8">
        <v>3.1521439089999999</v>
      </c>
      <c r="F38" s="9" t="str">
        <f>IF($B38="N/A","N/A",IF(E38&gt;3,"Yes","No"))</f>
        <v>Yes</v>
      </c>
      <c r="G38" s="8">
        <v>3.2909437962000001</v>
      </c>
      <c r="H38" s="9" t="str">
        <f>IF($B38="N/A","N/A",IF(G38&gt;3,"Yes","No"))</f>
        <v>Yes</v>
      </c>
      <c r="I38" s="10">
        <v>2.4980000000000002</v>
      </c>
      <c r="J38" s="10">
        <v>4.4029999999999996</v>
      </c>
      <c r="K38" s="9" t="str">
        <f t="shared" si="8"/>
        <v>Yes</v>
      </c>
    </row>
    <row r="39" spans="1:11" x14ac:dyDescent="0.2">
      <c r="A39" s="91" t="s">
        <v>388</v>
      </c>
      <c r="B39" s="37" t="s">
        <v>220</v>
      </c>
      <c r="C39" s="90">
        <v>1.4480934933</v>
      </c>
      <c r="D39" s="9" t="str">
        <f>IF($B39="N/A","N/A",IF(C39&gt;1,"Yes","No"))</f>
        <v>Yes</v>
      </c>
      <c r="E39" s="8">
        <v>1.4056374352000001</v>
      </c>
      <c r="F39" s="9" t="str">
        <f>IF($B39="N/A","N/A",IF(E39&gt;1,"Yes","No"))</f>
        <v>Yes</v>
      </c>
      <c r="G39" s="8">
        <v>1.3713986482</v>
      </c>
      <c r="H39" s="9" t="str">
        <f>IF($B39="N/A","N/A",IF(G39&gt;1,"Yes","No"))</f>
        <v>Yes</v>
      </c>
      <c r="I39" s="10">
        <v>-2.93</v>
      </c>
      <c r="J39" s="10">
        <v>-2.44</v>
      </c>
      <c r="K39" s="9" t="str">
        <f t="shared" si="8"/>
        <v>Yes</v>
      </c>
    </row>
    <row r="40" spans="1:11" x14ac:dyDescent="0.2">
      <c r="A40" s="91" t="s">
        <v>389</v>
      </c>
      <c r="B40" s="37" t="s">
        <v>213</v>
      </c>
      <c r="C40" s="90">
        <v>4.5410899300000002E-2</v>
      </c>
      <c r="D40" s="9" t="str">
        <f>IF($B40="N/A","N/A",IF(C40&gt;15,"No",IF(C40&lt;-15,"No","Yes")))</f>
        <v>N/A</v>
      </c>
      <c r="E40" s="8">
        <v>4.9019440099999999E-2</v>
      </c>
      <c r="F40" s="9" t="str">
        <f>IF($B40="N/A","N/A",IF(E40&gt;15,"No",IF(E40&lt;-15,"No","Yes")))</f>
        <v>N/A</v>
      </c>
      <c r="G40" s="8">
        <v>3.7008635400000003E-2</v>
      </c>
      <c r="H40" s="9" t="str">
        <f>IF($B40="N/A","N/A",IF(G40&gt;15,"No",IF(G40&lt;-15,"No","Yes")))</f>
        <v>N/A</v>
      </c>
      <c r="I40" s="10">
        <v>7.9459999999999997</v>
      </c>
      <c r="J40" s="10">
        <v>-24.5</v>
      </c>
      <c r="K40" s="9" t="str">
        <f t="shared" si="8"/>
        <v>Yes</v>
      </c>
    </row>
    <row r="41" spans="1:11" x14ac:dyDescent="0.2">
      <c r="A41" s="91" t="s">
        <v>390</v>
      </c>
      <c r="B41" s="37" t="s">
        <v>213</v>
      </c>
      <c r="C41" s="90">
        <v>1.877677E-4</v>
      </c>
      <c r="D41" s="9" t="str">
        <f>IF($B41="N/A","N/A",IF(C41&gt;15,"No",IF(C41&lt;-15,"No","Yes")))</f>
        <v>N/A</v>
      </c>
      <c r="E41" s="8">
        <v>1.2832309999999999E-4</v>
      </c>
      <c r="F41" s="9" t="str">
        <f>IF($B41="N/A","N/A",IF(E41&gt;15,"No",IF(E41&lt;-15,"No","Yes")))</f>
        <v>N/A</v>
      </c>
      <c r="G41" s="8">
        <v>0</v>
      </c>
      <c r="H41" s="9" t="str">
        <f>IF($B41="N/A","N/A",IF(G41&gt;15,"No",IF(G41&lt;-15,"No","Yes")))</f>
        <v>N/A</v>
      </c>
      <c r="I41" s="10">
        <v>-31.7</v>
      </c>
      <c r="J41" s="10">
        <v>-100</v>
      </c>
      <c r="K41" s="9" t="str">
        <f t="shared" si="8"/>
        <v>No</v>
      </c>
    </row>
    <row r="42" spans="1:11" x14ac:dyDescent="0.2">
      <c r="A42" s="91" t="s">
        <v>391</v>
      </c>
      <c r="B42" s="37" t="s">
        <v>259</v>
      </c>
      <c r="C42" s="90">
        <v>0.1160982216</v>
      </c>
      <c r="D42" s="9" t="str">
        <f>IF($B42="N/A","N/A",IF(C42&gt;0,"Yes","No"))</f>
        <v>Yes</v>
      </c>
      <c r="E42" s="8">
        <v>0.13997203129999999</v>
      </c>
      <c r="F42" s="9" t="str">
        <f>IF($B42="N/A","N/A",IF(E42&gt;0,"Yes","No"))</f>
        <v>Yes</v>
      </c>
      <c r="G42" s="8">
        <v>0.13419752770000001</v>
      </c>
      <c r="H42" s="9" t="str">
        <f>IF($B42="N/A","N/A",IF(G42&gt;0,"Yes","No"))</f>
        <v>Yes</v>
      </c>
      <c r="I42" s="10">
        <v>20.56</v>
      </c>
      <c r="J42" s="10">
        <v>-4.13</v>
      </c>
      <c r="K42" s="9" t="str">
        <f t="shared" si="8"/>
        <v>Yes</v>
      </c>
    </row>
    <row r="43" spans="1:11" x14ac:dyDescent="0.2">
      <c r="A43" s="91" t="s">
        <v>392</v>
      </c>
      <c r="B43" s="37" t="s">
        <v>259</v>
      </c>
      <c r="C43" s="90">
        <v>0</v>
      </c>
      <c r="D43" s="9" t="str">
        <f>IF($B43="N/A","N/A",IF(C43&gt;0,"Yes","No"))</f>
        <v>No</v>
      </c>
      <c r="E43" s="8">
        <v>0</v>
      </c>
      <c r="F43" s="9" t="str">
        <f>IF($B43="N/A","N/A",IF(E43&gt;0,"Yes","No"))</f>
        <v>No</v>
      </c>
      <c r="G43" s="8">
        <v>0</v>
      </c>
      <c r="H43" s="9" t="str">
        <f>IF($B43="N/A","N/A",IF(G43&gt;0,"Yes","No"))</f>
        <v>No</v>
      </c>
      <c r="I43" s="10" t="s">
        <v>1747</v>
      </c>
      <c r="J43" s="10" t="s">
        <v>1747</v>
      </c>
      <c r="K43" s="9" t="str">
        <f t="shared" si="8"/>
        <v>N/A</v>
      </c>
    </row>
    <row r="44" spans="1:11" x14ac:dyDescent="0.2">
      <c r="A44" s="91" t="s">
        <v>393</v>
      </c>
      <c r="B44" s="37" t="s">
        <v>259</v>
      </c>
      <c r="C44" s="90">
        <v>0.57272041330000001</v>
      </c>
      <c r="D44" s="9" t="str">
        <f>IF($B44="N/A","N/A",IF(C44&gt;0,"Yes","No"))</f>
        <v>Yes</v>
      </c>
      <c r="E44" s="8">
        <v>0.59906945759999997</v>
      </c>
      <c r="F44" s="9" t="str">
        <f>IF($B44="N/A","N/A",IF(E44&gt;0,"Yes","No"))</f>
        <v>Yes</v>
      </c>
      <c r="G44" s="8">
        <v>0.60167351869999997</v>
      </c>
      <c r="H44" s="9" t="str">
        <f>IF($B44="N/A","N/A",IF(G44&gt;0,"Yes","No"))</f>
        <v>Yes</v>
      </c>
      <c r="I44" s="10">
        <v>4.601</v>
      </c>
      <c r="J44" s="10">
        <v>0.43469999999999998</v>
      </c>
      <c r="K44" s="9" t="str">
        <f t="shared" si="8"/>
        <v>Yes</v>
      </c>
    </row>
    <row r="45" spans="1:11" x14ac:dyDescent="0.2">
      <c r="A45" s="91" t="s">
        <v>394</v>
      </c>
      <c r="B45" s="37" t="s">
        <v>220</v>
      </c>
      <c r="C45" s="90">
        <v>0.67534269049999995</v>
      </c>
      <c r="D45" s="9" t="str">
        <f>IF($B45="N/A","N/A",IF(C45&gt;1,"Yes","No"))</f>
        <v>No</v>
      </c>
      <c r="E45" s="8">
        <v>0.75703524489999996</v>
      </c>
      <c r="F45" s="9" t="str">
        <f>IF($B45="N/A","N/A",IF(E45&gt;1,"Yes","No"))</f>
        <v>No</v>
      </c>
      <c r="G45" s="8">
        <v>0.74420193270000001</v>
      </c>
      <c r="H45" s="9" t="str">
        <f>IF($B45="N/A","N/A",IF(G45&gt;1,"Yes","No"))</f>
        <v>No</v>
      </c>
      <c r="I45" s="10">
        <v>12.1</v>
      </c>
      <c r="J45" s="10">
        <v>-1.7</v>
      </c>
      <c r="K45" s="9" t="str">
        <f t="shared" si="8"/>
        <v>Yes</v>
      </c>
    </row>
    <row r="46" spans="1:11" x14ac:dyDescent="0.2">
      <c r="A46" s="91" t="s">
        <v>395</v>
      </c>
      <c r="B46" s="37" t="s">
        <v>259</v>
      </c>
      <c r="C46" s="90">
        <v>0</v>
      </c>
      <c r="D46" s="9" t="str">
        <f>IF($B46="N/A","N/A",IF(C46&gt;0,"Yes","No"))</f>
        <v>No</v>
      </c>
      <c r="E46" s="8">
        <v>0</v>
      </c>
      <c r="F46" s="9" t="str">
        <f>IF($B46="N/A","N/A",IF(E46&gt;0,"Yes","No"))</f>
        <v>No</v>
      </c>
      <c r="G46" s="8">
        <v>0</v>
      </c>
      <c r="H46" s="9" t="str">
        <f>IF($B46="N/A","N/A",IF(G46&gt;0,"Yes","No"))</f>
        <v>No</v>
      </c>
      <c r="I46" s="10" t="s">
        <v>1747</v>
      </c>
      <c r="J46" s="10" t="s">
        <v>1747</v>
      </c>
      <c r="K46" s="9" t="str">
        <f t="shared" si="8"/>
        <v>N/A</v>
      </c>
    </row>
    <row r="47" spans="1:11" x14ac:dyDescent="0.2">
      <c r="A47" s="91" t="s">
        <v>396</v>
      </c>
      <c r="B47" s="37" t="s">
        <v>213</v>
      </c>
      <c r="C47" s="90">
        <v>0</v>
      </c>
      <c r="D47" s="9" t="str">
        <f>IF($B47="N/A","N/A",IF(C47&gt;15,"No",IF(C47&lt;-15,"No","Yes")))</f>
        <v>N/A</v>
      </c>
      <c r="E47" s="8">
        <v>0</v>
      </c>
      <c r="F47" s="9" t="str">
        <f>IF($B47="N/A","N/A",IF(E47&gt;15,"No",IF(E47&lt;-15,"No","Yes")))</f>
        <v>N/A</v>
      </c>
      <c r="G47" s="8">
        <v>0</v>
      </c>
      <c r="H47" s="9" t="str">
        <f>IF($B47="N/A","N/A",IF(G47&gt;15,"No",IF(G47&lt;-15,"No","Yes")))</f>
        <v>N/A</v>
      </c>
      <c r="I47" s="10" t="s">
        <v>1747</v>
      </c>
      <c r="J47" s="10" t="s">
        <v>1747</v>
      </c>
      <c r="K47" s="9" t="str">
        <f t="shared" si="8"/>
        <v>N/A</v>
      </c>
    </row>
    <row r="48" spans="1:11" x14ac:dyDescent="0.2">
      <c r="A48" s="91" t="s">
        <v>397</v>
      </c>
      <c r="B48" s="37" t="s">
        <v>213</v>
      </c>
      <c r="C48" s="90">
        <v>5.0437296600000001E-2</v>
      </c>
      <c r="D48" s="9" t="str">
        <f>IF($B48="N/A","N/A",IF(C48&gt;15,"No",IF(C48&lt;-15,"No","Yes")))</f>
        <v>N/A</v>
      </c>
      <c r="E48" s="8">
        <v>3.3249951799999997E-2</v>
      </c>
      <c r="F48" s="9" t="str">
        <f>IF($B48="N/A","N/A",IF(E48&gt;15,"No",IF(E48&lt;-15,"No","Yes")))</f>
        <v>N/A</v>
      </c>
      <c r="G48" s="8">
        <v>3.4900820899999997E-2</v>
      </c>
      <c r="H48" s="9" t="str">
        <f>IF($B48="N/A","N/A",IF(G48&gt;15,"No",IF(G48&lt;-15,"No","Yes")))</f>
        <v>N/A</v>
      </c>
      <c r="I48" s="10">
        <v>-34.1</v>
      </c>
      <c r="J48" s="10">
        <v>4.9649999999999999</v>
      </c>
      <c r="K48" s="9" t="str">
        <f t="shared" si="8"/>
        <v>Yes</v>
      </c>
    </row>
    <row r="49" spans="1:11" x14ac:dyDescent="0.2">
      <c r="A49" s="91" t="s">
        <v>398</v>
      </c>
      <c r="B49" s="37" t="s">
        <v>213</v>
      </c>
      <c r="C49" s="90">
        <v>0.43339676989999998</v>
      </c>
      <c r="D49" s="9" t="str">
        <f>IF($B49="N/A","N/A",IF(C49&gt;15,"No",IF(C49&lt;-15,"No","Yes")))</f>
        <v>N/A</v>
      </c>
      <c r="E49" s="8">
        <v>0.4593825889</v>
      </c>
      <c r="F49" s="9" t="str">
        <f>IF($B49="N/A","N/A",IF(E49&gt;15,"No",IF(E49&lt;-15,"No","Yes")))</f>
        <v>N/A</v>
      </c>
      <c r="G49" s="8">
        <v>0.42395750650000003</v>
      </c>
      <c r="H49" s="9" t="str">
        <f>IF($B49="N/A","N/A",IF(G49&gt;15,"No",IF(G49&lt;-15,"No","Yes")))</f>
        <v>N/A</v>
      </c>
      <c r="I49" s="10">
        <v>5.9960000000000004</v>
      </c>
      <c r="J49" s="10">
        <v>-7.71</v>
      </c>
      <c r="K49" s="9" t="str">
        <f t="shared" si="8"/>
        <v>Yes</v>
      </c>
    </row>
    <row r="50" spans="1:11" x14ac:dyDescent="0.2">
      <c r="A50" s="91" t="s">
        <v>399</v>
      </c>
      <c r="B50" s="37" t="s">
        <v>213</v>
      </c>
      <c r="C50" s="90">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91" t="s">
        <v>400</v>
      </c>
      <c r="B51" s="37" t="s">
        <v>213</v>
      </c>
      <c r="C51" s="90">
        <v>0.4147066606</v>
      </c>
      <c r="D51" s="9" t="str">
        <f>IF($B51="N/A","N/A",IF(C51&gt;15,"No",IF(C51&lt;-15,"No","Yes")))</f>
        <v>N/A</v>
      </c>
      <c r="E51" s="8">
        <v>0.42413649930000002</v>
      </c>
      <c r="F51" s="9" t="str">
        <f>IF($B51="N/A","N/A",IF(E51&gt;15,"No",IF(E51&lt;-15,"No","Yes")))</f>
        <v>N/A</v>
      </c>
      <c r="G51" s="8">
        <v>0.44046155120000002</v>
      </c>
      <c r="H51" s="9" t="str">
        <f>IF($B51="N/A","N/A",IF(G51&gt;15,"No",IF(G51&lt;-15,"No","Yes")))</f>
        <v>N/A</v>
      </c>
      <c r="I51" s="10">
        <v>2.274</v>
      </c>
      <c r="J51" s="10">
        <v>3.8490000000000002</v>
      </c>
      <c r="K51" s="9" t="str">
        <f t="shared" si="8"/>
        <v>Yes</v>
      </c>
    </row>
    <row r="52" spans="1:11" x14ac:dyDescent="0.2">
      <c r="A52" s="91" t="s">
        <v>401</v>
      </c>
      <c r="B52" s="37" t="s">
        <v>220</v>
      </c>
      <c r="C52" s="90">
        <v>17.669664016999999</v>
      </c>
      <c r="D52" s="9" t="str">
        <f>IF($B52="N/A","N/A",IF(C52&gt;1,"Yes","No"))</f>
        <v>Yes</v>
      </c>
      <c r="E52" s="8">
        <v>16.917638215</v>
      </c>
      <c r="F52" s="9" t="str">
        <f>IF($B52="N/A","N/A",IF(E52&gt;1,"Yes","No"))</f>
        <v>Yes</v>
      </c>
      <c r="G52" s="8">
        <v>16.921105218000001</v>
      </c>
      <c r="H52" s="9" t="str">
        <f>IF($B52="N/A","N/A",IF(G52&gt;1,"Yes","No"))</f>
        <v>Yes</v>
      </c>
      <c r="I52" s="10">
        <v>-4.26</v>
      </c>
      <c r="J52" s="10">
        <v>2.0500000000000001E-2</v>
      </c>
      <c r="K52" s="9" t="str">
        <f t="shared" si="8"/>
        <v>Yes</v>
      </c>
    </row>
    <row r="53" spans="1:11" x14ac:dyDescent="0.2">
      <c r="A53" s="91" t="s">
        <v>402</v>
      </c>
      <c r="B53" s="37" t="s">
        <v>259</v>
      </c>
      <c r="C53" s="90">
        <v>0.51589901449999997</v>
      </c>
      <c r="D53" s="9" t="str">
        <f>IF($B53="N/A","N/A",IF(C53&gt;0,"Yes","No"))</f>
        <v>Yes</v>
      </c>
      <c r="E53" s="8">
        <v>0.50075967300000002</v>
      </c>
      <c r="F53" s="9" t="str">
        <f>IF($B53="N/A","N/A",IF(E53&gt;0,"Yes","No"))</f>
        <v>Yes</v>
      </c>
      <c r="G53" s="8">
        <v>0.46587003700000001</v>
      </c>
      <c r="H53" s="9" t="str">
        <f>IF($B53="N/A","N/A",IF(G53&gt;0,"Yes","No"))</f>
        <v>Yes</v>
      </c>
      <c r="I53" s="10">
        <v>-2.93</v>
      </c>
      <c r="J53" s="10">
        <v>-6.97</v>
      </c>
      <c r="K53" s="9" t="str">
        <f t="shared" si="8"/>
        <v>Yes</v>
      </c>
    </row>
    <row r="54" spans="1:11" x14ac:dyDescent="0.2">
      <c r="A54" s="91" t="s">
        <v>403</v>
      </c>
      <c r="B54" s="37" t="s">
        <v>260</v>
      </c>
      <c r="C54" s="90">
        <v>0</v>
      </c>
      <c r="D54" s="9" t="str">
        <f>IF($B54="N/A","N/A",IF(C54&gt;=1,"No",IF(C54&lt;0,"No","Yes")))</f>
        <v>Yes</v>
      </c>
      <c r="E54" s="8">
        <v>0</v>
      </c>
      <c r="F54" s="9" t="str">
        <f>IF($B54="N/A","N/A",IF(E54&gt;=1,"No",IF(E54&lt;0,"No","Yes")))</f>
        <v>Yes</v>
      </c>
      <c r="G54" s="8">
        <v>0</v>
      </c>
      <c r="H54" s="9" t="str">
        <f>IF($B54="N/A","N/A",IF(G54&gt;=1,"No",IF(G54&lt;0,"No","Yes")))</f>
        <v>Yes</v>
      </c>
      <c r="I54" s="10" t="s">
        <v>1747</v>
      </c>
      <c r="J54" s="10" t="s">
        <v>1747</v>
      </c>
      <c r="K54" s="9" t="str">
        <f t="shared" si="8"/>
        <v>N/A</v>
      </c>
    </row>
    <row r="55" spans="1:11" x14ac:dyDescent="0.2">
      <c r="A55" s="91" t="s">
        <v>878</v>
      </c>
      <c r="B55" s="37" t="s">
        <v>213</v>
      </c>
      <c r="C55" s="93">
        <v>90.828885115999995</v>
      </c>
      <c r="D55" s="9" t="str">
        <f>IF($B55="N/A","N/A",IF(C55&gt;15,"No",IF(C55&lt;-15,"No","Yes")))</f>
        <v>N/A</v>
      </c>
      <c r="E55" s="39">
        <v>90.722950194999996</v>
      </c>
      <c r="F55" s="9" t="str">
        <f>IF($B55="N/A","N/A",IF(E55&gt;15,"No",IF(E55&lt;-15,"No","Yes")))</f>
        <v>N/A</v>
      </c>
      <c r="G55" s="39">
        <v>93.337379381000005</v>
      </c>
      <c r="H55" s="9" t="str">
        <f>IF($B55="N/A","N/A",IF(G55&gt;15,"No",IF(G55&lt;-15,"No","Yes")))</f>
        <v>N/A</v>
      </c>
      <c r="I55" s="10">
        <v>-0.11700000000000001</v>
      </c>
      <c r="J55" s="10">
        <v>2.8820000000000001</v>
      </c>
      <c r="K55" s="9" t="str">
        <f t="shared" ref="K55:K74" si="9">IF(J55="Div by 0", "N/A", IF(J55="N/A","N/A", IF(J55&gt;30, "No", IF(J55&lt;-30, "No", "Yes"))))</f>
        <v>Yes</v>
      </c>
    </row>
    <row r="56" spans="1:11" x14ac:dyDescent="0.2">
      <c r="A56" s="91" t="s">
        <v>879</v>
      </c>
      <c r="B56" s="37" t="s">
        <v>261</v>
      </c>
      <c r="C56" s="93">
        <v>56.122124421000002</v>
      </c>
      <c r="D56" s="9" t="str">
        <f>IF($B56="N/A","N/A",IF(C56&gt;90,"No",IF(C56&lt;20,"No","Yes")))</f>
        <v>Yes</v>
      </c>
      <c r="E56" s="39">
        <v>56.061469922000001</v>
      </c>
      <c r="F56" s="9" t="str">
        <f>IF($B56="N/A","N/A",IF(E56&gt;90,"No",IF(E56&lt;20,"No","Yes")))</f>
        <v>Yes</v>
      </c>
      <c r="G56" s="39">
        <v>57.664700375000002</v>
      </c>
      <c r="H56" s="9" t="str">
        <f>IF($B56="N/A","N/A",IF(G56&gt;90,"No",IF(G56&lt;20,"No","Yes")))</f>
        <v>Yes</v>
      </c>
      <c r="I56" s="10">
        <v>-0.108</v>
      </c>
      <c r="J56" s="10">
        <v>2.86</v>
      </c>
      <c r="K56" s="9" t="str">
        <f t="shared" si="9"/>
        <v>Yes</v>
      </c>
    </row>
    <row r="57" spans="1:11" x14ac:dyDescent="0.2">
      <c r="A57" s="91" t="s">
        <v>880</v>
      </c>
      <c r="B57" s="37" t="s">
        <v>262</v>
      </c>
      <c r="C57" s="93">
        <v>54.105209375000001</v>
      </c>
      <c r="D57" s="9" t="str">
        <f>IF($B57="N/A","N/A",IF(C57&gt;60,"No",IF(C57&lt;10,"No","Yes")))</f>
        <v>Yes</v>
      </c>
      <c r="E57" s="39">
        <v>53.925719205</v>
      </c>
      <c r="F57" s="9" t="str">
        <f>IF($B57="N/A","N/A",IF(E57&gt;60,"No",IF(E57&lt;10,"No","Yes")))</f>
        <v>Yes</v>
      </c>
      <c r="G57" s="39">
        <v>52.401670570999997</v>
      </c>
      <c r="H57" s="9" t="str">
        <f>IF($B57="N/A","N/A",IF(G57&gt;60,"No",IF(G57&lt;10,"No","Yes")))</f>
        <v>Yes</v>
      </c>
      <c r="I57" s="10">
        <v>-0.33200000000000002</v>
      </c>
      <c r="J57" s="10">
        <v>-2.83</v>
      </c>
      <c r="K57" s="9" t="str">
        <f t="shared" si="9"/>
        <v>Yes</v>
      </c>
    </row>
    <row r="58" spans="1:11" ht="25.5" x14ac:dyDescent="0.2">
      <c r="A58" s="91" t="s">
        <v>881</v>
      </c>
      <c r="B58" s="37" t="s">
        <v>263</v>
      </c>
      <c r="C58" s="93">
        <v>40.344979979999998</v>
      </c>
      <c r="D58" s="9" t="str">
        <f>IF($B58="N/A","N/A",IF(C58&gt;100,"No",IF(C58&lt;10,"No","Yes")))</f>
        <v>Yes</v>
      </c>
      <c r="E58" s="39">
        <v>42.192125861999997</v>
      </c>
      <c r="F58" s="9" t="str">
        <f>IF($B58="N/A","N/A",IF(E58&gt;100,"No",IF(E58&lt;10,"No","Yes")))</f>
        <v>Yes</v>
      </c>
      <c r="G58" s="39">
        <v>43.107221985000002</v>
      </c>
      <c r="H58" s="9" t="str">
        <f>IF($B58="N/A","N/A",IF(G58&gt;100,"No",IF(G58&lt;10,"No","Yes")))</f>
        <v>Yes</v>
      </c>
      <c r="I58" s="10">
        <v>4.5780000000000003</v>
      </c>
      <c r="J58" s="10">
        <v>2.169</v>
      </c>
      <c r="K58" s="9" t="str">
        <f t="shared" si="9"/>
        <v>Yes</v>
      </c>
    </row>
    <row r="59" spans="1:11" x14ac:dyDescent="0.2">
      <c r="A59" s="91" t="s">
        <v>882</v>
      </c>
      <c r="B59" s="37" t="s">
        <v>264</v>
      </c>
      <c r="C59" s="93">
        <v>81.648495279000002</v>
      </c>
      <c r="D59" s="9" t="str">
        <f>IF($B59="N/A","N/A",IF(C59&gt;100,"No",IF(C59&lt;20,"No","Yes")))</f>
        <v>Yes</v>
      </c>
      <c r="E59" s="39">
        <v>86.544334710000001</v>
      </c>
      <c r="F59" s="9" t="str">
        <f>IF($B59="N/A","N/A",IF(E59&gt;100,"No",IF(E59&lt;20,"No","Yes")))</f>
        <v>Yes</v>
      </c>
      <c r="G59" s="39">
        <v>92.965409199000007</v>
      </c>
      <c r="H59" s="9" t="str">
        <f>IF($B59="N/A","N/A",IF(G59&gt;100,"No",IF(G59&lt;20,"No","Yes")))</f>
        <v>Yes</v>
      </c>
      <c r="I59" s="10">
        <v>5.9960000000000004</v>
      </c>
      <c r="J59" s="10">
        <v>7.4189999999999996</v>
      </c>
      <c r="K59" s="9" t="str">
        <f t="shared" si="9"/>
        <v>Yes</v>
      </c>
    </row>
    <row r="60" spans="1:11" x14ac:dyDescent="0.2">
      <c r="A60" s="91" t="s">
        <v>883</v>
      </c>
      <c r="B60" s="37" t="s">
        <v>264</v>
      </c>
      <c r="C60" s="93">
        <v>87.584254662999996</v>
      </c>
      <c r="D60" s="9" t="str">
        <f>IF($B60="N/A","N/A",IF(C60&gt;100,"No",IF(C60&lt;20,"No","Yes")))</f>
        <v>Yes</v>
      </c>
      <c r="E60" s="39">
        <v>88.467956424999997</v>
      </c>
      <c r="F60" s="9" t="str">
        <f>IF($B60="N/A","N/A",IF(E60&gt;100,"No",IF(E60&lt;20,"No","Yes")))</f>
        <v>Yes</v>
      </c>
      <c r="G60" s="39">
        <v>86.579692425000005</v>
      </c>
      <c r="H60" s="9" t="str">
        <f>IF($B60="N/A","N/A",IF(G60&gt;100,"No",IF(G60&lt;20,"No","Yes")))</f>
        <v>Yes</v>
      </c>
      <c r="I60" s="10">
        <v>1.0089999999999999</v>
      </c>
      <c r="J60" s="10">
        <v>-2.13</v>
      </c>
      <c r="K60" s="9" t="str">
        <f t="shared" si="9"/>
        <v>Yes</v>
      </c>
    </row>
    <row r="61" spans="1:11" ht="25.5" x14ac:dyDescent="0.2">
      <c r="A61" s="91" t="s">
        <v>884</v>
      </c>
      <c r="B61" s="37" t="s">
        <v>213</v>
      </c>
      <c r="C61" s="93">
        <v>101.51382536</v>
      </c>
      <c r="D61" s="9" t="str">
        <f>IF($B61="N/A","N/A",IF(C61&gt;15,"No",IF(C61&lt;-15,"No","Yes")))</f>
        <v>N/A</v>
      </c>
      <c r="E61" s="39">
        <v>110.82933337</v>
      </c>
      <c r="F61" s="9" t="str">
        <f>IF($B61="N/A","N/A",IF(E61&gt;15,"No",IF(E61&lt;-15,"No","Yes")))</f>
        <v>N/A</v>
      </c>
      <c r="G61" s="39">
        <v>105.21575928999999</v>
      </c>
      <c r="H61" s="9" t="str">
        <f>IF($B61="N/A","N/A",IF(G61&gt;15,"No",IF(G61&lt;-15,"No","Yes")))</f>
        <v>N/A</v>
      </c>
      <c r="I61" s="10">
        <v>9.1769999999999996</v>
      </c>
      <c r="J61" s="10">
        <v>-5.07</v>
      </c>
      <c r="K61" s="9" t="str">
        <f t="shared" si="9"/>
        <v>Yes</v>
      </c>
    </row>
    <row r="62" spans="1:11" x14ac:dyDescent="0.2">
      <c r="A62" s="91" t="s">
        <v>885</v>
      </c>
      <c r="B62" s="37" t="s">
        <v>265</v>
      </c>
      <c r="C62" s="93">
        <v>34.322457045</v>
      </c>
      <c r="D62" s="9" t="str">
        <f>IF($B62="N/A","N/A",IF(C62&gt;60,"No",IF(C62&lt;10,"No","Yes")))</f>
        <v>Yes</v>
      </c>
      <c r="E62" s="39">
        <v>24.084638099999999</v>
      </c>
      <c r="F62" s="9" t="str">
        <f>IF($B62="N/A","N/A",IF(E62&gt;60,"No",IF(E62&lt;10,"No","Yes")))</f>
        <v>Yes</v>
      </c>
      <c r="G62" s="39">
        <v>32.721228506999999</v>
      </c>
      <c r="H62" s="9" t="str">
        <f>IF($B62="N/A","N/A",IF(G62&gt;60,"No",IF(G62&lt;10,"No","Yes")))</f>
        <v>Yes</v>
      </c>
      <c r="I62" s="10">
        <v>-29.8</v>
      </c>
      <c r="J62" s="10">
        <v>35.86</v>
      </c>
      <c r="K62" s="9" t="str">
        <f t="shared" si="9"/>
        <v>No</v>
      </c>
    </row>
    <row r="63" spans="1:11" x14ac:dyDescent="0.2">
      <c r="A63" s="91" t="s">
        <v>886</v>
      </c>
      <c r="B63" s="37" t="s">
        <v>265</v>
      </c>
      <c r="C63" s="93" t="s">
        <v>1747</v>
      </c>
      <c r="D63" s="9" t="str">
        <f>IF($B63="N/A","N/A",IF(C63&gt;60,"No",IF(C63&lt;10,"No","Yes")))</f>
        <v>No</v>
      </c>
      <c r="E63" s="39" t="s">
        <v>1747</v>
      </c>
      <c r="F63" s="9" t="str">
        <f>IF($B63="N/A","N/A",IF(E63&gt;60,"No",IF(E63&lt;10,"No","Yes")))</f>
        <v>No</v>
      </c>
      <c r="G63" s="39" t="s">
        <v>1747</v>
      </c>
      <c r="H63" s="9" t="str">
        <f>IF($B63="N/A","N/A",IF(G63&gt;60,"No",IF(G63&lt;10,"No","Yes")))</f>
        <v>No</v>
      </c>
      <c r="I63" s="10" t="s">
        <v>1747</v>
      </c>
      <c r="J63" s="10" t="s">
        <v>1747</v>
      </c>
      <c r="K63" s="9" t="str">
        <f t="shared" si="9"/>
        <v>N/A</v>
      </c>
    </row>
    <row r="64" spans="1:11" x14ac:dyDescent="0.2">
      <c r="A64" s="91" t="s">
        <v>887</v>
      </c>
      <c r="B64" s="37" t="s">
        <v>213</v>
      </c>
      <c r="C64" s="93">
        <v>132.52827547000001</v>
      </c>
      <c r="D64" s="9" t="str">
        <f t="shared" ref="D64:D74" si="10">IF($B64="N/A","N/A",IF(C64&gt;15,"No",IF(C64&lt;-15,"No","Yes")))</f>
        <v>N/A</v>
      </c>
      <c r="E64" s="39">
        <v>139.53056167</v>
      </c>
      <c r="F64" s="9" t="str">
        <f>IF($B64="N/A","N/A",IF(E64&gt;15,"No",IF(E64&lt;-15,"No","Yes")))</f>
        <v>N/A</v>
      </c>
      <c r="G64" s="39">
        <v>145.30381527</v>
      </c>
      <c r="H64" s="9" t="str">
        <f>IF($B64="N/A","N/A",IF(G64&gt;15,"No",IF(G64&lt;-15,"No","Yes")))</f>
        <v>N/A</v>
      </c>
      <c r="I64" s="10">
        <v>5.2839999999999998</v>
      </c>
      <c r="J64" s="10">
        <v>4.1379999999999999</v>
      </c>
      <c r="K64" s="9" t="str">
        <f t="shared" si="9"/>
        <v>Yes</v>
      </c>
    </row>
    <row r="65" spans="1:11" ht="15.75" customHeight="1" x14ac:dyDescent="0.2">
      <c r="A65" s="91" t="s">
        <v>888</v>
      </c>
      <c r="B65" s="37" t="s">
        <v>213</v>
      </c>
      <c r="C65" s="93">
        <v>98.779235295999996</v>
      </c>
      <c r="D65" s="9" t="str">
        <f t="shared" si="10"/>
        <v>N/A</v>
      </c>
      <c r="E65" s="39">
        <v>98.283778955000002</v>
      </c>
      <c r="F65" s="9" t="str">
        <f t="shared" ref="F65:F73" si="11">IF($B65="N/A","N/A",IF(E65&gt;15,"No",IF(E65&lt;-15,"No","Yes")))</f>
        <v>N/A</v>
      </c>
      <c r="G65" s="39">
        <v>96.626995538000003</v>
      </c>
      <c r="H65" s="9" t="str">
        <f t="shared" ref="H65:H86" si="12">IF($B65="N/A","N/A",IF(G65&gt;15,"No",IF(G65&lt;-15,"No","Yes")))</f>
        <v>N/A</v>
      </c>
      <c r="I65" s="10">
        <v>-0.502</v>
      </c>
      <c r="J65" s="10">
        <v>-1.69</v>
      </c>
      <c r="K65" s="9" t="str">
        <f t="shared" si="9"/>
        <v>Yes</v>
      </c>
    </row>
    <row r="66" spans="1:11" ht="25.5" x14ac:dyDescent="0.2">
      <c r="A66" s="91" t="s">
        <v>889</v>
      </c>
      <c r="B66" s="37" t="s">
        <v>213</v>
      </c>
      <c r="C66" s="93">
        <v>59.366404676000002</v>
      </c>
      <c r="D66" s="9" t="str">
        <f t="shared" si="10"/>
        <v>N/A</v>
      </c>
      <c r="E66" s="39">
        <v>58.376943754000003</v>
      </c>
      <c r="F66" s="9" t="str">
        <f t="shared" si="11"/>
        <v>N/A</v>
      </c>
      <c r="G66" s="39">
        <v>57.398276908</v>
      </c>
      <c r="H66" s="9" t="str">
        <f t="shared" si="12"/>
        <v>N/A</v>
      </c>
      <c r="I66" s="10">
        <v>-1.67</v>
      </c>
      <c r="J66" s="10">
        <v>-1.68</v>
      </c>
      <c r="K66" s="9" t="str">
        <f t="shared" si="9"/>
        <v>Yes</v>
      </c>
    </row>
    <row r="67" spans="1:11" ht="25.5" x14ac:dyDescent="0.2">
      <c r="A67" s="91" t="s">
        <v>890</v>
      </c>
      <c r="B67" s="37" t="s">
        <v>213</v>
      </c>
      <c r="C67" s="93">
        <v>816.37795472000005</v>
      </c>
      <c r="D67" s="9" t="str">
        <f t="shared" si="10"/>
        <v>N/A</v>
      </c>
      <c r="E67" s="39">
        <v>794.32402974000001</v>
      </c>
      <c r="F67" s="9" t="str">
        <f t="shared" si="11"/>
        <v>N/A</v>
      </c>
      <c r="G67" s="39">
        <v>808.52291911999998</v>
      </c>
      <c r="H67" s="9" t="str">
        <f t="shared" si="12"/>
        <v>N/A</v>
      </c>
      <c r="I67" s="10">
        <v>-2.7</v>
      </c>
      <c r="J67" s="10">
        <v>1.788</v>
      </c>
      <c r="K67" s="9" t="str">
        <f t="shared" si="9"/>
        <v>Yes</v>
      </c>
    </row>
    <row r="68" spans="1:11" ht="25.5" x14ac:dyDescent="0.2">
      <c r="A68" s="91" t="s">
        <v>891</v>
      </c>
      <c r="B68" s="37" t="s">
        <v>213</v>
      </c>
      <c r="C68" s="93" t="s">
        <v>1747</v>
      </c>
      <c r="D68" s="9" t="str">
        <f t="shared" si="10"/>
        <v>N/A</v>
      </c>
      <c r="E68" s="39" t="s">
        <v>1747</v>
      </c>
      <c r="F68" s="9" t="str">
        <f t="shared" si="11"/>
        <v>N/A</v>
      </c>
      <c r="G68" s="39" t="s">
        <v>1747</v>
      </c>
      <c r="H68" s="9" t="str">
        <f t="shared" si="12"/>
        <v>N/A</v>
      </c>
      <c r="I68" s="10" t="s">
        <v>1747</v>
      </c>
      <c r="J68" s="10" t="s">
        <v>1747</v>
      </c>
      <c r="K68" s="9" t="str">
        <f t="shared" si="9"/>
        <v>N/A</v>
      </c>
    </row>
    <row r="69" spans="1:11" ht="25.5" x14ac:dyDescent="0.2">
      <c r="A69" s="91" t="s">
        <v>892</v>
      </c>
      <c r="B69" s="37" t="s">
        <v>213</v>
      </c>
      <c r="C69" s="93">
        <v>243.79309996999999</v>
      </c>
      <c r="D69" s="9" t="str">
        <f t="shared" si="10"/>
        <v>N/A</v>
      </c>
      <c r="E69" s="39">
        <v>243.88737624000001</v>
      </c>
      <c r="F69" s="9" t="str">
        <f t="shared" si="11"/>
        <v>N/A</v>
      </c>
      <c r="G69" s="39">
        <v>243.55699340000001</v>
      </c>
      <c r="H69" s="9" t="str">
        <f t="shared" si="12"/>
        <v>N/A</v>
      </c>
      <c r="I69" s="10">
        <v>3.8699999999999998E-2</v>
      </c>
      <c r="J69" s="10">
        <v>-0.13500000000000001</v>
      </c>
      <c r="K69" s="9" t="str">
        <f t="shared" si="9"/>
        <v>Yes</v>
      </c>
    </row>
    <row r="70" spans="1:11" ht="25.5" x14ac:dyDescent="0.2">
      <c r="A70" s="91" t="s">
        <v>893</v>
      </c>
      <c r="B70" s="37" t="s">
        <v>213</v>
      </c>
      <c r="C70" s="93">
        <v>45.680753684000003</v>
      </c>
      <c r="D70" s="9" t="str">
        <f t="shared" si="10"/>
        <v>N/A</v>
      </c>
      <c r="E70" s="39">
        <v>42.963819569000002</v>
      </c>
      <c r="F70" s="9" t="str">
        <f t="shared" si="11"/>
        <v>N/A</v>
      </c>
      <c r="G70" s="39">
        <v>43.467601780000003</v>
      </c>
      <c r="H70" s="9" t="str">
        <f t="shared" si="12"/>
        <v>N/A</v>
      </c>
      <c r="I70" s="10">
        <v>-5.95</v>
      </c>
      <c r="J70" s="10">
        <v>1.173</v>
      </c>
      <c r="K70" s="9" t="str">
        <f t="shared" si="9"/>
        <v>Yes</v>
      </c>
    </row>
    <row r="71" spans="1:11" x14ac:dyDescent="0.2">
      <c r="A71" s="91" t="s">
        <v>894</v>
      </c>
      <c r="B71" s="37" t="s">
        <v>213</v>
      </c>
      <c r="C71" s="93" t="s">
        <v>1747</v>
      </c>
      <c r="D71" s="9" t="str">
        <f t="shared" si="10"/>
        <v>N/A</v>
      </c>
      <c r="E71" s="39" t="s">
        <v>1747</v>
      </c>
      <c r="F71" s="9" t="str">
        <f t="shared" si="11"/>
        <v>N/A</v>
      </c>
      <c r="G71" s="39" t="s">
        <v>1747</v>
      </c>
      <c r="H71" s="9" t="str">
        <f t="shared" si="12"/>
        <v>N/A</v>
      </c>
      <c r="I71" s="10" t="s">
        <v>1747</v>
      </c>
      <c r="J71" s="10" t="s">
        <v>1747</v>
      </c>
      <c r="K71" s="9" t="str">
        <f t="shared" si="9"/>
        <v>N/A</v>
      </c>
    </row>
    <row r="72" spans="1:11" ht="25.5" x14ac:dyDescent="0.2">
      <c r="A72" s="91" t="s">
        <v>895</v>
      </c>
      <c r="B72" s="37" t="s">
        <v>213</v>
      </c>
      <c r="C72" s="93">
        <v>403.92553636000002</v>
      </c>
      <c r="D72" s="9" t="str">
        <f t="shared" si="10"/>
        <v>N/A</v>
      </c>
      <c r="E72" s="39">
        <v>391.32130970999998</v>
      </c>
      <c r="F72" s="9" t="str">
        <f t="shared" si="11"/>
        <v>N/A</v>
      </c>
      <c r="G72" s="39">
        <v>387.93209193000001</v>
      </c>
      <c r="H72" s="9" t="str">
        <f t="shared" si="12"/>
        <v>N/A</v>
      </c>
      <c r="I72" s="10">
        <v>-3.12</v>
      </c>
      <c r="J72" s="10">
        <v>-0.86599999999999999</v>
      </c>
      <c r="K72" s="9" t="str">
        <f t="shared" si="9"/>
        <v>Yes</v>
      </c>
    </row>
    <row r="73" spans="1:11" x14ac:dyDescent="0.2">
      <c r="A73" s="91" t="s">
        <v>896</v>
      </c>
      <c r="B73" s="37" t="s">
        <v>213</v>
      </c>
      <c r="C73" s="93">
        <v>97.124940531999997</v>
      </c>
      <c r="D73" s="9" t="str">
        <f t="shared" si="10"/>
        <v>N/A</v>
      </c>
      <c r="E73" s="39">
        <v>95.413438053999997</v>
      </c>
      <c r="F73" s="9" t="str">
        <f t="shared" si="11"/>
        <v>N/A</v>
      </c>
      <c r="G73" s="39">
        <v>93.631015875000003</v>
      </c>
      <c r="H73" s="9" t="str">
        <f t="shared" si="12"/>
        <v>N/A</v>
      </c>
      <c r="I73" s="10">
        <v>-1.76</v>
      </c>
      <c r="J73" s="10">
        <v>-1.87</v>
      </c>
      <c r="K73" s="9" t="str">
        <f t="shared" si="9"/>
        <v>Yes</v>
      </c>
    </row>
    <row r="74" spans="1:11" x14ac:dyDescent="0.2">
      <c r="A74" s="91" t="s">
        <v>897</v>
      </c>
      <c r="B74" s="37" t="s">
        <v>213</v>
      </c>
      <c r="C74" s="93">
        <v>55.208018365999997</v>
      </c>
      <c r="D74" s="9" t="str">
        <f t="shared" si="10"/>
        <v>N/A</v>
      </c>
      <c r="E74" s="39">
        <v>53.752484269</v>
      </c>
      <c r="F74" s="9" t="str">
        <f>IF($B74="N/A","N/A",IF(E74&gt;15,"No",IF(E74&lt;-15,"No","Yes")))</f>
        <v>N/A</v>
      </c>
      <c r="G74" s="39">
        <v>54.561680516999999</v>
      </c>
      <c r="H74" s="9" t="str">
        <f t="shared" si="12"/>
        <v>N/A</v>
      </c>
      <c r="I74" s="10">
        <v>-2.64</v>
      </c>
      <c r="J74" s="10">
        <v>1.5049999999999999</v>
      </c>
      <c r="K74" s="9" t="str">
        <f t="shared" si="9"/>
        <v>Yes</v>
      </c>
    </row>
    <row r="75" spans="1:11" x14ac:dyDescent="0.2">
      <c r="A75" s="91" t="s">
        <v>898</v>
      </c>
      <c r="B75" s="37" t="s">
        <v>213</v>
      </c>
      <c r="C75" s="90">
        <v>0.28374590230000002</v>
      </c>
      <c r="D75" s="9" t="str">
        <f t="shared" ref="D75:D80" si="13">IF($B75="N/A","N/A",IF(C75&gt;15,"No",IF(C75&lt;-15,"No","Yes")))</f>
        <v>N/A</v>
      </c>
      <c r="E75" s="8">
        <v>0.29671161969999998</v>
      </c>
      <c r="F75" s="9" t="str">
        <f>IF($B75="N/A","N/A",IF(E75&gt;15,"No",IF(E75&lt;-15,"No","Yes")))</f>
        <v>N/A</v>
      </c>
      <c r="G75" s="8">
        <v>0.28482740579999999</v>
      </c>
      <c r="H75" s="9" t="str">
        <f t="shared" si="12"/>
        <v>N/A</v>
      </c>
      <c r="I75" s="10">
        <v>4.569</v>
      </c>
      <c r="J75" s="10">
        <v>-4.01</v>
      </c>
      <c r="K75" s="9" t="str">
        <f t="shared" ref="K75:K80" si="14">IF(J75="Div by 0", "N/A", IF(J75="N/A","N/A", IF(J75&gt;30, "No", IF(J75&lt;-30, "No", "Yes"))))</f>
        <v>Yes</v>
      </c>
    </row>
    <row r="76" spans="1:11" x14ac:dyDescent="0.2">
      <c r="A76" s="91" t="s">
        <v>899</v>
      </c>
      <c r="B76" s="37" t="s">
        <v>213</v>
      </c>
      <c r="C76" s="90">
        <v>1.1601155956</v>
      </c>
      <c r="D76" s="9" t="str">
        <f t="shared" si="13"/>
        <v>N/A</v>
      </c>
      <c r="E76" s="8">
        <v>1.1705494398</v>
      </c>
      <c r="F76" s="9" t="str">
        <f t="shared" ref="F76:F86" si="15">IF($B76="N/A","N/A",IF(E76&gt;15,"No",IF(E76&lt;-15,"No","Yes")))</f>
        <v>N/A</v>
      </c>
      <c r="G76" s="8">
        <v>1.1152776693999999</v>
      </c>
      <c r="H76" s="9" t="str">
        <f t="shared" si="12"/>
        <v>N/A</v>
      </c>
      <c r="I76" s="10">
        <v>0.89939999999999998</v>
      </c>
      <c r="J76" s="10">
        <v>-4.72</v>
      </c>
      <c r="K76" s="9" t="str">
        <f t="shared" si="14"/>
        <v>Yes</v>
      </c>
    </row>
    <row r="77" spans="1:11" x14ac:dyDescent="0.2">
      <c r="A77" s="91" t="s">
        <v>900</v>
      </c>
      <c r="B77" s="37" t="s">
        <v>213</v>
      </c>
      <c r="C77" s="90">
        <v>0.30061610919999998</v>
      </c>
      <c r="D77" s="9" t="str">
        <f t="shared" si="13"/>
        <v>N/A</v>
      </c>
      <c r="E77" s="8">
        <v>0.30104609030000001</v>
      </c>
      <c r="F77" s="9" t="str">
        <f t="shared" si="15"/>
        <v>N/A</v>
      </c>
      <c r="G77" s="8">
        <v>0.30123107840000002</v>
      </c>
      <c r="H77" s="9" t="str">
        <f t="shared" si="12"/>
        <v>N/A</v>
      </c>
      <c r="I77" s="10">
        <v>0.14299999999999999</v>
      </c>
      <c r="J77" s="10">
        <v>6.1400000000000003E-2</v>
      </c>
      <c r="K77" s="9" t="str">
        <f t="shared" si="14"/>
        <v>Yes</v>
      </c>
    </row>
    <row r="78" spans="1:11" x14ac:dyDescent="0.2">
      <c r="A78" s="91" t="s">
        <v>901</v>
      </c>
      <c r="B78" s="37" t="s">
        <v>213</v>
      </c>
      <c r="C78" s="90">
        <v>0</v>
      </c>
      <c r="D78" s="9" t="str">
        <f t="shared" si="13"/>
        <v>N/A</v>
      </c>
      <c r="E78" s="8">
        <v>0</v>
      </c>
      <c r="F78" s="9" t="str">
        <f t="shared" si="15"/>
        <v>N/A</v>
      </c>
      <c r="G78" s="8">
        <v>0</v>
      </c>
      <c r="H78" s="9" t="str">
        <f t="shared" si="12"/>
        <v>N/A</v>
      </c>
      <c r="I78" s="10" t="s">
        <v>1747</v>
      </c>
      <c r="J78" s="10" t="s">
        <v>1747</v>
      </c>
      <c r="K78" s="9" t="str">
        <f t="shared" si="14"/>
        <v>N/A</v>
      </c>
    </row>
    <row r="79" spans="1:11" ht="25.5" x14ac:dyDescent="0.2">
      <c r="A79" s="91" t="s">
        <v>902</v>
      </c>
      <c r="B79" s="37" t="s">
        <v>213</v>
      </c>
      <c r="C79" s="90">
        <v>26.178386838000002</v>
      </c>
      <c r="D79" s="9" t="str">
        <f t="shared" si="13"/>
        <v>N/A</v>
      </c>
      <c r="E79" s="8">
        <v>25.641259255000001</v>
      </c>
      <c r="F79" s="9" t="str">
        <f t="shared" si="15"/>
        <v>N/A</v>
      </c>
      <c r="G79" s="8">
        <v>25.435557656</v>
      </c>
      <c r="H79" s="9" t="str">
        <f t="shared" si="12"/>
        <v>N/A</v>
      </c>
      <c r="I79" s="10">
        <v>-2.0499999999999998</v>
      </c>
      <c r="J79" s="10">
        <v>-0.80200000000000005</v>
      </c>
      <c r="K79" s="9" t="str">
        <f t="shared" si="14"/>
        <v>Yes</v>
      </c>
    </row>
    <row r="80" spans="1:11" ht="25.5" x14ac:dyDescent="0.2">
      <c r="A80" s="91" t="s">
        <v>903</v>
      </c>
      <c r="B80" s="37" t="s">
        <v>213</v>
      </c>
      <c r="C80" s="95" t="s">
        <v>213</v>
      </c>
      <c r="D80" s="9" t="str">
        <f t="shared" si="13"/>
        <v>N/A</v>
      </c>
      <c r="E80" s="95">
        <v>25.512636693000001</v>
      </c>
      <c r="F80" s="9" t="str">
        <f t="shared" si="15"/>
        <v>N/A</v>
      </c>
      <c r="G80" s="95">
        <v>25.291996843</v>
      </c>
      <c r="H80" s="9" t="str">
        <f t="shared" si="12"/>
        <v>N/A</v>
      </c>
      <c r="I80" s="10" t="s">
        <v>213</v>
      </c>
      <c r="J80" s="96">
        <v>-0.86499999999999999</v>
      </c>
      <c r="K80" s="9" t="str">
        <f t="shared" si="14"/>
        <v>Yes</v>
      </c>
    </row>
    <row r="81" spans="1:11" x14ac:dyDescent="0.2">
      <c r="A81" s="91" t="s">
        <v>904</v>
      </c>
      <c r="B81" s="37" t="s">
        <v>213</v>
      </c>
      <c r="C81" s="97">
        <v>86.426164417999999</v>
      </c>
      <c r="D81" s="9" t="str">
        <f t="shared" ref="D81:D86" si="16">IF($B81="N/A","N/A",IF(C81&gt;15,"No",IF(C81&lt;-15,"No","Yes")))</f>
        <v>N/A</v>
      </c>
      <c r="E81" s="98">
        <v>94.377078327999996</v>
      </c>
      <c r="F81" s="9" t="str">
        <f t="shared" si="15"/>
        <v>N/A</v>
      </c>
      <c r="G81" s="98">
        <v>100.15661498</v>
      </c>
      <c r="H81" s="9" t="str">
        <f>IF($B81="N/A","N/A",IF(G81&gt;15,"No",IF(G81&lt;-15,"No","Yes")))</f>
        <v>N/A</v>
      </c>
      <c r="I81" s="10">
        <v>9.1999999999999993</v>
      </c>
      <c r="J81" s="10">
        <v>6.1239999999999997</v>
      </c>
      <c r="K81" s="9" t="str">
        <f t="shared" ref="K81:K86" si="17">IF(J81="Div by 0", "N/A", IF(J81="N/A","N/A", IF(J81&gt;30, "No", IF(J81&lt;-30, "No", "Yes"))))</f>
        <v>Yes</v>
      </c>
    </row>
    <row r="82" spans="1:11" x14ac:dyDescent="0.2">
      <c r="A82" s="91" t="s">
        <v>905</v>
      </c>
      <c r="B82" s="37" t="s">
        <v>213</v>
      </c>
      <c r="C82" s="97">
        <v>138.59907869</v>
      </c>
      <c r="D82" s="9" t="str">
        <f t="shared" si="16"/>
        <v>N/A</v>
      </c>
      <c r="E82" s="98">
        <v>139.06238961</v>
      </c>
      <c r="F82" s="9" t="str">
        <f t="shared" si="15"/>
        <v>N/A</v>
      </c>
      <c r="G82" s="98">
        <v>144.40509127999999</v>
      </c>
      <c r="H82" s="9" t="str">
        <f t="shared" si="12"/>
        <v>N/A</v>
      </c>
      <c r="I82" s="10">
        <v>0.33429999999999999</v>
      </c>
      <c r="J82" s="10">
        <v>3.8420000000000001</v>
      </c>
      <c r="K82" s="9" t="str">
        <f t="shared" si="17"/>
        <v>Yes</v>
      </c>
    </row>
    <row r="83" spans="1:11" x14ac:dyDescent="0.2">
      <c r="A83" s="91" t="s">
        <v>906</v>
      </c>
      <c r="B83" s="37" t="s">
        <v>213</v>
      </c>
      <c r="C83" s="97">
        <v>89.105414885000002</v>
      </c>
      <c r="D83" s="9" t="str">
        <f t="shared" si="16"/>
        <v>N/A</v>
      </c>
      <c r="E83" s="98">
        <v>92.539689306</v>
      </c>
      <c r="F83" s="9" t="str">
        <f t="shared" si="15"/>
        <v>N/A</v>
      </c>
      <c r="G83" s="98">
        <v>96.370573114999999</v>
      </c>
      <c r="H83" s="9" t="str">
        <f t="shared" si="12"/>
        <v>N/A</v>
      </c>
      <c r="I83" s="10">
        <v>3.8540000000000001</v>
      </c>
      <c r="J83" s="10">
        <v>4.1399999999999997</v>
      </c>
      <c r="K83" s="9" t="str">
        <f t="shared" si="17"/>
        <v>Yes</v>
      </c>
    </row>
    <row r="84" spans="1:11" x14ac:dyDescent="0.2">
      <c r="A84" s="91" t="s">
        <v>907</v>
      </c>
      <c r="B84" s="37" t="s">
        <v>213</v>
      </c>
      <c r="C84" s="97" t="s">
        <v>1747</v>
      </c>
      <c r="D84" s="9" t="str">
        <f t="shared" si="16"/>
        <v>N/A</v>
      </c>
      <c r="E84" s="98" t="s">
        <v>1747</v>
      </c>
      <c r="F84" s="9" t="str">
        <f t="shared" si="15"/>
        <v>N/A</v>
      </c>
      <c r="G84" s="98" t="s">
        <v>1747</v>
      </c>
      <c r="H84" s="9" t="str">
        <f t="shared" si="12"/>
        <v>N/A</v>
      </c>
      <c r="I84" s="10" t="s">
        <v>1747</v>
      </c>
      <c r="J84" s="10" t="s">
        <v>1747</v>
      </c>
      <c r="K84" s="9" t="str">
        <f t="shared" si="17"/>
        <v>N/A</v>
      </c>
    </row>
    <row r="85" spans="1:11" x14ac:dyDescent="0.2">
      <c r="A85" s="91" t="s">
        <v>908</v>
      </c>
      <c r="B85" s="37" t="s">
        <v>213</v>
      </c>
      <c r="C85" s="97">
        <v>131.88364239000001</v>
      </c>
      <c r="D85" s="9" t="str">
        <f t="shared" si="16"/>
        <v>N/A</v>
      </c>
      <c r="E85" s="98">
        <v>139.63485251</v>
      </c>
      <c r="F85" s="9" t="str">
        <f t="shared" si="15"/>
        <v>N/A</v>
      </c>
      <c r="G85" s="98">
        <v>146.23618177</v>
      </c>
      <c r="H85" s="9" t="str">
        <f t="shared" si="12"/>
        <v>N/A</v>
      </c>
      <c r="I85" s="10">
        <v>5.8769999999999998</v>
      </c>
      <c r="J85" s="10">
        <v>4.7279999999999998</v>
      </c>
      <c r="K85" s="9" t="str">
        <f t="shared" si="17"/>
        <v>Yes</v>
      </c>
    </row>
    <row r="86" spans="1:11" ht="25.5" x14ac:dyDescent="0.2">
      <c r="A86" s="91" t="s">
        <v>909</v>
      </c>
      <c r="B86" s="37" t="s">
        <v>213</v>
      </c>
      <c r="C86" s="99" t="s">
        <v>213</v>
      </c>
      <c r="D86" s="9" t="str">
        <f t="shared" si="16"/>
        <v>N/A</v>
      </c>
      <c r="E86" s="99">
        <v>126.49974348000001</v>
      </c>
      <c r="F86" s="9" t="str">
        <f t="shared" si="15"/>
        <v>N/A</v>
      </c>
      <c r="G86" s="99">
        <v>130.67082436999999</v>
      </c>
      <c r="H86" s="9" t="str">
        <f t="shared" si="12"/>
        <v>N/A</v>
      </c>
      <c r="I86" s="10" t="s">
        <v>213</v>
      </c>
      <c r="J86" s="10">
        <v>3.2970000000000002</v>
      </c>
      <c r="K86" s="9" t="str">
        <f t="shared" si="17"/>
        <v>Yes</v>
      </c>
    </row>
    <row r="87" spans="1:11" x14ac:dyDescent="0.2">
      <c r="A87" s="91" t="s">
        <v>32</v>
      </c>
      <c r="B87" s="37" t="s">
        <v>266</v>
      </c>
      <c r="C87" s="90">
        <v>80.414195355000004</v>
      </c>
      <c r="D87" s="9" t="str">
        <f>IF($B87="N/A","N/A",IF(C87&gt;60,"Yes","No"))</f>
        <v>Yes</v>
      </c>
      <c r="E87" s="8">
        <v>80.690675071000001</v>
      </c>
      <c r="F87" s="9" t="str">
        <f>IF($B87="N/A","N/A",IF(E87&gt;60,"Yes","No"))</f>
        <v>Yes</v>
      </c>
      <c r="G87" s="8">
        <v>80.274296935999999</v>
      </c>
      <c r="H87" s="9" t="str">
        <f>IF($B87="N/A","N/A",IF(G87&gt;60,"Yes","No"))</f>
        <v>Yes</v>
      </c>
      <c r="I87" s="10">
        <v>0.34379999999999999</v>
      </c>
      <c r="J87" s="10">
        <v>-0.51600000000000001</v>
      </c>
      <c r="K87" s="9" t="str">
        <f t="shared" ref="K87:K105" si="18">IF(J87="Div by 0", "N/A", IF(J87="N/A","N/A", IF(J87&gt;30, "No", IF(J87&lt;-30, "No", "Yes"))))</f>
        <v>Yes</v>
      </c>
    </row>
    <row r="88" spans="1:11" x14ac:dyDescent="0.2">
      <c r="A88" s="91" t="s">
        <v>39</v>
      </c>
      <c r="B88" s="37" t="s">
        <v>267</v>
      </c>
      <c r="C88" s="90">
        <v>75.930718431000003</v>
      </c>
      <c r="D88" s="9" t="str">
        <f>IF($B88="N/A","N/A",IF(C88&gt;100,"No",IF(C88&lt;85,"No","Yes")))</f>
        <v>No</v>
      </c>
      <c r="E88" s="8">
        <v>77.072970776000005</v>
      </c>
      <c r="F88" s="9" t="str">
        <f>IF($B88="N/A","N/A",IF(E88&gt;100,"No",IF(E88&lt;85,"No","Yes")))</f>
        <v>No</v>
      </c>
      <c r="G88" s="8">
        <v>75.516913856000002</v>
      </c>
      <c r="H88" s="9" t="str">
        <f>IF($B88="N/A","N/A",IF(G88&gt;100,"No",IF(G88&lt;85,"No","Yes")))</f>
        <v>No</v>
      </c>
      <c r="I88" s="10">
        <v>1.504</v>
      </c>
      <c r="J88" s="10">
        <v>-2.02</v>
      </c>
      <c r="K88" s="9" t="str">
        <f t="shared" si="18"/>
        <v>Yes</v>
      </c>
    </row>
    <row r="89" spans="1:11" x14ac:dyDescent="0.2">
      <c r="A89" s="91" t="s">
        <v>910</v>
      </c>
      <c r="B89" s="37" t="s">
        <v>213</v>
      </c>
      <c r="C89" s="90">
        <v>16.162829023</v>
      </c>
      <c r="D89" s="9" t="str">
        <f>IF($B89="N/A","N/A",IF(C89&gt;15,"No",IF(C89&lt;-15,"No","Yes")))</f>
        <v>N/A</v>
      </c>
      <c r="E89" s="8">
        <v>16.770060340000001</v>
      </c>
      <c r="F89" s="9" t="str">
        <f>IF($B89="N/A","N/A",IF(E89&gt;15,"No",IF(E89&lt;-15,"No","Yes")))</f>
        <v>N/A</v>
      </c>
      <c r="G89" s="8">
        <v>17.319136576999998</v>
      </c>
      <c r="H89" s="9" t="str">
        <f>IF($B89="N/A","N/A",IF(G89&gt;15,"No",IF(G89&lt;-15,"No","Yes")))</f>
        <v>N/A</v>
      </c>
      <c r="I89" s="10">
        <v>3.7570000000000001</v>
      </c>
      <c r="J89" s="10">
        <v>3.274</v>
      </c>
      <c r="K89" s="9" t="str">
        <f t="shared" si="18"/>
        <v>Yes</v>
      </c>
    </row>
    <row r="90" spans="1:11" x14ac:dyDescent="0.2">
      <c r="A90" s="91" t="s">
        <v>851</v>
      </c>
      <c r="B90" s="37" t="s">
        <v>268</v>
      </c>
      <c r="C90" s="90">
        <v>12.744989389000001</v>
      </c>
      <c r="D90" s="9" t="str">
        <f>IF($B90="N/A","N/A",IF(C90&gt;25,"No",IF(C90&lt;5,"No","Yes")))</f>
        <v>Yes</v>
      </c>
      <c r="E90" s="8">
        <v>12.633011714</v>
      </c>
      <c r="F90" s="9" t="str">
        <f>IF($B90="N/A","N/A",IF(E90&gt;25,"No",IF(E90&lt;5,"No","Yes")))</f>
        <v>Yes</v>
      </c>
      <c r="G90" s="8">
        <v>12.793996393</v>
      </c>
      <c r="H90" s="9" t="str">
        <f>IF($B90="N/A","N/A",IF(G90&gt;25,"No",IF(G90&lt;5,"No","Yes")))</f>
        <v>Yes</v>
      </c>
      <c r="I90" s="10">
        <v>-0.879</v>
      </c>
      <c r="J90" s="10">
        <v>1.274</v>
      </c>
      <c r="K90" s="9" t="str">
        <f t="shared" si="18"/>
        <v>Yes</v>
      </c>
    </row>
    <row r="91" spans="1:11" x14ac:dyDescent="0.2">
      <c r="A91" s="91" t="s">
        <v>852</v>
      </c>
      <c r="B91" s="37" t="s">
        <v>269</v>
      </c>
      <c r="C91" s="90">
        <v>42.919010280000002</v>
      </c>
      <c r="D91" s="9" t="str">
        <f>IF($B91="N/A","N/A",IF(C91&gt;70,"No",IF(C91&lt;40,"No","Yes")))</f>
        <v>Yes</v>
      </c>
      <c r="E91" s="8">
        <v>42.549912745</v>
      </c>
      <c r="F91" s="9" t="str">
        <f>IF($B91="N/A","N/A",IF(E91&gt;70,"No",IF(E91&lt;40,"No","Yes")))</f>
        <v>Yes</v>
      </c>
      <c r="G91" s="8">
        <v>42.257118503000001</v>
      </c>
      <c r="H91" s="9" t="str">
        <f>IF($B91="N/A","N/A",IF(G91&gt;70,"No",IF(G91&lt;40,"No","Yes")))</f>
        <v>Yes</v>
      </c>
      <c r="I91" s="10">
        <v>-0.86</v>
      </c>
      <c r="J91" s="10">
        <v>-0.68799999999999994</v>
      </c>
      <c r="K91" s="9" t="str">
        <f t="shared" si="18"/>
        <v>Yes</v>
      </c>
    </row>
    <row r="92" spans="1:11" x14ac:dyDescent="0.2">
      <c r="A92" s="91" t="s">
        <v>853</v>
      </c>
      <c r="B92" s="37" t="s">
        <v>270</v>
      </c>
      <c r="C92" s="90">
        <v>44.336000329999997</v>
      </c>
      <c r="D92" s="9" t="str">
        <f>IF($B92="N/A","N/A",IF(C92&gt;55,"No",IF(C92&lt;20,"No","Yes")))</f>
        <v>Yes</v>
      </c>
      <c r="E92" s="8">
        <v>44.817075541000001</v>
      </c>
      <c r="F92" s="9" t="str">
        <f>IF($B92="N/A","N/A",IF(E92&gt;55,"No",IF(E92&lt;20,"No","Yes")))</f>
        <v>Yes</v>
      </c>
      <c r="G92" s="8">
        <v>44.948885103999999</v>
      </c>
      <c r="H92" s="9" t="str">
        <f>IF($B92="N/A","N/A",IF(G92&gt;55,"No",IF(G92&lt;20,"No","Yes")))</f>
        <v>Yes</v>
      </c>
      <c r="I92" s="10">
        <v>1.085</v>
      </c>
      <c r="J92" s="10">
        <v>0.29409999999999997</v>
      </c>
      <c r="K92" s="9" t="str">
        <f t="shared" si="18"/>
        <v>Yes</v>
      </c>
    </row>
    <row r="93" spans="1:11" x14ac:dyDescent="0.2">
      <c r="A93" s="91" t="s">
        <v>163</v>
      </c>
      <c r="B93" s="37" t="s">
        <v>246</v>
      </c>
      <c r="C93" s="90">
        <v>97.959744912999994</v>
      </c>
      <c r="D93" s="9" t="str">
        <f>IF($B93="N/A","N/A",IF(C93&gt;95,"Yes","No"))</f>
        <v>Yes</v>
      </c>
      <c r="E93" s="8">
        <v>97.812789084000002</v>
      </c>
      <c r="F93" s="9" t="str">
        <f>IF($B93="N/A","N/A",IF(E93&gt;95,"Yes","No"))</f>
        <v>Yes</v>
      </c>
      <c r="G93" s="8">
        <v>97.840034940999999</v>
      </c>
      <c r="H93" s="9" t="str">
        <f>IF($B93="N/A","N/A",IF(G93&gt;95,"Yes","No"))</f>
        <v>Yes</v>
      </c>
      <c r="I93" s="10">
        <v>-0.15</v>
      </c>
      <c r="J93" s="10">
        <v>2.7900000000000001E-2</v>
      </c>
      <c r="K93" s="9" t="str">
        <f t="shared" si="18"/>
        <v>Yes</v>
      </c>
    </row>
    <row r="94" spans="1:11" x14ac:dyDescent="0.2">
      <c r="A94" s="91" t="s">
        <v>41</v>
      </c>
      <c r="B94" s="37" t="s">
        <v>213</v>
      </c>
      <c r="C94" s="9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91" t="s">
        <v>42</v>
      </c>
      <c r="B95" s="37" t="s">
        <v>213</v>
      </c>
      <c r="C95" s="9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91" t="s">
        <v>911</v>
      </c>
      <c r="B96" s="37" t="s">
        <v>213</v>
      </c>
      <c r="C96" s="90">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91" t="s">
        <v>912</v>
      </c>
      <c r="B97" s="37" t="s">
        <v>213</v>
      </c>
      <c r="C97" s="90">
        <v>100</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
      <c r="A98" s="91" t="s">
        <v>43</v>
      </c>
      <c r="B98" s="37" t="s">
        <v>223</v>
      </c>
      <c r="C98" s="90">
        <v>99.274972724999998</v>
      </c>
      <c r="D98" s="9" t="str">
        <f>IF($B98="N/A","N/A",IF(C98&gt;100,"No",IF(C98&lt;98,"No","Yes")))</f>
        <v>Yes</v>
      </c>
      <c r="E98" s="8">
        <v>99.238535924000004</v>
      </c>
      <c r="F98" s="9" t="str">
        <f>IF($B98="N/A","N/A",IF(E98&gt;100,"No",IF(E98&lt;98,"No","Yes")))</f>
        <v>Yes</v>
      </c>
      <c r="G98" s="8">
        <v>99.320225426999997</v>
      </c>
      <c r="H98" s="9" t="str">
        <f>IF($B98="N/A","N/A",IF(G98&gt;100,"No",IF(G98&lt;98,"No","Yes")))</f>
        <v>Yes</v>
      </c>
      <c r="I98" s="10">
        <v>-3.6999999999999998E-2</v>
      </c>
      <c r="J98" s="10">
        <v>8.2299999999999998E-2</v>
      </c>
      <c r="K98" s="9" t="str">
        <f t="shared" si="18"/>
        <v>Yes</v>
      </c>
    </row>
    <row r="99" spans="1:11" x14ac:dyDescent="0.2">
      <c r="A99" s="91" t="s">
        <v>44</v>
      </c>
      <c r="B99" s="37" t="s">
        <v>213</v>
      </c>
      <c r="C99" s="90">
        <v>38.897910881999998</v>
      </c>
      <c r="D99" s="9" t="str">
        <f>IF($B99="N/A","N/A",IF(C99&gt;15,"No",IF(C99&lt;-15,"No","Yes")))</f>
        <v>N/A</v>
      </c>
      <c r="E99" s="8">
        <v>39.613051798000001</v>
      </c>
      <c r="F99" s="9" t="str">
        <f>IF($B99="N/A","N/A",IF(E99&gt;15,"No",IF(E99&lt;-15,"No","Yes")))</f>
        <v>N/A</v>
      </c>
      <c r="G99" s="8">
        <v>39.562910690999999</v>
      </c>
      <c r="H99" s="9" t="str">
        <f>IF($B99="N/A","N/A",IF(G99&gt;15,"No",IF(G99&lt;-15,"No","Yes")))</f>
        <v>N/A</v>
      </c>
      <c r="I99" s="10">
        <v>1.839</v>
      </c>
      <c r="J99" s="10">
        <v>-0.127</v>
      </c>
      <c r="K99" s="9" t="str">
        <f t="shared" si="18"/>
        <v>Yes</v>
      </c>
    </row>
    <row r="100" spans="1:11" x14ac:dyDescent="0.2">
      <c r="A100" s="91" t="s">
        <v>45</v>
      </c>
      <c r="B100" s="37" t="s">
        <v>213</v>
      </c>
      <c r="C100" s="90">
        <v>61.095690007000002</v>
      </c>
      <c r="D100" s="9" t="str">
        <f>IF($B100="N/A","N/A",IF(C100&gt;15,"No",IF(C100&lt;-15,"No","Yes")))</f>
        <v>N/A</v>
      </c>
      <c r="E100" s="8">
        <v>60.386365124000001</v>
      </c>
      <c r="F100" s="9" t="str">
        <f>IF($B100="N/A","N/A",IF(E100&gt;15,"No",IF(E100&lt;-15,"No","Yes")))</f>
        <v>N/A</v>
      </c>
      <c r="G100" s="8">
        <v>60.437089309000001</v>
      </c>
      <c r="H100" s="9" t="str">
        <f>IF($B100="N/A","N/A",IF(G100&gt;15,"No",IF(G100&lt;-15,"No","Yes")))</f>
        <v>N/A</v>
      </c>
      <c r="I100" s="10">
        <v>-1.1599999999999999</v>
      </c>
      <c r="J100" s="10">
        <v>8.4000000000000005E-2</v>
      </c>
      <c r="K100" s="9" t="str">
        <f t="shared" si="18"/>
        <v>Yes</v>
      </c>
    </row>
    <row r="101" spans="1:11" x14ac:dyDescent="0.2">
      <c r="A101" s="91" t="s">
        <v>355</v>
      </c>
      <c r="B101" s="37" t="s">
        <v>213</v>
      </c>
      <c r="C101" s="90" t="s">
        <v>213</v>
      </c>
      <c r="D101" s="9" t="str">
        <f>IF($B101="N/A","N/A",IF(C101&gt;15,"No",IF(C101&lt;-15,"No","Yes")))</f>
        <v>N/A</v>
      </c>
      <c r="E101" s="8">
        <v>99.999416921999995</v>
      </c>
      <c r="F101" s="9" t="str">
        <f>IF($B101="N/A","N/A",IF(E101&gt;15,"No",IF(E101&lt;-15,"No","Yes")))</f>
        <v>N/A</v>
      </c>
      <c r="G101" s="8">
        <v>100</v>
      </c>
      <c r="H101" s="9" t="str">
        <f>IF($B101="N/A","N/A",IF(G101&gt;15,"No",IF(G101&lt;-15,"No","Yes")))</f>
        <v>N/A</v>
      </c>
      <c r="I101" s="10" t="s">
        <v>213</v>
      </c>
      <c r="J101" s="10">
        <v>5.9999999999999995E-4</v>
      </c>
      <c r="K101" s="9" t="str">
        <f t="shared" si="18"/>
        <v>Yes</v>
      </c>
    </row>
    <row r="102" spans="1:11" x14ac:dyDescent="0.2">
      <c r="A102" s="91" t="s">
        <v>46</v>
      </c>
      <c r="B102" s="37" t="s">
        <v>213</v>
      </c>
      <c r="C102" s="90">
        <v>6.3991111000000003E-3</v>
      </c>
      <c r="D102" s="9" t="str">
        <f>IF($B102="N/A","N/A",IF(C102&gt;15,"No",IF(C102&lt;-15,"No","Yes")))</f>
        <v>N/A</v>
      </c>
      <c r="E102" s="8">
        <v>5.8307819999999996E-4</v>
      </c>
      <c r="F102" s="9" t="str">
        <f>IF($B102="N/A","N/A",IF(E102&gt;15,"No",IF(E102&lt;-15,"No","Yes")))</f>
        <v>N/A</v>
      </c>
      <c r="G102" s="8">
        <v>0</v>
      </c>
      <c r="H102" s="9" t="str">
        <f>IF($B102="N/A","N/A",IF(G102&gt;15,"No",IF(G102&lt;-15,"No","Yes")))</f>
        <v>N/A</v>
      </c>
      <c r="I102" s="10">
        <v>-90.9</v>
      </c>
      <c r="J102" s="10">
        <v>-100</v>
      </c>
      <c r="K102" s="9" t="str">
        <f t="shared" si="18"/>
        <v>No</v>
      </c>
    </row>
    <row r="103" spans="1:11" x14ac:dyDescent="0.2">
      <c r="A103" s="91" t="s">
        <v>47</v>
      </c>
      <c r="B103" s="37" t="s">
        <v>213</v>
      </c>
      <c r="C103" s="90">
        <v>0</v>
      </c>
      <c r="D103" s="9" t="str">
        <f>IF($B103="N/A","N/A",IF(C103&gt;15,"No",IF(C103&lt;-15,"No","Yes")))</f>
        <v>N/A</v>
      </c>
      <c r="E103" s="8">
        <v>0</v>
      </c>
      <c r="F103" s="9" t="str">
        <f>IF($B103="N/A","N/A",IF(E103&gt;15,"No",IF(E103&lt;-15,"No","Yes")))</f>
        <v>N/A</v>
      </c>
      <c r="G103" s="8">
        <v>0</v>
      </c>
      <c r="H103" s="9" t="str">
        <f>IF($B103="N/A","N/A",IF(G103&gt;15,"No",IF(G103&lt;-15,"No","Yes")))</f>
        <v>N/A</v>
      </c>
      <c r="I103" s="10" t="s">
        <v>1747</v>
      </c>
      <c r="J103" s="10" t="s">
        <v>1747</v>
      </c>
      <c r="K103" s="9" t="str">
        <f t="shared" si="18"/>
        <v>N/A</v>
      </c>
    </row>
    <row r="104" spans="1:11" x14ac:dyDescent="0.2">
      <c r="A104" s="91" t="s">
        <v>33</v>
      </c>
      <c r="B104" s="37" t="s">
        <v>223</v>
      </c>
      <c r="C104" s="90">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91" t="s">
        <v>48</v>
      </c>
      <c r="B105" s="62" t="s">
        <v>223</v>
      </c>
      <c r="C105" s="90">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91" t="s">
        <v>49</v>
      </c>
      <c r="B106" s="62" t="s">
        <v>213</v>
      </c>
      <c r="C106" s="90">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91" t="s">
        <v>913</v>
      </c>
      <c r="B107" s="37" t="s">
        <v>213</v>
      </c>
      <c r="C107" s="100">
        <v>69.126770360999998</v>
      </c>
      <c r="D107" s="9" t="str">
        <f t="shared" ref="D107:D130" si="19">IF($B107="N/A","N/A",IF(C107&gt;15,"No",IF(C107&lt;-15,"No","Yes")))</f>
        <v>N/A</v>
      </c>
      <c r="E107" s="9">
        <v>69.683386886999998</v>
      </c>
      <c r="F107" s="9" t="str">
        <f t="shared" ref="F107:F130" si="20">IF($B107="N/A","N/A",IF(E107&gt;15,"No",IF(E107&lt;-15,"No","Yes")))</f>
        <v>N/A</v>
      </c>
      <c r="G107" s="8">
        <v>69.573137438000003</v>
      </c>
      <c r="H107" s="9" t="str">
        <f t="shared" ref="H107:H130" si="21">IF($B107="N/A","N/A",IF(G107&gt;15,"No",IF(G107&lt;-15,"No","Yes")))</f>
        <v>N/A</v>
      </c>
      <c r="I107" s="10">
        <v>0.80520000000000003</v>
      </c>
      <c r="J107" s="10">
        <v>-0.158</v>
      </c>
      <c r="K107" s="9" t="str">
        <f t="shared" ref="K107:K130" si="22">IF(J107="Div by 0", "N/A", IF(J107="N/A","N/A", IF(J107&gt;30, "No", IF(J107&lt;-30, "No", "Yes"))))</f>
        <v>Yes</v>
      </c>
    </row>
    <row r="108" spans="1:11" x14ac:dyDescent="0.2">
      <c r="A108" s="91" t="s">
        <v>914</v>
      </c>
      <c r="B108" s="37" t="s">
        <v>213</v>
      </c>
      <c r="C108" s="100">
        <v>4.6948428009000001</v>
      </c>
      <c r="D108" s="37" t="s">
        <v>213</v>
      </c>
      <c r="E108" s="9">
        <v>4.6753538582000003</v>
      </c>
      <c r="F108" s="37" t="s">
        <v>213</v>
      </c>
      <c r="G108" s="8">
        <v>4.9913049063999999</v>
      </c>
      <c r="H108" s="37" t="s">
        <v>213</v>
      </c>
      <c r="I108" s="10">
        <v>-0.41499999999999998</v>
      </c>
      <c r="J108" s="10">
        <v>6.758</v>
      </c>
      <c r="K108" s="9" t="str">
        <f t="shared" si="22"/>
        <v>Yes</v>
      </c>
    </row>
    <row r="109" spans="1:11" x14ac:dyDescent="0.2">
      <c r="A109" s="91" t="s">
        <v>915</v>
      </c>
      <c r="B109" s="37" t="s">
        <v>213</v>
      </c>
      <c r="C109" s="100">
        <v>0.1160982216</v>
      </c>
      <c r="D109" s="9" t="str">
        <f t="shared" si="19"/>
        <v>N/A</v>
      </c>
      <c r="E109" s="9">
        <v>0.13997203129999999</v>
      </c>
      <c r="F109" s="9" t="str">
        <f t="shared" si="20"/>
        <v>N/A</v>
      </c>
      <c r="G109" s="8">
        <v>0.13419752770000001</v>
      </c>
      <c r="H109" s="9" t="str">
        <f t="shared" si="21"/>
        <v>N/A</v>
      </c>
      <c r="I109" s="10">
        <v>20.56</v>
      </c>
      <c r="J109" s="10">
        <v>-4.13</v>
      </c>
      <c r="K109" s="9" t="str">
        <f t="shared" si="22"/>
        <v>Yes</v>
      </c>
    </row>
    <row r="110" spans="1:11" x14ac:dyDescent="0.2">
      <c r="A110" s="91" t="s">
        <v>916</v>
      </c>
      <c r="B110" s="37" t="s">
        <v>213</v>
      </c>
      <c r="C110" s="100">
        <v>0.43339676989999998</v>
      </c>
      <c r="D110" s="9" t="str">
        <f t="shared" si="19"/>
        <v>N/A</v>
      </c>
      <c r="E110" s="9">
        <v>0.4593825889</v>
      </c>
      <c r="F110" s="9" t="str">
        <f t="shared" si="20"/>
        <v>N/A</v>
      </c>
      <c r="G110" s="8">
        <v>0.42395750650000003</v>
      </c>
      <c r="H110" s="9" t="str">
        <f t="shared" si="21"/>
        <v>N/A</v>
      </c>
      <c r="I110" s="10">
        <v>5.9960000000000004</v>
      </c>
      <c r="J110" s="10">
        <v>-7.71</v>
      </c>
      <c r="K110" s="9" t="str">
        <f t="shared" si="22"/>
        <v>Yes</v>
      </c>
    </row>
    <row r="111" spans="1:11" x14ac:dyDescent="0.2">
      <c r="A111" s="91" t="s">
        <v>917</v>
      </c>
      <c r="B111" s="37" t="s">
        <v>213</v>
      </c>
      <c r="C111" s="100">
        <v>0.2054756532</v>
      </c>
      <c r="D111" s="9" t="str">
        <f t="shared" si="19"/>
        <v>N/A</v>
      </c>
      <c r="E111" s="9">
        <v>0.1931691025</v>
      </c>
      <c r="F111" s="9" t="str">
        <f t="shared" si="20"/>
        <v>N/A</v>
      </c>
      <c r="G111" s="8">
        <v>0.207254094</v>
      </c>
      <c r="H111" s="9" t="str">
        <f t="shared" si="21"/>
        <v>N/A</v>
      </c>
      <c r="I111" s="10">
        <v>-5.99</v>
      </c>
      <c r="J111" s="10">
        <v>7.2919999999999998</v>
      </c>
      <c r="K111" s="9" t="str">
        <f t="shared" si="22"/>
        <v>Yes</v>
      </c>
    </row>
    <row r="112" spans="1:11" x14ac:dyDescent="0.2">
      <c r="A112" s="91" t="s">
        <v>918</v>
      </c>
      <c r="B112" s="37" t="s">
        <v>213</v>
      </c>
      <c r="C112" s="100">
        <v>1.1967302997</v>
      </c>
      <c r="D112" s="9" t="str">
        <f t="shared" si="19"/>
        <v>N/A</v>
      </c>
      <c r="E112" s="9">
        <v>1.1329365011000001</v>
      </c>
      <c r="F112" s="9" t="str">
        <f t="shared" si="20"/>
        <v>N/A</v>
      </c>
      <c r="G112" s="8">
        <v>1.4978245058999999</v>
      </c>
      <c r="H112" s="9" t="str">
        <f t="shared" si="21"/>
        <v>N/A</v>
      </c>
      <c r="I112" s="10">
        <v>-5.33</v>
      </c>
      <c r="J112" s="10">
        <v>32.21</v>
      </c>
      <c r="K112" s="9" t="str">
        <f t="shared" si="22"/>
        <v>No</v>
      </c>
    </row>
    <row r="113" spans="1:11" x14ac:dyDescent="0.2">
      <c r="A113" s="91" t="s">
        <v>919</v>
      </c>
      <c r="B113" s="37" t="s">
        <v>213</v>
      </c>
      <c r="C113" s="100">
        <v>0.13825481179999999</v>
      </c>
      <c r="D113" s="9" t="str">
        <f t="shared" si="19"/>
        <v>N/A</v>
      </c>
      <c r="E113" s="9">
        <v>0.1354094307</v>
      </c>
      <c r="F113" s="9" t="str">
        <f t="shared" si="20"/>
        <v>N/A</v>
      </c>
      <c r="G113" s="8">
        <v>0.13280665689999999</v>
      </c>
      <c r="H113" s="9" t="str">
        <f t="shared" si="21"/>
        <v>N/A</v>
      </c>
      <c r="I113" s="10">
        <v>-2.06</v>
      </c>
      <c r="J113" s="10">
        <v>-1.92</v>
      </c>
      <c r="K113" s="9" t="str">
        <f t="shared" si="22"/>
        <v>Yes</v>
      </c>
    </row>
    <row r="114" spans="1:11" x14ac:dyDescent="0.2">
      <c r="A114" s="91" t="s">
        <v>920</v>
      </c>
      <c r="B114" s="37" t="s">
        <v>213</v>
      </c>
      <c r="C114" s="100">
        <v>5.1751670600000001E-2</v>
      </c>
      <c r="D114" s="9" t="str">
        <f t="shared" si="19"/>
        <v>N/A</v>
      </c>
      <c r="E114" s="9">
        <v>5.06733828E-2</v>
      </c>
      <c r="F114" s="9" t="str">
        <f t="shared" si="20"/>
        <v>N/A</v>
      </c>
      <c r="G114" s="8">
        <v>5.0085689099999997E-2</v>
      </c>
      <c r="H114" s="9" t="str">
        <f t="shared" si="21"/>
        <v>N/A</v>
      </c>
      <c r="I114" s="10">
        <v>-2.08</v>
      </c>
      <c r="J114" s="10">
        <v>-1.1599999999999999</v>
      </c>
      <c r="K114" s="9" t="str">
        <f t="shared" si="22"/>
        <v>Yes</v>
      </c>
    </row>
    <row r="115" spans="1:11" x14ac:dyDescent="0.2">
      <c r="A115" s="91" t="s">
        <v>921</v>
      </c>
      <c r="B115" s="37" t="s">
        <v>213</v>
      </c>
      <c r="C115" s="100">
        <v>0</v>
      </c>
      <c r="D115" s="9" t="str">
        <f t="shared" si="19"/>
        <v>N/A</v>
      </c>
      <c r="E115" s="9">
        <v>0</v>
      </c>
      <c r="F115" s="9" t="str">
        <f t="shared" si="20"/>
        <v>N/A</v>
      </c>
      <c r="G115" s="8">
        <v>0</v>
      </c>
      <c r="H115" s="9" t="str">
        <f t="shared" si="21"/>
        <v>N/A</v>
      </c>
      <c r="I115" s="10" t="s">
        <v>1747</v>
      </c>
      <c r="J115" s="10" t="s">
        <v>1747</v>
      </c>
      <c r="K115" s="9" t="str">
        <f t="shared" si="22"/>
        <v>N/A</v>
      </c>
    </row>
    <row r="116" spans="1:11" x14ac:dyDescent="0.2">
      <c r="A116" s="91" t="s">
        <v>922</v>
      </c>
      <c r="B116" s="37" t="s">
        <v>213</v>
      </c>
      <c r="C116" s="100">
        <v>1.3091887164</v>
      </c>
      <c r="D116" s="9" t="str">
        <f t="shared" si="19"/>
        <v>N/A</v>
      </c>
      <c r="E116" s="9">
        <v>1.2611313196</v>
      </c>
      <c r="F116" s="9" t="str">
        <f t="shared" si="20"/>
        <v>N/A</v>
      </c>
      <c r="G116" s="8">
        <v>1.2151192535999999</v>
      </c>
      <c r="H116" s="9" t="str">
        <f t="shared" si="21"/>
        <v>N/A</v>
      </c>
      <c r="I116" s="10">
        <v>-3.67</v>
      </c>
      <c r="J116" s="10">
        <v>-3.65</v>
      </c>
      <c r="K116" s="9" t="str">
        <f t="shared" si="22"/>
        <v>Yes</v>
      </c>
    </row>
    <row r="117" spans="1:11" x14ac:dyDescent="0.2">
      <c r="A117" s="91" t="s">
        <v>923</v>
      </c>
      <c r="B117" s="37" t="s">
        <v>213</v>
      </c>
      <c r="C117" s="100">
        <v>0</v>
      </c>
      <c r="D117" s="9" t="str">
        <f t="shared" si="19"/>
        <v>N/A</v>
      </c>
      <c r="E117" s="9">
        <v>0</v>
      </c>
      <c r="F117" s="9" t="str">
        <f t="shared" si="20"/>
        <v>N/A</v>
      </c>
      <c r="G117" s="8">
        <v>0</v>
      </c>
      <c r="H117" s="9" t="str">
        <f t="shared" si="21"/>
        <v>N/A</v>
      </c>
      <c r="I117" s="10" t="s">
        <v>1747</v>
      </c>
      <c r="J117" s="10" t="s">
        <v>1747</v>
      </c>
      <c r="K117" s="9" t="str">
        <f t="shared" si="22"/>
        <v>N/A</v>
      </c>
    </row>
    <row r="118" spans="1:11" x14ac:dyDescent="0.2">
      <c r="A118" s="91" t="s">
        <v>924</v>
      </c>
      <c r="B118" s="37" t="s">
        <v>213</v>
      </c>
      <c r="C118" s="100">
        <v>1.2439466578</v>
      </c>
      <c r="D118" s="9" t="str">
        <f t="shared" si="19"/>
        <v>N/A</v>
      </c>
      <c r="E118" s="9">
        <v>1.3026795013000001</v>
      </c>
      <c r="F118" s="9" t="str">
        <f t="shared" si="20"/>
        <v>N/A</v>
      </c>
      <c r="G118" s="8">
        <v>1.3300596727</v>
      </c>
      <c r="H118" s="9" t="str">
        <f t="shared" si="21"/>
        <v>N/A</v>
      </c>
      <c r="I118" s="10">
        <v>4.7210000000000001</v>
      </c>
      <c r="J118" s="10">
        <v>2.1019999999999999</v>
      </c>
      <c r="K118" s="9" t="str">
        <f t="shared" si="22"/>
        <v>Yes</v>
      </c>
    </row>
    <row r="119" spans="1:11" x14ac:dyDescent="0.2">
      <c r="A119" s="91" t="s">
        <v>925</v>
      </c>
      <c r="B119" s="37" t="s">
        <v>213</v>
      </c>
      <c r="C119" s="100">
        <v>26.178386838000002</v>
      </c>
      <c r="D119" s="9" t="str">
        <f t="shared" si="19"/>
        <v>N/A</v>
      </c>
      <c r="E119" s="9">
        <v>25.641259255000001</v>
      </c>
      <c r="F119" s="9" t="str">
        <f t="shared" si="20"/>
        <v>N/A</v>
      </c>
      <c r="G119" s="8">
        <v>25.435557656</v>
      </c>
      <c r="H119" s="9" t="str">
        <f t="shared" si="21"/>
        <v>N/A</v>
      </c>
      <c r="I119" s="10">
        <v>-2.0499999999999998</v>
      </c>
      <c r="J119" s="10">
        <v>-0.80200000000000005</v>
      </c>
      <c r="K119" s="9" t="str">
        <f t="shared" si="22"/>
        <v>Yes</v>
      </c>
    </row>
    <row r="120" spans="1:11" x14ac:dyDescent="0.2">
      <c r="A120" s="91" t="s">
        <v>926</v>
      </c>
      <c r="B120" s="37" t="s">
        <v>213</v>
      </c>
      <c r="C120" s="100">
        <v>25.206197837000001</v>
      </c>
      <c r="D120" s="9" t="str">
        <f t="shared" si="19"/>
        <v>N/A</v>
      </c>
      <c r="E120" s="9">
        <v>24.703559285000001</v>
      </c>
      <c r="F120" s="9" t="str">
        <f t="shared" si="20"/>
        <v>N/A</v>
      </c>
      <c r="G120" s="8">
        <v>24.554032321000001</v>
      </c>
      <c r="H120" s="9" t="str">
        <f t="shared" si="21"/>
        <v>N/A</v>
      </c>
      <c r="I120" s="10">
        <v>-1.99</v>
      </c>
      <c r="J120" s="10">
        <v>-0.60499999999999998</v>
      </c>
      <c r="K120" s="9" t="str">
        <f t="shared" si="22"/>
        <v>Yes</v>
      </c>
    </row>
    <row r="121" spans="1:11" x14ac:dyDescent="0.2">
      <c r="A121" s="91" t="s">
        <v>927</v>
      </c>
      <c r="B121" s="37" t="s">
        <v>213</v>
      </c>
      <c r="C121" s="100">
        <v>0</v>
      </c>
      <c r="D121" s="9" t="str">
        <f t="shared" si="19"/>
        <v>N/A</v>
      </c>
      <c r="E121" s="9">
        <v>0</v>
      </c>
      <c r="F121" s="9" t="str">
        <f t="shared" si="20"/>
        <v>N/A</v>
      </c>
      <c r="G121" s="8">
        <v>0</v>
      </c>
      <c r="H121" s="9" t="str">
        <f t="shared" si="21"/>
        <v>N/A</v>
      </c>
      <c r="I121" s="10" t="s">
        <v>1747</v>
      </c>
      <c r="J121" s="10" t="s">
        <v>1747</v>
      </c>
      <c r="K121" s="9" t="str">
        <f t="shared" si="22"/>
        <v>N/A</v>
      </c>
    </row>
    <row r="122" spans="1:11" x14ac:dyDescent="0.2">
      <c r="A122" s="91" t="s">
        <v>928</v>
      </c>
      <c r="B122" s="37" t="s">
        <v>213</v>
      </c>
      <c r="C122" s="100">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91" t="s">
        <v>929</v>
      </c>
      <c r="B123" s="37" t="s">
        <v>213</v>
      </c>
      <c r="C123" s="100">
        <v>0.31042336129999998</v>
      </c>
      <c r="D123" s="9" t="str">
        <f t="shared" si="19"/>
        <v>N/A</v>
      </c>
      <c r="E123" s="9">
        <v>0.30759057049999999</v>
      </c>
      <c r="F123" s="9" t="str">
        <f t="shared" si="20"/>
        <v>N/A</v>
      </c>
      <c r="G123" s="8">
        <v>0.25861594300000001</v>
      </c>
      <c r="H123" s="9" t="str">
        <f t="shared" si="21"/>
        <v>N/A</v>
      </c>
      <c r="I123" s="10">
        <v>-0.91300000000000003</v>
      </c>
      <c r="J123" s="10">
        <v>-15.9</v>
      </c>
      <c r="K123" s="9" t="str">
        <f t="shared" si="22"/>
        <v>Yes</v>
      </c>
    </row>
    <row r="124" spans="1:11" x14ac:dyDescent="0.2">
      <c r="A124" s="91" t="s">
        <v>930</v>
      </c>
      <c r="B124" s="37" t="s">
        <v>213</v>
      </c>
      <c r="C124" s="100">
        <v>0</v>
      </c>
      <c r="D124" s="9" t="str">
        <f t="shared" si="19"/>
        <v>N/A</v>
      </c>
      <c r="E124" s="9">
        <v>0</v>
      </c>
      <c r="F124" s="9" t="str">
        <f t="shared" si="20"/>
        <v>N/A</v>
      </c>
      <c r="G124" s="8">
        <v>0</v>
      </c>
      <c r="H124" s="9" t="str">
        <f t="shared" si="21"/>
        <v>N/A</v>
      </c>
      <c r="I124" s="10" t="s">
        <v>1747</v>
      </c>
      <c r="J124" s="10" t="s">
        <v>1747</v>
      </c>
      <c r="K124" s="9" t="str">
        <f t="shared" si="22"/>
        <v>N/A</v>
      </c>
    </row>
    <row r="125" spans="1:11" x14ac:dyDescent="0.2">
      <c r="A125" s="91" t="s">
        <v>931</v>
      </c>
      <c r="B125" s="37" t="s">
        <v>213</v>
      </c>
      <c r="C125" s="100">
        <v>0.27645184880000001</v>
      </c>
      <c r="D125" s="9" t="str">
        <f t="shared" si="19"/>
        <v>N/A</v>
      </c>
      <c r="E125" s="9">
        <v>0.28872706869999998</v>
      </c>
      <c r="F125" s="9" t="str">
        <f t="shared" si="20"/>
        <v>N/A</v>
      </c>
      <c r="G125" s="8">
        <v>0.30765489429999998</v>
      </c>
      <c r="H125" s="9" t="str">
        <f t="shared" si="21"/>
        <v>N/A</v>
      </c>
      <c r="I125" s="10">
        <v>4.4400000000000004</v>
      </c>
      <c r="J125" s="10">
        <v>6.556</v>
      </c>
      <c r="K125" s="9" t="str">
        <f t="shared" si="22"/>
        <v>Yes</v>
      </c>
    </row>
    <row r="126" spans="1:11" x14ac:dyDescent="0.2">
      <c r="A126" s="91" t="s">
        <v>932</v>
      </c>
      <c r="B126" s="37" t="s">
        <v>213</v>
      </c>
      <c r="C126" s="100">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91" t="s">
        <v>933</v>
      </c>
      <c r="B127" s="37" t="s">
        <v>213</v>
      </c>
      <c r="C127" s="100">
        <v>0</v>
      </c>
      <c r="D127" s="9" t="str">
        <f t="shared" si="19"/>
        <v>N/A</v>
      </c>
      <c r="E127" s="9">
        <v>0</v>
      </c>
      <c r="F127" s="9" t="str">
        <f t="shared" si="20"/>
        <v>N/A</v>
      </c>
      <c r="G127" s="8">
        <v>0</v>
      </c>
      <c r="H127" s="9" t="str">
        <f t="shared" si="21"/>
        <v>N/A</v>
      </c>
      <c r="I127" s="10" t="s">
        <v>1747</v>
      </c>
      <c r="J127" s="10" t="s">
        <v>1747</v>
      </c>
      <c r="K127" s="9" t="str">
        <f t="shared" si="22"/>
        <v>N/A</v>
      </c>
    </row>
    <row r="128" spans="1:11" x14ac:dyDescent="0.2">
      <c r="A128" s="91" t="s">
        <v>934</v>
      </c>
      <c r="B128" s="37" t="s">
        <v>213</v>
      </c>
      <c r="C128" s="100">
        <v>0</v>
      </c>
      <c r="D128" s="9" t="str">
        <f t="shared" si="19"/>
        <v>N/A</v>
      </c>
      <c r="E128" s="9">
        <v>0</v>
      </c>
      <c r="F128" s="9" t="str">
        <f t="shared" si="20"/>
        <v>N/A</v>
      </c>
      <c r="G128" s="8">
        <v>0</v>
      </c>
      <c r="H128" s="9" t="str">
        <f t="shared" si="21"/>
        <v>N/A</v>
      </c>
      <c r="I128" s="10" t="s">
        <v>1747</v>
      </c>
      <c r="J128" s="10" t="s">
        <v>1747</v>
      </c>
      <c r="K128" s="9" t="str">
        <f t="shared" si="22"/>
        <v>N/A</v>
      </c>
    </row>
    <row r="129" spans="1:11" x14ac:dyDescent="0.2">
      <c r="A129" s="91" t="s">
        <v>935</v>
      </c>
      <c r="B129" s="37" t="s">
        <v>213</v>
      </c>
      <c r="C129" s="100">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91" t="s">
        <v>936</v>
      </c>
      <c r="B130" s="37" t="s">
        <v>213</v>
      </c>
      <c r="C130" s="100">
        <v>0.38531379160000001</v>
      </c>
      <c r="D130" s="9" t="str">
        <f t="shared" si="19"/>
        <v>N/A</v>
      </c>
      <c r="E130" s="9">
        <v>0.34138233109999999</v>
      </c>
      <c r="F130" s="9" t="str">
        <f t="shared" si="20"/>
        <v>N/A</v>
      </c>
      <c r="G130" s="8">
        <v>0.31525449779999998</v>
      </c>
      <c r="H130" s="9" t="str">
        <f t="shared" si="21"/>
        <v>N/A</v>
      </c>
      <c r="I130" s="10">
        <v>-11.4</v>
      </c>
      <c r="J130" s="10">
        <v>-7.65</v>
      </c>
      <c r="K130" s="9" t="str">
        <f t="shared" si="22"/>
        <v>Yes</v>
      </c>
    </row>
    <row r="131" spans="1:11" ht="12" customHeight="1" x14ac:dyDescent="0.2">
      <c r="A131" s="164" t="s">
        <v>1647</v>
      </c>
      <c r="B131" s="165"/>
      <c r="C131" s="165"/>
      <c r="D131" s="165"/>
      <c r="E131" s="165"/>
      <c r="F131" s="165"/>
      <c r="G131" s="165"/>
      <c r="H131" s="165"/>
      <c r="I131" s="165"/>
      <c r="J131" s="165"/>
      <c r="K131" s="166"/>
    </row>
    <row r="132" spans="1:11" x14ac:dyDescent="0.2">
      <c r="A132" s="156" t="s">
        <v>1645</v>
      </c>
      <c r="B132" s="157"/>
      <c r="C132" s="157"/>
      <c r="D132" s="157"/>
      <c r="E132" s="157"/>
      <c r="F132" s="157"/>
      <c r="G132" s="157"/>
      <c r="H132" s="157"/>
      <c r="I132" s="157"/>
      <c r="J132" s="157"/>
      <c r="K132" s="158"/>
    </row>
    <row r="133" spans="1:11" x14ac:dyDescent="0.2">
      <c r="A133" s="159" t="s">
        <v>1743</v>
      </c>
      <c r="B133" s="159"/>
      <c r="C133" s="159"/>
      <c r="D133" s="159"/>
      <c r="E133" s="159"/>
      <c r="F133" s="159"/>
      <c r="G133" s="159"/>
      <c r="H133" s="159"/>
      <c r="I133" s="159"/>
      <c r="J133" s="159"/>
      <c r="K133" s="160"/>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ht="13.5" customHeight="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273898</v>
      </c>
      <c r="D6" s="9" t="str">
        <f>IF($B6="N/A","N/A",IF(C6&gt;15,"No",IF(C6&lt;-15,"No","Yes")))</f>
        <v>N/A</v>
      </c>
      <c r="E6" s="38">
        <v>270687</v>
      </c>
      <c r="F6" s="9" t="str">
        <f>IF($B6="N/A","N/A",IF(E6&gt;15,"No",IF(E6&lt;-15,"No","Yes")))</f>
        <v>N/A</v>
      </c>
      <c r="G6" s="38">
        <v>277981</v>
      </c>
      <c r="H6" s="9" t="str">
        <f>IF($B6="N/A","N/A",IF(G6&gt;15,"No",IF(G6&lt;-15,"No","Yes")))</f>
        <v>N/A</v>
      </c>
      <c r="I6" s="10">
        <v>-1.17</v>
      </c>
      <c r="J6" s="10">
        <v>2.6949999999999998</v>
      </c>
      <c r="K6" s="9" t="str">
        <f t="shared" ref="K6:K13"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93">
        <v>22.667200929</v>
      </c>
      <c r="D9" s="9" t="str">
        <f t="shared" ref="D9:D17" si="1">IF($B9="N/A","N/A",IF(C9&gt;15,"No",IF(C9&lt;-15,"No","Yes")))</f>
        <v>N/A</v>
      </c>
      <c r="E9" s="39">
        <v>23.560215304</v>
      </c>
      <c r="F9" s="9" t="str">
        <f>IF($B9="N/A","N/A",IF(E9&gt;15,"No",IF(E9&lt;-15,"No","Yes")))</f>
        <v>N/A</v>
      </c>
      <c r="G9" s="39">
        <v>24.733276735</v>
      </c>
      <c r="H9" s="9" t="str">
        <f>IF($B9="N/A","N/A",IF(G9&gt;15,"No",IF(G9&lt;-15,"No","Yes")))</f>
        <v>N/A</v>
      </c>
      <c r="I9" s="10">
        <v>3.94</v>
      </c>
      <c r="J9" s="10">
        <v>4.9790000000000001</v>
      </c>
      <c r="K9" s="9" t="str">
        <f t="shared" si="0"/>
        <v>Yes</v>
      </c>
    </row>
    <row r="10" spans="1:11" x14ac:dyDescent="0.2">
      <c r="A10" s="91" t="s">
        <v>16</v>
      </c>
      <c r="B10" s="37" t="s">
        <v>213</v>
      </c>
      <c r="C10" s="90">
        <v>4.625809608</v>
      </c>
      <c r="D10" s="9" t="str">
        <f t="shared" si="1"/>
        <v>N/A</v>
      </c>
      <c r="E10" s="8">
        <v>4.4664132374000003</v>
      </c>
      <c r="F10" s="9" t="str">
        <f>IF($B10="N/A","N/A",IF(E10&gt;15,"No",IF(E10&lt;-15,"No","Yes")))</f>
        <v>N/A</v>
      </c>
      <c r="G10" s="8">
        <v>4.4182875808000004</v>
      </c>
      <c r="H10" s="9" t="str">
        <f>IF($B10="N/A","N/A",IF(G10&gt;15,"No",IF(G10&lt;-15,"No","Yes")))</f>
        <v>N/A</v>
      </c>
      <c r="I10" s="10">
        <v>-3.45</v>
      </c>
      <c r="J10" s="10">
        <v>-1.08</v>
      </c>
      <c r="K10" s="9" t="str">
        <f t="shared" si="0"/>
        <v>Yes</v>
      </c>
    </row>
    <row r="11" spans="1:11" x14ac:dyDescent="0.2">
      <c r="A11" s="91" t="s">
        <v>36</v>
      </c>
      <c r="B11" s="37" t="s">
        <v>213</v>
      </c>
      <c r="C11" s="90">
        <v>9.5688748686</v>
      </c>
      <c r="D11" s="9" t="str">
        <f t="shared" si="1"/>
        <v>N/A</v>
      </c>
      <c r="E11" s="8">
        <v>7.4258659357000001</v>
      </c>
      <c r="F11" s="9" t="str">
        <f>IF($B11="N/A","N/A",IF(E11&gt;15,"No",IF(E11&lt;-15,"No","Yes")))</f>
        <v>N/A</v>
      </c>
      <c r="G11" s="8">
        <v>6.8465258335000003</v>
      </c>
      <c r="H11" s="9" t="str">
        <f>IF($B11="N/A","N/A",IF(G11&gt;15,"No",IF(G11&lt;-15,"No","Yes")))</f>
        <v>N/A</v>
      </c>
      <c r="I11" s="10">
        <v>-22.4</v>
      </c>
      <c r="J11" s="10">
        <v>-7.8</v>
      </c>
      <c r="K11" s="9" t="str">
        <f t="shared" si="0"/>
        <v>Yes</v>
      </c>
    </row>
    <row r="12" spans="1:11" x14ac:dyDescent="0.2">
      <c r="A12" s="91" t="s">
        <v>37</v>
      </c>
      <c r="B12" s="37" t="s">
        <v>213</v>
      </c>
      <c r="C12" s="90">
        <v>0.68493150680000003</v>
      </c>
      <c r="D12" s="9" t="str">
        <f t="shared" si="1"/>
        <v>N/A</v>
      </c>
      <c r="E12" s="8">
        <v>0</v>
      </c>
      <c r="F12" s="9" t="str">
        <f>IF($B12="N/A","N/A",IF(E12&gt;15,"No",IF(E12&lt;-15,"No","Yes")))</f>
        <v>N/A</v>
      </c>
      <c r="G12" s="8">
        <v>1.9417475728</v>
      </c>
      <c r="H12" s="9" t="str">
        <f>IF($B12="N/A","N/A",IF(G12&gt;15,"No",IF(G12&lt;-15,"No","Yes")))</f>
        <v>N/A</v>
      </c>
      <c r="I12" s="10">
        <v>-100</v>
      </c>
      <c r="J12" s="10" t="s">
        <v>1747</v>
      </c>
      <c r="K12" s="9" t="str">
        <f t="shared" si="0"/>
        <v>N/A</v>
      </c>
    </row>
    <row r="13" spans="1:11" x14ac:dyDescent="0.2">
      <c r="A13" s="91" t="s">
        <v>38</v>
      </c>
      <c r="B13" s="37" t="s">
        <v>213</v>
      </c>
      <c r="C13" s="90">
        <v>4.5405710843999998</v>
      </c>
      <c r="D13" s="9" t="str">
        <f t="shared" si="1"/>
        <v>N/A</v>
      </c>
      <c r="E13" s="8">
        <v>4.4244666402000004</v>
      </c>
      <c r="F13" s="9" t="str">
        <f>IF($B13="N/A","N/A",IF(E13&gt;15,"No",IF(E13&lt;-15,"No","Yes")))</f>
        <v>N/A</v>
      </c>
      <c r="G13" s="8">
        <v>4.3843927153999998</v>
      </c>
      <c r="H13" s="9" t="str">
        <f>IF($B13="N/A","N/A",IF(G13&gt;15,"No",IF(G13&lt;-15,"No","Yes")))</f>
        <v>N/A</v>
      </c>
      <c r="I13" s="10">
        <v>-2.56</v>
      </c>
      <c r="J13" s="10">
        <v>-0.90600000000000003</v>
      </c>
      <c r="K13" s="9" t="str">
        <f t="shared" si="0"/>
        <v>Yes</v>
      </c>
    </row>
    <row r="14" spans="1:11" x14ac:dyDescent="0.2">
      <c r="A14" s="91" t="s">
        <v>676</v>
      </c>
      <c r="B14" s="37" t="s">
        <v>213</v>
      </c>
      <c r="C14" s="90">
        <v>52.710863168000003</v>
      </c>
      <c r="D14" s="9" t="str">
        <f t="shared" si="1"/>
        <v>N/A</v>
      </c>
      <c r="E14" s="8">
        <v>54.159970741000002</v>
      </c>
      <c r="F14" s="9" t="str">
        <f t="shared" ref="F14:F33" si="2">IF($B14="N/A","N/A",IF(E14&gt;15,"No",IF(E14&lt;-15,"No","Yes")))</f>
        <v>N/A</v>
      </c>
      <c r="G14" s="8">
        <v>53.358323050999999</v>
      </c>
      <c r="H14" s="9" t="str">
        <f t="shared" ref="H14:H33" si="3">IF($B14="N/A","N/A",IF(G14&gt;15,"No",IF(G14&lt;-15,"No","Yes")))</f>
        <v>N/A</v>
      </c>
      <c r="I14" s="10">
        <v>2.7490000000000001</v>
      </c>
      <c r="J14" s="10">
        <v>-1.48</v>
      </c>
      <c r="K14" s="9" t="str">
        <f t="shared" ref="K14:K30" si="4">IF(J14="Div by 0", "N/A", IF(J14="N/A","N/A", IF(J14&gt;30, "No", IF(J14&lt;-30, "No", "Yes"))))</f>
        <v>Yes</v>
      </c>
    </row>
    <row r="15" spans="1:11" x14ac:dyDescent="0.2">
      <c r="A15" s="91" t="s">
        <v>677</v>
      </c>
      <c r="B15" s="37" t="s">
        <v>213</v>
      </c>
      <c r="C15" s="90">
        <v>2.5746810857</v>
      </c>
      <c r="D15" s="9" t="str">
        <f t="shared" si="1"/>
        <v>N/A</v>
      </c>
      <c r="E15" s="8">
        <v>2.5860126271000001</v>
      </c>
      <c r="F15" s="9" t="str">
        <f t="shared" si="2"/>
        <v>N/A</v>
      </c>
      <c r="G15" s="8">
        <v>2.7379569106999999</v>
      </c>
      <c r="H15" s="9" t="str">
        <f t="shared" si="3"/>
        <v>N/A</v>
      </c>
      <c r="I15" s="10">
        <v>0.44009999999999999</v>
      </c>
      <c r="J15" s="10">
        <v>5.8760000000000003</v>
      </c>
      <c r="K15" s="9" t="str">
        <f t="shared" si="4"/>
        <v>Yes</v>
      </c>
    </row>
    <row r="16" spans="1:11" x14ac:dyDescent="0.2">
      <c r="A16" s="91" t="s">
        <v>381</v>
      </c>
      <c r="B16" s="37" t="s">
        <v>213</v>
      </c>
      <c r="C16" s="90">
        <v>1.7360477258</v>
      </c>
      <c r="D16" s="9" t="str">
        <f t="shared" si="1"/>
        <v>N/A</v>
      </c>
      <c r="E16" s="8">
        <v>1.4825240960999999</v>
      </c>
      <c r="F16" s="9" t="str">
        <f t="shared" si="2"/>
        <v>N/A</v>
      </c>
      <c r="G16" s="8">
        <v>1.4134059522</v>
      </c>
      <c r="H16" s="9" t="str">
        <f t="shared" si="3"/>
        <v>N/A</v>
      </c>
      <c r="I16" s="10">
        <v>-14.6</v>
      </c>
      <c r="J16" s="10">
        <v>-4.66</v>
      </c>
      <c r="K16" s="9" t="str">
        <f t="shared" si="4"/>
        <v>Yes</v>
      </c>
    </row>
    <row r="17" spans="1:11" x14ac:dyDescent="0.2">
      <c r="A17" s="91" t="s">
        <v>382</v>
      </c>
      <c r="B17" s="37" t="s">
        <v>213</v>
      </c>
      <c r="C17" s="90">
        <v>23.220322893999999</v>
      </c>
      <c r="D17" s="9" t="str">
        <f t="shared" si="1"/>
        <v>N/A</v>
      </c>
      <c r="E17" s="8">
        <v>23.126710924000001</v>
      </c>
      <c r="F17" s="9" t="str">
        <f t="shared" si="2"/>
        <v>N/A</v>
      </c>
      <c r="G17" s="8">
        <v>23.118846252000001</v>
      </c>
      <c r="H17" s="9" t="str">
        <f t="shared" si="3"/>
        <v>N/A</v>
      </c>
      <c r="I17" s="10">
        <v>-0.40300000000000002</v>
      </c>
      <c r="J17" s="10">
        <v>-3.4000000000000002E-2</v>
      </c>
      <c r="K17" s="9" t="str">
        <f t="shared" si="4"/>
        <v>Yes</v>
      </c>
    </row>
    <row r="18" spans="1:11" x14ac:dyDescent="0.2">
      <c r="A18" s="91" t="s">
        <v>383</v>
      </c>
      <c r="B18" s="37" t="s">
        <v>213</v>
      </c>
      <c r="C18" s="90">
        <v>5.3304514800000001E-2</v>
      </c>
      <c r="D18" s="9" t="str">
        <f t="shared" ref="D18:D33" si="5">IF($B18="N/A","N/A",IF(C18&gt;15,"No",IF(C18&lt;-15,"No","Yes")))</f>
        <v>N/A</v>
      </c>
      <c r="E18" s="8">
        <v>5.7631138499999998E-2</v>
      </c>
      <c r="F18" s="9" t="str">
        <f t="shared" si="2"/>
        <v>N/A</v>
      </c>
      <c r="G18" s="8">
        <v>3.7052892099999998E-2</v>
      </c>
      <c r="H18" s="9" t="str">
        <f t="shared" si="3"/>
        <v>N/A</v>
      </c>
      <c r="I18" s="10">
        <v>8.1170000000000009</v>
      </c>
      <c r="J18" s="10">
        <v>-35.700000000000003</v>
      </c>
      <c r="K18" s="9" t="str">
        <f t="shared" si="4"/>
        <v>No</v>
      </c>
    </row>
    <row r="19" spans="1:11" x14ac:dyDescent="0.2">
      <c r="A19" s="91" t="s">
        <v>384</v>
      </c>
      <c r="B19" s="37" t="s">
        <v>213</v>
      </c>
      <c r="C19" s="90">
        <v>0.56992018929999999</v>
      </c>
      <c r="D19" s="9" t="str">
        <f t="shared" si="5"/>
        <v>N/A</v>
      </c>
      <c r="E19" s="8">
        <v>0.66201923250000005</v>
      </c>
      <c r="F19" s="9" t="str">
        <f t="shared" si="2"/>
        <v>N/A</v>
      </c>
      <c r="G19" s="8">
        <v>0.69752968729999998</v>
      </c>
      <c r="H19" s="9" t="str">
        <f t="shared" si="3"/>
        <v>N/A</v>
      </c>
      <c r="I19" s="10">
        <v>16.16</v>
      </c>
      <c r="J19" s="10">
        <v>5.3639999999999999</v>
      </c>
      <c r="K19" s="9" t="str">
        <f t="shared" si="4"/>
        <v>Yes</v>
      </c>
    </row>
    <row r="20" spans="1:11" x14ac:dyDescent="0.2">
      <c r="A20" s="91" t="s">
        <v>386</v>
      </c>
      <c r="B20" s="37" t="s">
        <v>213</v>
      </c>
      <c r="C20" s="90">
        <v>16.909944578000001</v>
      </c>
      <c r="D20" s="9" t="str">
        <f t="shared" si="5"/>
        <v>N/A</v>
      </c>
      <c r="E20" s="8">
        <v>16.345816385999999</v>
      </c>
      <c r="F20" s="9" t="str">
        <f t="shared" si="2"/>
        <v>N/A</v>
      </c>
      <c r="G20" s="8">
        <v>16.922739323999998</v>
      </c>
      <c r="H20" s="9" t="str">
        <f t="shared" si="3"/>
        <v>N/A</v>
      </c>
      <c r="I20" s="10">
        <v>-3.34</v>
      </c>
      <c r="J20" s="10">
        <v>3.5289999999999999</v>
      </c>
      <c r="K20" s="9" t="str">
        <f t="shared" si="4"/>
        <v>Yes</v>
      </c>
    </row>
    <row r="21" spans="1:11" x14ac:dyDescent="0.2">
      <c r="A21" s="91" t="s">
        <v>387</v>
      </c>
      <c r="B21" s="37" t="s">
        <v>213</v>
      </c>
      <c r="C21" s="90">
        <v>0</v>
      </c>
      <c r="D21" s="9" t="str">
        <f t="shared" si="5"/>
        <v>N/A</v>
      </c>
      <c r="E21" s="8">
        <v>0</v>
      </c>
      <c r="F21" s="9" t="str">
        <f t="shared" si="2"/>
        <v>N/A</v>
      </c>
      <c r="G21" s="8">
        <v>0</v>
      </c>
      <c r="H21" s="9" t="str">
        <f t="shared" si="3"/>
        <v>N/A</v>
      </c>
      <c r="I21" s="10" t="s">
        <v>1747</v>
      </c>
      <c r="J21" s="10" t="s">
        <v>1747</v>
      </c>
      <c r="K21" s="9" t="str">
        <f t="shared" si="4"/>
        <v>N/A</v>
      </c>
    </row>
    <row r="22" spans="1:11" x14ac:dyDescent="0.2">
      <c r="A22" s="91" t="s">
        <v>388</v>
      </c>
      <c r="B22" s="37" t="s">
        <v>213</v>
      </c>
      <c r="C22" s="90">
        <v>0.45272327649999999</v>
      </c>
      <c r="D22" s="9" t="str">
        <f t="shared" si="5"/>
        <v>N/A</v>
      </c>
      <c r="E22" s="8">
        <v>0.55710100600000001</v>
      </c>
      <c r="F22" s="9" t="str">
        <f t="shared" si="2"/>
        <v>N/A</v>
      </c>
      <c r="G22" s="8">
        <v>0.63925232300000001</v>
      </c>
      <c r="H22" s="9" t="str">
        <f t="shared" si="3"/>
        <v>N/A</v>
      </c>
      <c r="I22" s="10">
        <v>23.06</v>
      </c>
      <c r="J22" s="10">
        <v>14.75</v>
      </c>
      <c r="K22" s="9" t="str">
        <f t="shared" si="4"/>
        <v>Yes</v>
      </c>
    </row>
    <row r="23" spans="1:11" x14ac:dyDescent="0.2">
      <c r="A23" s="91" t="s">
        <v>391</v>
      </c>
      <c r="B23" s="37" t="s">
        <v>213</v>
      </c>
      <c r="C23" s="90">
        <v>0</v>
      </c>
      <c r="D23" s="9" t="str">
        <f t="shared" si="5"/>
        <v>N/A</v>
      </c>
      <c r="E23" s="8">
        <v>0</v>
      </c>
      <c r="F23" s="9" t="str">
        <f t="shared" si="2"/>
        <v>N/A</v>
      </c>
      <c r="G23" s="8">
        <v>0</v>
      </c>
      <c r="H23" s="9" t="str">
        <f t="shared" si="3"/>
        <v>N/A</v>
      </c>
      <c r="I23" s="10" t="s">
        <v>1747</v>
      </c>
      <c r="J23" s="10" t="s">
        <v>1747</v>
      </c>
      <c r="K23" s="9" t="str">
        <f t="shared" si="4"/>
        <v>N/A</v>
      </c>
    </row>
    <row r="24" spans="1:11" x14ac:dyDescent="0.2">
      <c r="A24" s="91" t="s">
        <v>392</v>
      </c>
      <c r="B24" s="37" t="s">
        <v>213</v>
      </c>
      <c r="C24" s="90">
        <v>0</v>
      </c>
      <c r="D24" s="9" t="str">
        <f t="shared" si="5"/>
        <v>N/A</v>
      </c>
      <c r="E24" s="8">
        <v>0</v>
      </c>
      <c r="F24" s="9" t="str">
        <f t="shared" si="2"/>
        <v>N/A</v>
      </c>
      <c r="G24" s="8">
        <v>0</v>
      </c>
      <c r="H24" s="9" t="str">
        <f t="shared" si="3"/>
        <v>N/A</v>
      </c>
      <c r="I24" s="10" t="s">
        <v>1747</v>
      </c>
      <c r="J24" s="10" t="s">
        <v>1747</v>
      </c>
      <c r="K24" s="9" t="str">
        <f t="shared" si="4"/>
        <v>N/A</v>
      </c>
    </row>
    <row r="25" spans="1:11" x14ac:dyDescent="0.2">
      <c r="A25" s="91" t="s">
        <v>393</v>
      </c>
      <c r="B25" s="37" t="s">
        <v>213</v>
      </c>
      <c r="C25" s="90">
        <v>0</v>
      </c>
      <c r="D25" s="9" t="str">
        <f t="shared" si="5"/>
        <v>N/A</v>
      </c>
      <c r="E25" s="8">
        <v>0</v>
      </c>
      <c r="F25" s="9" t="str">
        <f t="shared" si="2"/>
        <v>N/A</v>
      </c>
      <c r="G25" s="8">
        <v>0</v>
      </c>
      <c r="H25" s="9" t="str">
        <f t="shared" si="3"/>
        <v>N/A</v>
      </c>
      <c r="I25" s="10" t="s">
        <v>1747</v>
      </c>
      <c r="J25" s="10" t="s">
        <v>1747</v>
      </c>
      <c r="K25" s="9" t="str">
        <f t="shared" si="4"/>
        <v>N/A</v>
      </c>
    </row>
    <row r="26" spans="1:11" x14ac:dyDescent="0.2">
      <c r="A26" s="91" t="s">
        <v>394</v>
      </c>
      <c r="B26" s="37" t="s">
        <v>213</v>
      </c>
      <c r="C26" s="90">
        <v>1.1496980628</v>
      </c>
      <c r="D26" s="9" t="str">
        <f t="shared" si="5"/>
        <v>N/A</v>
      </c>
      <c r="E26" s="8">
        <v>0.65610834650000005</v>
      </c>
      <c r="F26" s="9" t="str">
        <f t="shared" si="2"/>
        <v>N/A</v>
      </c>
      <c r="G26" s="8">
        <v>0.68745705639999999</v>
      </c>
      <c r="H26" s="9" t="str">
        <f t="shared" si="3"/>
        <v>N/A</v>
      </c>
      <c r="I26" s="10">
        <v>-42.9</v>
      </c>
      <c r="J26" s="10">
        <v>4.7779999999999996</v>
      </c>
      <c r="K26" s="9" t="str">
        <f t="shared" si="4"/>
        <v>Yes</v>
      </c>
    </row>
    <row r="27" spans="1:11" x14ac:dyDescent="0.2">
      <c r="A27" s="91" t="s">
        <v>395</v>
      </c>
      <c r="B27" s="37" t="s">
        <v>213</v>
      </c>
      <c r="C27" s="90">
        <v>0</v>
      </c>
      <c r="D27" s="9" t="str">
        <f t="shared" si="5"/>
        <v>N/A</v>
      </c>
      <c r="E27" s="8">
        <v>0</v>
      </c>
      <c r="F27" s="9" t="str">
        <f t="shared" si="2"/>
        <v>N/A</v>
      </c>
      <c r="G27" s="8">
        <v>0</v>
      </c>
      <c r="H27" s="9" t="str">
        <f t="shared" si="3"/>
        <v>N/A</v>
      </c>
      <c r="I27" s="10" t="s">
        <v>1747</v>
      </c>
      <c r="J27" s="10" t="s">
        <v>1747</v>
      </c>
      <c r="K27" s="9" t="str">
        <f t="shared" si="4"/>
        <v>N/A</v>
      </c>
    </row>
    <row r="28" spans="1:11" x14ac:dyDescent="0.2">
      <c r="A28" s="91" t="s">
        <v>400</v>
      </c>
      <c r="B28" s="37" t="s">
        <v>213</v>
      </c>
      <c r="C28" s="90">
        <v>0</v>
      </c>
      <c r="D28" s="9" t="str">
        <f t="shared" si="5"/>
        <v>N/A</v>
      </c>
      <c r="E28" s="8">
        <v>0</v>
      </c>
      <c r="F28" s="9" t="str">
        <f t="shared" si="2"/>
        <v>N/A</v>
      </c>
      <c r="G28" s="8">
        <v>0</v>
      </c>
      <c r="H28" s="9" t="str">
        <f t="shared" si="3"/>
        <v>N/A</v>
      </c>
      <c r="I28" s="10" t="s">
        <v>1747</v>
      </c>
      <c r="J28" s="10" t="s">
        <v>1747</v>
      </c>
      <c r="K28" s="9" t="str">
        <f t="shared" si="4"/>
        <v>N/A</v>
      </c>
    </row>
    <row r="29" spans="1:11" x14ac:dyDescent="0.2">
      <c r="A29" s="91" t="s">
        <v>401</v>
      </c>
      <c r="B29" s="37" t="s">
        <v>213</v>
      </c>
      <c r="C29" s="90">
        <v>0</v>
      </c>
      <c r="D29" s="9" t="str">
        <f t="shared" si="5"/>
        <v>N/A</v>
      </c>
      <c r="E29" s="8">
        <v>0</v>
      </c>
      <c r="F29" s="9" t="str">
        <f t="shared" si="2"/>
        <v>N/A</v>
      </c>
      <c r="G29" s="8">
        <v>0</v>
      </c>
      <c r="H29" s="9" t="str">
        <f t="shared" si="3"/>
        <v>N/A</v>
      </c>
      <c r="I29" s="10" t="s">
        <v>1747</v>
      </c>
      <c r="J29" s="10" t="s">
        <v>1747</v>
      </c>
      <c r="K29" s="9" t="str">
        <f t="shared" si="4"/>
        <v>N/A</v>
      </c>
    </row>
    <row r="30" spans="1:11" x14ac:dyDescent="0.2">
      <c r="A30" s="91" t="s">
        <v>402</v>
      </c>
      <c r="B30" s="37" t="s">
        <v>213</v>
      </c>
      <c r="C30" s="90">
        <v>0</v>
      </c>
      <c r="D30" s="9" t="str">
        <f t="shared" si="5"/>
        <v>N/A</v>
      </c>
      <c r="E30" s="8">
        <v>0</v>
      </c>
      <c r="F30" s="9" t="str">
        <f t="shared" si="2"/>
        <v>N/A</v>
      </c>
      <c r="G30" s="8">
        <v>0</v>
      </c>
      <c r="H30" s="9" t="str">
        <f t="shared" si="3"/>
        <v>N/A</v>
      </c>
      <c r="I30" s="10" t="s">
        <v>1747</v>
      </c>
      <c r="J30" s="10" t="s">
        <v>1747</v>
      </c>
      <c r="K30" s="9" t="str">
        <f t="shared" si="4"/>
        <v>N/A</v>
      </c>
    </row>
    <row r="31" spans="1:11" x14ac:dyDescent="0.2">
      <c r="A31" s="91" t="s">
        <v>32</v>
      </c>
      <c r="B31" s="37" t="s">
        <v>213</v>
      </c>
      <c r="C31" s="90">
        <v>99.965680655</v>
      </c>
      <c r="D31" s="9" t="str">
        <f t="shared" si="5"/>
        <v>N/A</v>
      </c>
      <c r="E31" s="8">
        <v>99.981159051000006</v>
      </c>
      <c r="F31" s="9" t="str">
        <f t="shared" si="2"/>
        <v>N/A</v>
      </c>
      <c r="G31" s="8">
        <v>99.988128685000007</v>
      </c>
      <c r="H31" s="9" t="str">
        <f t="shared" si="3"/>
        <v>N/A</v>
      </c>
      <c r="I31" s="10">
        <v>1.55E-2</v>
      </c>
      <c r="J31" s="10">
        <v>7.0000000000000001E-3</v>
      </c>
      <c r="K31" s="9" t="str">
        <f t="shared" ref="K31:K43" si="6">IF(J31="Div by 0", "N/A", IF(J31="N/A","N/A", IF(J31&gt;30, "No", IF(J31&lt;-30, "No", "Yes"))))</f>
        <v>Yes</v>
      </c>
    </row>
    <row r="32" spans="1:11" x14ac:dyDescent="0.2">
      <c r="A32" s="91" t="s">
        <v>39</v>
      </c>
      <c r="B32" s="37" t="s">
        <v>267</v>
      </c>
      <c r="C32" s="90">
        <v>99.967564366000005</v>
      </c>
      <c r="D32" s="9" t="str">
        <f>IF($B32="N/A","N/A",IF(C32&gt;100,"No",IF(C32&lt;85,"No","Yes")))</f>
        <v>Yes</v>
      </c>
      <c r="E32" s="8">
        <v>99.986867899999993</v>
      </c>
      <c r="F32" s="9" t="str">
        <f>IF($B32="N/A","N/A",IF(E32&gt;100,"No",IF(E32&lt;85,"No","Yes")))</f>
        <v>Yes</v>
      </c>
      <c r="G32" s="8">
        <v>99.997228906000004</v>
      </c>
      <c r="H32" s="9" t="str">
        <f>IF($B32="N/A","N/A",IF(G32&gt;100,"No",IF(G32&lt;85,"No","Yes")))</f>
        <v>Yes</v>
      </c>
      <c r="I32" s="10">
        <v>1.9300000000000001E-2</v>
      </c>
      <c r="J32" s="10">
        <v>1.04E-2</v>
      </c>
      <c r="K32" s="9" t="str">
        <f t="shared" si="6"/>
        <v>Yes</v>
      </c>
    </row>
    <row r="33" spans="1:11" x14ac:dyDescent="0.2">
      <c r="A33" s="91" t="s">
        <v>910</v>
      </c>
      <c r="B33" s="37" t="s">
        <v>213</v>
      </c>
      <c r="C33" s="90">
        <v>24.871806109000001</v>
      </c>
      <c r="D33" s="9" t="str">
        <f t="shared" si="5"/>
        <v>N/A</v>
      </c>
      <c r="E33" s="8">
        <v>25.394625992000002</v>
      </c>
      <c r="F33" s="9" t="str">
        <f t="shared" si="2"/>
        <v>N/A</v>
      </c>
      <c r="G33" s="8">
        <v>24.512858520000002</v>
      </c>
      <c r="H33" s="9" t="str">
        <f t="shared" si="3"/>
        <v>N/A</v>
      </c>
      <c r="I33" s="10">
        <v>2.1019999999999999</v>
      </c>
      <c r="J33" s="10">
        <v>-3.47</v>
      </c>
      <c r="K33" s="9" t="str">
        <f t="shared" si="6"/>
        <v>Yes</v>
      </c>
    </row>
    <row r="34" spans="1:11" x14ac:dyDescent="0.2">
      <c r="A34" s="91" t="s">
        <v>851</v>
      </c>
      <c r="B34" s="37" t="s">
        <v>268</v>
      </c>
      <c r="C34" s="90">
        <v>8.7438459628</v>
      </c>
      <c r="D34" s="9" t="str">
        <f>IF($B34="N/A","N/A",IF(C34&gt;25,"No",IF(C34&lt;5,"No","Yes")))</f>
        <v>Yes</v>
      </c>
      <c r="E34" s="8">
        <v>8.5646403286999995</v>
      </c>
      <c r="F34" s="9" t="str">
        <f>IF($B34="N/A","N/A",IF(E34&gt;25,"No",IF(E34&lt;5,"No","Yes")))</f>
        <v>Yes</v>
      </c>
      <c r="G34" s="8">
        <v>8.2662944148000008</v>
      </c>
      <c r="H34" s="9" t="str">
        <f>IF($B34="N/A","N/A",IF(G34&gt;25,"No",IF(G34&lt;5,"No","Yes")))</f>
        <v>Yes</v>
      </c>
      <c r="I34" s="10">
        <v>-2.0499999999999998</v>
      </c>
      <c r="J34" s="10">
        <v>-3.48</v>
      </c>
      <c r="K34" s="9" t="str">
        <f t="shared" si="6"/>
        <v>Yes</v>
      </c>
    </row>
    <row r="35" spans="1:11" x14ac:dyDescent="0.2">
      <c r="A35" s="91" t="s">
        <v>852</v>
      </c>
      <c r="B35" s="37" t="s">
        <v>269</v>
      </c>
      <c r="C35" s="90">
        <v>30.536442126000001</v>
      </c>
      <c r="D35" s="9" t="str">
        <f>IF($B35="N/A","N/A",IF(C35&gt;70,"No",IF(C35&lt;40,"No","Yes")))</f>
        <v>No</v>
      </c>
      <c r="E35" s="8">
        <v>29.584386408</v>
      </c>
      <c r="F35" s="9" t="str">
        <f>IF($B35="N/A","N/A",IF(E35&gt;70,"No",IF(E35&lt;40,"No","Yes")))</f>
        <v>No</v>
      </c>
      <c r="G35" s="8">
        <v>30.488436686</v>
      </c>
      <c r="H35" s="9" t="str">
        <f>IF($B35="N/A","N/A",IF(G35&gt;70,"No",IF(G35&lt;40,"No","Yes")))</f>
        <v>No</v>
      </c>
      <c r="I35" s="10">
        <v>-3.12</v>
      </c>
      <c r="J35" s="10">
        <v>3.056</v>
      </c>
      <c r="K35" s="9" t="str">
        <f t="shared" si="6"/>
        <v>Yes</v>
      </c>
    </row>
    <row r="36" spans="1:11" x14ac:dyDescent="0.2">
      <c r="A36" s="91" t="s">
        <v>853</v>
      </c>
      <c r="B36" s="37" t="s">
        <v>270</v>
      </c>
      <c r="C36" s="90">
        <v>60.719711910999997</v>
      </c>
      <c r="D36" s="9" t="str">
        <f>IF($B36="N/A","N/A",IF(C36&gt;55,"No",IF(C36&lt;20,"No","Yes")))</f>
        <v>No</v>
      </c>
      <c r="E36" s="8">
        <v>61.850973263</v>
      </c>
      <c r="F36" s="9" t="str">
        <f>IF($B36="N/A","N/A",IF(E36&gt;55,"No",IF(E36&lt;20,"No","Yes")))</f>
        <v>No</v>
      </c>
      <c r="G36" s="8">
        <v>61.245268899000003</v>
      </c>
      <c r="H36" s="9" t="str">
        <f>IF($B36="N/A","N/A",IF(G36&gt;55,"No",IF(G36&lt;20,"No","Yes")))</f>
        <v>No</v>
      </c>
      <c r="I36" s="10">
        <v>1.863</v>
      </c>
      <c r="J36" s="10">
        <v>-0.97899999999999998</v>
      </c>
      <c r="K36" s="9" t="str">
        <f t="shared" si="6"/>
        <v>Yes</v>
      </c>
    </row>
    <row r="37" spans="1:11" x14ac:dyDescent="0.2">
      <c r="A37" s="91" t="s">
        <v>163</v>
      </c>
      <c r="B37" s="37" t="s">
        <v>246</v>
      </c>
      <c r="C37" s="90">
        <v>0</v>
      </c>
      <c r="D37" s="9" t="str">
        <f>IF($B37="N/A","N/A",IF(C37&gt;95,"Yes","No"))</f>
        <v>No</v>
      </c>
      <c r="E37" s="8">
        <v>0</v>
      </c>
      <c r="F37" s="9" t="str">
        <f>IF($B37="N/A","N/A",IF(E37&gt;95,"Yes","No"))</f>
        <v>No</v>
      </c>
      <c r="G37" s="8">
        <v>0</v>
      </c>
      <c r="H37" s="9" t="str">
        <f>IF($B37="N/A","N/A",IF(G37&gt;95,"Yes","No"))</f>
        <v>No</v>
      </c>
      <c r="I37" s="10" t="s">
        <v>1747</v>
      </c>
      <c r="J37" s="10" t="s">
        <v>1747</v>
      </c>
      <c r="K37" s="9" t="str">
        <f t="shared" si="6"/>
        <v>N/A</v>
      </c>
    </row>
    <row r="38" spans="1:11" x14ac:dyDescent="0.2">
      <c r="A38" s="91" t="s">
        <v>41</v>
      </c>
      <c r="B38" s="37" t="s">
        <v>213</v>
      </c>
      <c r="C38" s="90">
        <v>0</v>
      </c>
      <c r="D38" s="9" t="str">
        <f t="shared" ref="D38:D47" si="7">IF($B38="N/A","N/A",IF(C38&gt;15,"No",IF(C38&lt;-15,"No","Yes")))</f>
        <v>N/A</v>
      </c>
      <c r="E38" s="8">
        <v>0</v>
      </c>
      <c r="F38" s="9" t="str">
        <f>IF($B38="N/A","N/A",IF(E38&gt;15,"No",IF(E38&lt;-15,"No","Yes")))</f>
        <v>N/A</v>
      </c>
      <c r="G38" s="8">
        <v>0</v>
      </c>
      <c r="H38" s="9" t="str">
        <f>IF($B38="N/A","N/A",IF(G38&gt;15,"No",IF(G38&lt;-15,"No","Yes")))</f>
        <v>N/A</v>
      </c>
      <c r="I38" s="10" t="s">
        <v>1747</v>
      </c>
      <c r="J38" s="10" t="s">
        <v>1747</v>
      </c>
      <c r="K38" s="9" t="str">
        <f t="shared" si="6"/>
        <v>N/A</v>
      </c>
    </row>
    <row r="39" spans="1:11" x14ac:dyDescent="0.2">
      <c r="A39" s="91" t="s">
        <v>42</v>
      </c>
      <c r="B39" s="37" t="s">
        <v>213</v>
      </c>
      <c r="C39" s="90">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
      <c r="A40" s="91" t="s">
        <v>43</v>
      </c>
      <c r="B40" s="37" t="s">
        <v>223</v>
      </c>
      <c r="C40" s="90">
        <v>0</v>
      </c>
      <c r="D40" s="9" t="str">
        <f>IF($B40="N/A","N/A",IF(C40&gt;100,"No",IF(C40&lt;98,"No","Yes")))</f>
        <v>No</v>
      </c>
      <c r="E40" s="8">
        <v>0</v>
      </c>
      <c r="F40" s="9" t="str">
        <f>IF($B40="N/A","N/A",IF(E40&gt;100,"No",IF(E40&lt;98,"No","Yes")))</f>
        <v>No</v>
      </c>
      <c r="G40" s="8">
        <v>0</v>
      </c>
      <c r="H40" s="9" t="str">
        <f>IF($B40="N/A","N/A",IF(G40&gt;100,"No",IF(G40&lt;98,"No","Yes")))</f>
        <v>No</v>
      </c>
      <c r="I40" s="10" t="s">
        <v>1747</v>
      </c>
      <c r="J40" s="10" t="s">
        <v>1747</v>
      </c>
      <c r="K40" s="9" t="str">
        <f t="shared" si="6"/>
        <v>N/A</v>
      </c>
    </row>
    <row r="41" spans="1:11" x14ac:dyDescent="0.2">
      <c r="A41" s="91" t="s">
        <v>44</v>
      </c>
      <c r="B41" s="37" t="s">
        <v>213</v>
      </c>
      <c r="C41" s="90" t="s">
        <v>1747</v>
      </c>
      <c r="D41" s="9" t="str">
        <f t="shared" si="7"/>
        <v>N/A</v>
      </c>
      <c r="E41" s="8" t="s">
        <v>1747</v>
      </c>
      <c r="F41" s="9" t="str">
        <f t="shared" ref="F41:F47" si="8">IF($B41="N/A","N/A",IF(E41&gt;15,"No",IF(E41&lt;-15,"No","Yes")))</f>
        <v>N/A</v>
      </c>
      <c r="G41" s="8" t="s">
        <v>1747</v>
      </c>
      <c r="H41" s="9" t="str">
        <f t="shared" ref="H41:H47" si="9">IF($B41="N/A","N/A",IF(G41&gt;15,"No",IF(G41&lt;-15,"No","Yes")))</f>
        <v>N/A</v>
      </c>
      <c r="I41" s="10" t="s">
        <v>1747</v>
      </c>
      <c r="J41" s="10" t="s">
        <v>1747</v>
      </c>
      <c r="K41" s="9" t="str">
        <f t="shared" si="6"/>
        <v>N/A</v>
      </c>
    </row>
    <row r="42" spans="1:11" x14ac:dyDescent="0.2">
      <c r="A42" s="91" t="s">
        <v>45</v>
      </c>
      <c r="B42" s="37" t="s">
        <v>213</v>
      </c>
      <c r="C42" s="90" t="s">
        <v>1747</v>
      </c>
      <c r="D42" s="9" t="str">
        <f t="shared" si="7"/>
        <v>N/A</v>
      </c>
      <c r="E42" s="8" t="s">
        <v>1747</v>
      </c>
      <c r="F42" s="9" t="str">
        <f t="shared" si="8"/>
        <v>N/A</v>
      </c>
      <c r="G42" s="8" t="s">
        <v>1747</v>
      </c>
      <c r="H42" s="9" t="str">
        <f t="shared" si="9"/>
        <v>N/A</v>
      </c>
      <c r="I42" s="10" t="s">
        <v>1747</v>
      </c>
      <c r="J42" s="10" t="s">
        <v>1747</v>
      </c>
      <c r="K42" s="9" t="str">
        <f t="shared" si="6"/>
        <v>N/A</v>
      </c>
    </row>
    <row r="43" spans="1:11" x14ac:dyDescent="0.2">
      <c r="A43" s="91" t="s">
        <v>50</v>
      </c>
      <c r="B43" s="37" t="s">
        <v>213</v>
      </c>
      <c r="C43" s="90" t="s">
        <v>1747</v>
      </c>
      <c r="D43" s="9" t="str">
        <f t="shared" si="7"/>
        <v>N/A</v>
      </c>
      <c r="E43" s="8" t="s">
        <v>1747</v>
      </c>
      <c r="F43" s="9" t="str">
        <f t="shared" si="8"/>
        <v>N/A</v>
      </c>
      <c r="G43" s="8" t="s">
        <v>1747</v>
      </c>
      <c r="H43" s="9" t="str">
        <f t="shared" si="9"/>
        <v>N/A</v>
      </c>
      <c r="I43" s="10" t="s">
        <v>1747</v>
      </c>
      <c r="J43" s="10" t="s">
        <v>1747</v>
      </c>
      <c r="K43" s="9" t="str">
        <f t="shared" si="6"/>
        <v>N/A</v>
      </c>
    </row>
    <row r="44" spans="1:11" x14ac:dyDescent="0.2">
      <c r="A44" s="91" t="s">
        <v>913</v>
      </c>
      <c r="B44" s="37" t="s">
        <v>213</v>
      </c>
      <c r="C44" s="90">
        <v>99.499083600000006</v>
      </c>
      <c r="D44" s="9" t="str">
        <f t="shared" si="7"/>
        <v>N/A</v>
      </c>
      <c r="E44" s="8">
        <v>99.392287033000002</v>
      </c>
      <c r="F44" s="9" t="str">
        <f t="shared" si="8"/>
        <v>N/A</v>
      </c>
      <c r="G44" s="8">
        <v>99.326572678999995</v>
      </c>
      <c r="H44" s="9" t="str">
        <f t="shared" si="9"/>
        <v>N/A</v>
      </c>
      <c r="I44" s="10">
        <v>-0.107</v>
      </c>
      <c r="J44" s="10">
        <v>-6.6000000000000003E-2</v>
      </c>
      <c r="K44" s="9" t="str">
        <f>IF(J44="Div by 0", "N/A", IF(J44="N/A","N/A", IF(J44&gt;30, "No", IF(J44&lt;-30, "No", "Yes"))))</f>
        <v>Yes</v>
      </c>
    </row>
    <row r="45" spans="1:11" x14ac:dyDescent="0.2">
      <c r="A45" s="91" t="s">
        <v>914</v>
      </c>
      <c r="B45" s="37" t="s">
        <v>213</v>
      </c>
      <c r="C45" s="90">
        <v>0.50055130010000004</v>
      </c>
      <c r="D45" s="9" t="str">
        <f t="shared" si="7"/>
        <v>N/A</v>
      </c>
      <c r="E45" s="8">
        <v>0.60771296740000003</v>
      </c>
      <c r="F45" s="9" t="str">
        <f t="shared" si="8"/>
        <v>N/A</v>
      </c>
      <c r="G45" s="8">
        <v>0.67342732059999999</v>
      </c>
      <c r="H45" s="9" t="str">
        <f t="shared" si="9"/>
        <v>N/A</v>
      </c>
      <c r="I45" s="10">
        <v>21.41</v>
      </c>
      <c r="J45" s="10">
        <v>10.81</v>
      </c>
      <c r="K45" s="9" t="str">
        <f>IF(J45="Div by 0", "N/A", IF(J45="N/A","N/A", IF(J45&gt;30, "No", IF(J45&lt;-30, "No", "Yes"))))</f>
        <v>Yes</v>
      </c>
    </row>
    <row r="46" spans="1:11" x14ac:dyDescent="0.2">
      <c r="A46" s="91" t="s">
        <v>937</v>
      </c>
      <c r="B46" s="37" t="s">
        <v>213</v>
      </c>
      <c r="C46" s="90">
        <v>5.3304514800000001E-2</v>
      </c>
      <c r="D46" s="9" t="str">
        <f t="shared" si="7"/>
        <v>N/A</v>
      </c>
      <c r="E46" s="8">
        <v>5.7631138499999998E-2</v>
      </c>
      <c r="F46" s="9" t="str">
        <f t="shared" si="8"/>
        <v>N/A</v>
      </c>
      <c r="G46" s="8">
        <v>3.7052892099999998E-2</v>
      </c>
      <c r="H46" s="9" t="str">
        <f t="shared" si="9"/>
        <v>N/A</v>
      </c>
      <c r="I46" s="10">
        <v>8.1170000000000009</v>
      </c>
      <c r="J46" s="10">
        <v>-35.700000000000003</v>
      </c>
      <c r="K46" s="9" t="str">
        <f>IF(J46="Div by 0", "N/A", IF(J46="N/A","N/A", IF(J46&gt;30, "No", IF(J46&lt;-30, "No", "Yes"))))</f>
        <v>No</v>
      </c>
    </row>
    <row r="47" spans="1:11" x14ac:dyDescent="0.2">
      <c r="A47" s="91" t="s">
        <v>925</v>
      </c>
      <c r="B47" s="37" t="s">
        <v>213</v>
      </c>
      <c r="C47" s="90">
        <v>3.650994E-4</v>
      </c>
      <c r="D47" s="9" t="str">
        <f t="shared" si="7"/>
        <v>N/A</v>
      </c>
      <c r="E47" s="8">
        <v>0</v>
      </c>
      <c r="F47" s="9" t="str">
        <f t="shared" si="8"/>
        <v>N/A</v>
      </c>
      <c r="G47" s="8">
        <v>0</v>
      </c>
      <c r="H47" s="9" t="str">
        <f t="shared" si="9"/>
        <v>N/A</v>
      </c>
      <c r="I47" s="10">
        <v>-100</v>
      </c>
      <c r="J47" s="10" t="s">
        <v>1747</v>
      </c>
      <c r="K47" s="9" t="str">
        <f>IF(J47="Div by 0", "N/A", IF(J47="N/A","N/A", IF(J47&gt;30, "No", IF(J47&lt;-30, "No", "Yes"))))</f>
        <v>N/A</v>
      </c>
    </row>
    <row r="48" spans="1:11" ht="12" customHeight="1" x14ac:dyDescent="0.2">
      <c r="A48" s="164" t="s">
        <v>1647</v>
      </c>
      <c r="B48" s="165"/>
      <c r="C48" s="165"/>
      <c r="D48" s="165"/>
      <c r="E48" s="165"/>
      <c r="F48" s="165"/>
      <c r="G48" s="165"/>
      <c r="H48" s="165"/>
      <c r="I48" s="165"/>
      <c r="J48" s="165"/>
      <c r="K48" s="166"/>
    </row>
    <row r="49" spans="1:11" x14ac:dyDescent="0.2">
      <c r="A49" s="156" t="s">
        <v>1645</v>
      </c>
      <c r="B49" s="157"/>
      <c r="C49" s="157"/>
      <c r="D49" s="157"/>
      <c r="E49" s="157"/>
      <c r="F49" s="157"/>
      <c r="G49" s="157"/>
      <c r="H49" s="157"/>
      <c r="I49" s="157"/>
      <c r="J49" s="157"/>
      <c r="K49" s="158"/>
    </row>
    <row r="50" spans="1:11" x14ac:dyDescent="0.2">
      <c r="A50" s="159" t="s">
        <v>1743</v>
      </c>
      <c r="B50" s="159"/>
      <c r="C50" s="159"/>
      <c r="D50" s="159"/>
      <c r="E50" s="159"/>
      <c r="F50" s="159"/>
      <c r="G50" s="159"/>
      <c r="H50" s="159"/>
      <c r="I50" s="159"/>
      <c r="J50" s="159"/>
      <c r="K50" s="160"/>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1600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5" t="s">
        <v>213</v>
      </c>
      <c r="C6" s="89">
        <v>0</v>
      </c>
      <c r="D6" s="9" t="str">
        <f t="shared" ref="D6:D15" si="0">IF($B6="N/A","N/A",IF(C6&lt;0,"No","Yes"))</f>
        <v>N/A</v>
      </c>
      <c r="E6" s="89">
        <v>0</v>
      </c>
      <c r="F6" s="9" t="str">
        <f t="shared" ref="F6:F15" si="1">IF($B6="N/A","N/A",IF(E6&lt;0,"No","Yes"))</f>
        <v>N/A</v>
      </c>
      <c r="G6" s="89">
        <v>0</v>
      </c>
      <c r="H6" s="9" t="str">
        <f t="shared" ref="H6:H15" si="2">IF($B6="N/A","N/A",IF(G6&lt;0,"No","Yes"))</f>
        <v>N/A</v>
      </c>
      <c r="I6" s="10" t="s">
        <v>1747</v>
      </c>
      <c r="J6" s="10" t="s">
        <v>1747</v>
      </c>
      <c r="K6" s="9" t="str">
        <f t="shared" ref="K6:K15" si="3">IF(J6="Div by 0", "N/A", IF(J6="N/A","N/A", IF(J6&gt;30, "No", IF(J6&lt;-30, "No", "Yes"))))</f>
        <v>N/A</v>
      </c>
    </row>
    <row r="7" spans="1:11" x14ac:dyDescent="0.2">
      <c r="A7" s="88" t="s">
        <v>445</v>
      </c>
      <c r="B7" s="5" t="s">
        <v>213</v>
      </c>
      <c r="C7" s="90" t="s">
        <v>1747</v>
      </c>
      <c r="D7" s="9" t="str">
        <f t="shared" si="0"/>
        <v>N/A</v>
      </c>
      <c r="E7" s="90" t="s">
        <v>1747</v>
      </c>
      <c r="F7" s="9" t="str">
        <f t="shared" si="1"/>
        <v>N/A</v>
      </c>
      <c r="G7" s="90" t="s">
        <v>1747</v>
      </c>
      <c r="H7" s="9" t="str">
        <f t="shared" si="2"/>
        <v>N/A</v>
      </c>
      <c r="I7" s="10" t="s">
        <v>1747</v>
      </c>
      <c r="J7" s="10" t="s">
        <v>1747</v>
      </c>
      <c r="K7" s="9" t="str">
        <f t="shared" si="3"/>
        <v>N/A</v>
      </c>
    </row>
    <row r="8" spans="1:11" x14ac:dyDescent="0.2">
      <c r="A8" s="88" t="s">
        <v>446</v>
      </c>
      <c r="B8" s="5" t="s">
        <v>213</v>
      </c>
      <c r="C8" s="90" t="s">
        <v>1747</v>
      </c>
      <c r="D8" s="9" t="str">
        <f t="shared" si="0"/>
        <v>N/A</v>
      </c>
      <c r="E8" s="90" t="s">
        <v>1747</v>
      </c>
      <c r="F8" s="9" t="str">
        <f t="shared" si="1"/>
        <v>N/A</v>
      </c>
      <c r="G8" s="90" t="s">
        <v>1747</v>
      </c>
      <c r="H8" s="9" t="str">
        <f t="shared" si="2"/>
        <v>N/A</v>
      </c>
      <c r="I8" s="10" t="s">
        <v>1747</v>
      </c>
      <c r="J8" s="10" t="s">
        <v>1747</v>
      </c>
      <c r="K8" s="9" t="str">
        <f t="shared" si="3"/>
        <v>N/A</v>
      </c>
    </row>
    <row r="9" spans="1:11" x14ac:dyDescent="0.2">
      <c r="A9" s="88" t="s">
        <v>447</v>
      </c>
      <c r="B9" s="5" t="s">
        <v>213</v>
      </c>
      <c r="C9" s="90" t="s">
        <v>1747</v>
      </c>
      <c r="D9" s="9" t="str">
        <f t="shared" si="0"/>
        <v>N/A</v>
      </c>
      <c r="E9" s="90" t="s">
        <v>1747</v>
      </c>
      <c r="F9" s="9" t="str">
        <f t="shared" si="1"/>
        <v>N/A</v>
      </c>
      <c r="G9" s="90" t="s">
        <v>1747</v>
      </c>
      <c r="H9" s="9" t="str">
        <f t="shared" si="2"/>
        <v>N/A</v>
      </c>
      <c r="I9" s="10" t="s">
        <v>1747</v>
      </c>
      <c r="J9" s="10" t="s">
        <v>1747</v>
      </c>
      <c r="K9" s="9" t="str">
        <f t="shared" si="3"/>
        <v>N/A</v>
      </c>
    </row>
    <row r="10" spans="1:11" x14ac:dyDescent="0.2">
      <c r="A10" s="88" t="s">
        <v>448</v>
      </c>
      <c r="B10" s="5" t="s">
        <v>213</v>
      </c>
      <c r="C10" s="90" t="s">
        <v>1747</v>
      </c>
      <c r="D10" s="9" t="str">
        <f t="shared" si="0"/>
        <v>N/A</v>
      </c>
      <c r="E10" s="90" t="s">
        <v>1747</v>
      </c>
      <c r="F10" s="9" t="str">
        <f t="shared" si="1"/>
        <v>N/A</v>
      </c>
      <c r="G10" s="90" t="s">
        <v>1747</v>
      </c>
      <c r="H10" s="9" t="str">
        <f t="shared" si="2"/>
        <v>N/A</v>
      </c>
      <c r="I10" s="10" t="s">
        <v>1747</v>
      </c>
      <c r="J10" s="10" t="s">
        <v>1747</v>
      </c>
      <c r="K10" s="9" t="str">
        <f t="shared" si="3"/>
        <v>N/A</v>
      </c>
    </row>
    <row r="11" spans="1:11" x14ac:dyDescent="0.2">
      <c r="A11" s="88" t="s">
        <v>1642</v>
      </c>
      <c r="B11" s="5" t="s">
        <v>213</v>
      </c>
      <c r="C11" s="90" t="s">
        <v>1747</v>
      </c>
      <c r="D11" s="9" t="str">
        <f t="shared" si="0"/>
        <v>N/A</v>
      </c>
      <c r="E11" s="90" t="s">
        <v>1747</v>
      </c>
      <c r="F11" s="9" t="str">
        <f t="shared" si="1"/>
        <v>N/A</v>
      </c>
      <c r="G11" s="90" t="s">
        <v>1747</v>
      </c>
      <c r="H11" s="9" t="str">
        <f t="shared" si="2"/>
        <v>N/A</v>
      </c>
      <c r="I11" s="10" t="s">
        <v>1747</v>
      </c>
      <c r="J11" s="10" t="s">
        <v>1747</v>
      </c>
      <c r="K11" s="9" t="str">
        <f t="shared" si="3"/>
        <v>N/A</v>
      </c>
    </row>
    <row r="12" spans="1:11" x14ac:dyDescent="0.2">
      <c r="A12" s="88" t="s">
        <v>16</v>
      </c>
      <c r="B12" s="5" t="s">
        <v>213</v>
      </c>
      <c r="C12" s="90" t="s">
        <v>1747</v>
      </c>
      <c r="D12" s="9" t="str">
        <f t="shared" si="0"/>
        <v>N/A</v>
      </c>
      <c r="E12" s="90" t="s">
        <v>1747</v>
      </c>
      <c r="F12" s="9" t="str">
        <f t="shared" si="1"/>
        <v>N/A</v>
      </c>
      <c r="G12" s="90" t="s">
        <v>1747</v>
      </c>
      <c r="H12" s="9" t="str">
        <f t="shared" si="2"/>
        <v>N/A</v>
      </c>
      <c r="I12" s="10" t="s">
        <v>1747</v>
      </c>
      <c r="J12" s="10" t="s">
        <v>1747</v>
      </c>
      <c r="K12" s="9" t="str">
        <f t="shared" si="3"/>
        <v>N/A</v>
      </c>
    </row>
    <row r="13" spans="1:11" x14ac:dyDescent="0.2">
      <c r="A13" s="88" t="s">
        <v>36</v>
      </c>
      <c r="B13" s="5" t="s">
        <v>213</v>
      </c>
      <c r="C13" s="90" t="s">
        <v>1747</v>
      </c>
      <c r="D13" s="9" t="str">
        <f t="shared" si="0"/>
        <v>N/A</v>
      </c>
      <c r="E13" s="90" t="s">
        <v>1747</v>
      </c>
      <c r="F13" s="9" t="str">
        <f t="shared" si="1"/>
        <v>N/A</v>
      </c>
      <c r="G13" s="90" t="s">
        <v>1747</v>
      </c>
      <c r="H13" s="9" t="str">
        <f t="shared" si="2"/>
        <v>N/A</v>
      </c>
      <c r="I13" s="10" t="s">
        <v>1747</v>
      </c>
      <c r="J13" s="10" t="s">
        <v>1747</v>
      </c>
      <c r="K13" s="9" t="str">
        <f t="shared" si="3"/>
        <v>N/A</v>
      </c>
    </row>
    <row r="14" spans="1:11" x14ac:dyDescent="0.2">
      <c r="A14" s="88" t="s">
        <v>37</v>
      </c>
      <c r="B14" s="5" t="s">
        <v>213</v>
      </c>
      <c r="C14" s="90" t="s">
        <v>1747</v>
      </c>
      <c r="D14" s="9" t="str">
        <f t="shared" si="0"/>
        <v>N/A</v>
      </c>
      <c r="E14" s="90" t="s">
        <v>1747</v>
      </c>
      <c r="F14" s="9" t="str">
        <f t="shared" si="1"/>
        <v>N/A</v>
      </c>
      <c r="G14" s="90" t="s">
        <v>1747</v>
      </c>
      <c r="H14" s="9" t="str">
        <f t="shared" si="2"/>
        <v>N/A</v>
      </c>
      <c r="I14" s="10" t="s">
        <v>1747</v>
      </c>
      <c r="J14" s="10" t="s">
        <v>1747</v>
      </c>
      <c r="K14" s="9" t="str">
        <f t="shared" si="3"/>
        <v>N/A</v>
      </c>
    </row>
    <row r="15" spans="1:11" x14ac:dyDescent="0.2">
      <c r="A15" s="88" t="s">
        <v>38</v>
      </c>
      <c r="B15" s="5" t="s">
        <v>213</v>
      </c>
      <c r="C15" s="90" t="s">
        <v>1747</v>
      </c>
      <c r="D15" s="9" t="str">
        <f t="shared" si="0"/>
        <v>N/A</v>
      </c>
      <c r="E15" s="90" t="s">
        <v>1747</v>
      </c>
      <c r="F15" s="9" t="str">
        <f t="shared" si="1"/>
        <v>N/A</v>
      </c>
      <c r="G15" s="90" t="s">
        <v>1747</v>
      </c>
      <c r="H15" s="9" t="str">
        <f t="shared" si="2"/>
        <v>N/A</v>
      </c>
      <c r="I15" s="10" t="s">
        <v>1747</v>
      </c>
      <c r="J15" s="10" t="s">
        <v>1747</v>
      </c>
      <c r="K15" s="9" t="str">
        <f t="shared" si="3"/>
        <v>N/A</v>
      </c>
    </row>
    <row r="16" spans="1:11" x14ac:dyDescent="0.2">
      <c r="A16" s="88" t="s">
        <v>378</v>
      </c>
      <c r="B16" s="5" t="s">
        <v>213</v>
      </c>
      <c r="C16" s="8" t="s">
        <v>1747</v>
      </c>
      <c r="D16" s="9" t="str">
        <f t="shared" ref="D16:D41" si="4">IF($B16="N/A","N/A",IF(C16&lt;0,"No","Yes"))</f>
        <v>N/A</v>
      </c>
      <c r="E16" s="8" t="s">
        <v>1747</v>
      </c>
      <c r="F16" s="9" t="str">
        <f t="shared" ref="F16:F41" si="5">IF($B16="N/A","N/A",IF(E16&lt;0,"No","Yes"))</f>
        <v>N/A</v>
      </c>
      <c r="G16" s="8" t="s">
        <v>1747</v>
      </c>
      <c r="H16" s="9" t="str">
        <f t="shared" ref="H16:H41" si="6">IF($B16="N/A","N/A",IF(G16&lt;0,"No","Yes"))</f>
        <v>N/A</v>
      </c>
      <c r="I16" s="10" t="s">
        <v>1747</v>
      </c>
      <c r="J16" s="10" t="s">
        <v>1747</v>
      </c>
      <c r="K16" s="9" t="str">
        <f t="shared" ref="K16:K41" si="7">IF(J16="Div by 0", "N/A", IF(J16="N/A","N/A", IF(J16&gt;30, "No", IF(J16&lt;-30, "No", "Yes"))))</f>
        <v>N/A</v>
      </c>
    </row>
    <row r="17" spans="1:11" x14ac:dyDescent="0.2">
      <c r="A17" s="88" t="s">
        <v>379</v>
      </c>
      <c r="B17" s="5" t="s">
        <v>213</v>
      </c>
      <c r="C17" s="8" t="s">
        <v>1747</v>
      </c>
      <c r="D17" s="9" t="str">
        <f t="shared" si="4"/>
        <v>N/A</v>
      </c>
      <c r="E17" s="8" t="s">
        <v>1747</v>
      </c>
      <c r="F17" s="9" t="str">
        <f t="shared" si="5"/>
        <v>N/A</v>
      </c>
      <c r="G17" s="8" t="s">
        <v>1747</v>
      </c>
      <c r="H17" s="9" t="str">
        <f t="shared" si="6"/>
        <v>N/A</v>
      </c>
      <c r="I17" s="10" t="s">
        <v>1747</v>
      </c>
      <c r="J17" s="10" t="s">
        <v>1747</v>
      </c>
      <c r="K17" s="9" t="str">
        <f t="shared" si="7"/>
        <v>N/A</v>
      </c>
    </row>
    <row r="18" spans="1:11" x14ac:dyDescent="0.2">
      <c r="A18" s="88" t="s">
        <v>380</v>
      </c>
      <c r="B18" s="5" t="s">
        <v>213</v>
      </c>
      <c r="C18" s="8" t="s">
        <v>1747</v>
      </c>
      <c r="D18" s="9" t="str">
        <f t="shared" si="4"/>
        <v>N/A</v>
      </c>
      <c r="E18" s="8" t="s">
        <v>1747</v>
      </c>
      <c r="F18" s="9" t="str">
        <f t="shared" si="5"/>
        <v>N/A</v>
      </c>
      <c r="G18" s="8" t="s">
        <v>1747</v>
      </c>
      <c r="H18" s="9" t="str">
        <f t="shared" si="6"/>
        <v>N/A</v>
      </c>
      <c r="I18" s="10" t="s">
        <v>1747</v>
      </c>
      <c r="J18" s="10" t="s">
        <v>1747</v>
      </c>
      <c r="K18" s="9" t="str">
        <f t="shared" si="7"/>
        <v>N/A</v>
      </c>
    </row>
    <row r="19" spans="1:11" x14ac:dyDescent="0.2">
      <c r="A19" s="88" t="s">
        <v>381</v>
      </c>
      <c r="B19" s="5" t="s">
        <v>213</v>
      </c>
      <c r="C19" s="8" t="s">
        <v>1747</v>
      </c>
      <c r="D19" s="9" t="str">
        <f t="shared" si="4"/>
        <v>N/A</v>
      </c>
      <c r="E19" s="8" t="s">
        <v>1747</v>
      </c>
      <c r="F19" s="9" t="str">
        <f t="shared" si="5"/>
        <v>N/A</v>
      </c>
      <c r="G19" s="8" t="s">
        <v>1747</v>
      </c>
      <c r="H19" s="9" t="str">
        <f t="shared" si="6"/>
        <v>N/A</v>
      </c>
      <c r="I19" s="10" t="s">
        <v>1747</v>
      </c>
      <c r="J19" s="10" t="s">
        <v>1747</v>
      </c>
      <c r="K19" s="9" t="str">
        <f t="shared" si="7"/>
        <v>N/A</v>
      </c>
    </row>
    <row r="20" spans="1:11" x14ac:dyDescent="0.2">
      <c r="A20" s="88" t="s">
        <v>382</v>
      </c>
      <c r="B20" s="5" t="s">
        <v>213</v>
      </c>
      <c r="C20" s="8" t="s">
        <v>1747</v>
      </c>
      <c r="D20" s="9" t="str">
        <f t="shared" si="4"/>
        <v>N/A</v>
      </c>
      <c r="E20" s="8" t="s">
        <v>1747</v>
      </c>
      <c r="F20" s="9" t="str">
        <f t="shared" si="5"/>
        <v>N/A</v>
      </c>
      <c r="G20" s="8" t="s">
        <v>1747</v>
      </c>
      <c r="H20" s="9" t="str">
        <f t="shared" si="6"/>
        <v>N/A</v>
      </c>
      <c r="I20" s="10" t="s">
        <v>1747</v>
      </c>
      <c r="J20" s="10" t="s">
        <v>1747</v>
      </c>
      <c r="K20" s="9" t="str">
        <f t="shared" si="7"/>
        <v>N/A</v>
      </c>
    </row>
    <row r="21" spans="1:11" x14ac:dyDescent="0.2">
      <c r="A21" s="88" t="s">
        <v>383</v>
      </c>
      <c r="B21" s="5" t="s">
        <v>213</v>
      </c>
      <c r="C21" s="8" t="s">
        <v>1747</v>
      </c>
      <c r="D21" s="9" t="str">
        <f t="shared" si="4"/>
        <v>N/A</v>
      </c>
      <c r="E21" s="8" t="s">
        <v>1747</v>
      </c>
      <c r="F21" s="9" t="str">
        <f t="shared" si="5"/>
        <v>N/A</v>
      </c>
      <c r="G21" s="8" t="s">
        <v>1747</v>
      </c>
      <c r="H21" s="9" t="str">
        <f t="shared" si="6"/>
        <v>N/A</v>
      </c>
      <c r="I21" s="10" t="s">
        <v>1747</v>
      </c>
      <c r="J21" s="10" t="s">
        <v>1747</v>
      </c>
      <c r="K21" s="9" t="str">
        <f t="shared" si="7"/>
        <v>N/A</v>
      </c>
    </row>
    <row r="22" spans="1:11" x14ac:dyDescent="0.2">
      <c r="A22" s="88" t="s">
        <v>384</v>
      </c>
      <c r="B22" s="5" t="s">
        <v>213</v>
      </c>
      <c r="C22" s="8" t="s">
        <v>1747</v>
      </c>
      <c r="D22" s="9" t="str">
        <f t="shared" si="4"/>
        <v>N/A</v>
      </c>
      <c r="E22" s="8" t="s">
        <v>1747</v>
      </c>
      <c r="F22" s="9" t="str">
        <f t="shared" si="5"/>
        <v>N/A</v>
      </c>
      <c r="G22" s="8" t="s">
        <v>1747</v>
      </c>
      <c r="H22" s="9" t="str">
        <f t="shared" si="6"/>
        <v>N/A</v>
      </c>
      <c r="I22" s="10" t="s">
        <v>1747</v>
      </c>
      <c r="J22" s="10" t="s">
        <v>1747</v>
      </c>
      <c r="K22" s="9" t="str">
        <f t="shared" si="7"/>
        <v>N/A</v>
      </c>
    </row>
    <row r="23" spans="1:11" x14ac:dyDescent="0.2">
      <c r="A23" s="88" t="s">
        <v>385</v>
      </c>
      <c r="B23" s="5" t="s">
        <v>213</v>
      </c>
      <c r="C23" s="8" t="s">
        <v>1747</v>
      </c>
      <c r="D23" s="9" t="str">
        <f t="shared" si="4"/>
        <v>N/A</v>
      </c>
      <c r="E23" s="8" t="s">
        <v>1747</v>
      </c>
      <c r="F23" s="9" t="str">
        <f t="shared" si="5"/>
        <v>N/A</v>
      </c>
      <c r="G23" s="8" t="s">
        <v>1747</v>
      </c>
      <c r="H23" s="9" t="str">
        <f t="shared" si="6"/>
        <v>N/A</v>
      </c>
      <c r="I23" s="10" t="s">
        <v>1747</v>
      </c>
      <c r="J23" s="10" t="s">
        <v>1747</v>
      </c>
      <c r="K23" s="9" t="str">
        <f t="shared" si="7"/>
        <v>N/A</v>
      </c>
    </row>
    <row r="24" spans="1:11" x14ac:dyDescent="0.2">
      <c r="A24" s="88" t="s">
        <v>386</v>
      </c>
      <c r="B24" s="5" t="s">
        <v>213</v>
      </c>
      <c r="C24" s="8" t="s">
        <v>1747</v>
      </c>
      <c r="D24" s="9" t="str">
        <f t="shared" si="4"/>
        <v>N/A</v>
      </c>
      <c r="E24" s="8" t="s">
        <v>1747</v>
      </c>
      <c r="F24" s="9" t="str">
        <f t="shared" si="5"/>
        <v>N/A</v>
      </c>
      <c r="G24" s="8" t="s">
        <v>1747</v>
      </c>
      <c r="H24" s="9" t="str">
        <f t="shared" si="6"/>
        <v>N/A</v>
      </c>
      <c r="I24" s="10" t="s">
        <v>1747</v>
      </c>
      <c r="J24" s="10" t="s">
        <v>1747</v>
      </c>
      <c r="K24" s="9" t="str">
        <f t="shared" si="7"/>
        <v>N/A</v>
      </c>
    </row>
    <row r="25" spans="1:11" x14ac:dyDescent="0.2">
      <c r="A25" s="88" t="s">
        <v>387</v>
      </c>
      <c r="B25" s="5" t="s">
        <v>213</v>
      </c>
      <c r="C25" s="8" t="s">
        <v>1747</v>
      </c>
      <c r="D25" s="9" t="str">
        <f t="shared" si="4"/>
        <v>N/A</v>
      </c>
      <c r="E25" s="8" t="s">
        <v>1747</v>
      </c>
      <c r="F25" s="9" t="str">
        <f t="shared" si="5"/>
        <v>N/A</v>
      </c>
      <c r="G25" s="8" t="s">
        <v>1747</v>
      </c>
      <c r="H25" s="9" t="str">
        <f t="shared" si="6"/>
        <v>N/A</v>
      </c>
      <c r="I25" s="10" t="s">
        <v>1747</v>
      </c>
      <c r="J25" s="10" t="s">
        <v>1747</v>
      </c>
      <c r="K25" s="9" t="str">
        <f t="shared" si="7"/>
        <v>N/A</v>
      </c>
    </row>
    <row r="26" spans="1:11" x14ac:dyDescent="0.2">
      <c r="A26" s="88" t="s">
        <v>388</v>
      </c>
      <c r="B26" s="5" t="s">
        <v>213</v>
      </c>
      <c r="C26" s="8" t="s">
        <v>1747</v>
      </c>
      <c r="D26" s="9" t="str">
        <f t="shared" si="4"/>
        <v>N/A</v>
      </c>
      <c r="E26" s="8" t="s">
        <v>1747</v>
      </c>
      <c r="F26" s="9" t="str">
        <f t="shared" si="5"/>
        <v>N/A</v>
      </c>
      <c r="G26" s="8" t="s">
        <v>1747</v>
      </c>
      <c r="H26" s="9" t="str">
        <f t="shared" si="6"/>
        <v>N/A</v>
      </c>
      <c r="I26" s="10" t="s">
        <v>1747</v>
      </c>
      <c r="J26" s="10" t="s">
        <v>1747</v>
      </c>
      <c r="K26" s="9" t="str">
        <f t="shared" si="7"/>
        <v>N/A</v>
      </c>
    </row>
    <row r="27" spans="1:11" x14ac:dyDescent="0.2">
      <c r="A27" s="88" t="s">
        <v>389</v>
      </c>
      <c r="B27" s="5" t="s">
        <v>213</v>
      </c>
      <c r="C27" s="8" t="s">
        <v>1747</v>
      </c>
      <c r="D27" s="9" t="str">
        <f t="shared" si="4"/>
        <v>N/A</v>
      </c>
      <c r="E27" s="8" t="s">
        <v>1747</v>
      </c>
      <c r="F27" s="9" t="str">
        <f t="shared" si="5"/>
        <v>N/A</v>
      </c>
      <c r="G27" s="8" t="s">
        <v>1747</v>
      </c>
      <c r="H27" s="9" t="str">
        <f t="shared" si="6"/>
        <v>N/A</v>
      </c>
      <c r="I27" s="10" t="s">
        <v>1747</v>
      </c>
      <c r="J27" s="10" t="s">
        <v>1747</v>
      </c>
      <c r="K27" s="9" t="str">
        <f t="shared" si="7"/>
        <v>N/A</v>
      </c>
    </row>
    <row r="28" spans="1:11" x14ac:dyDescent="0.2">
      <c r="A28" s="88" t="s">
        <v>390</v>
      </c>
      <c r="B28" s="5" t="s">
        <v>213</v>
      </c>
      <c r="C28" s="8" t="s">
        <v>1747</v>
      </c>
      <c r="D28" s="9" t="str">
        <f t="shared" si="4"/>
        <v>N/A</v>
      </c>
      <c r="E28" s="8" t="s">
        <v>1747</v>
      </c>
      <c r="F28" s="9" t="str">
        <f t="shared" si="5"/>
        <v>N/A</v>
      </c>
      <c r="G28" s="8" t="s">
        <v>1747</v>
      </c>
      <c r="H28" s="9" t="str">
        <f t="shared" si="6"/>
        <v>N/A</v>
      </c>
      <c r="I28" s="10" t="s">
        <v>1747</v>
      </c>
      <c r="J28" s="10" t="s">
        <v>1747</v>
      </c>
      <c r="K28" s="9" t="str">
        <f t="shared" si="7"/>
        <v>N/A</v>
      </c>
    </row>
    <row r="29" spans="1:11" x14ac:dyDescent="0.2">
      <c r="A29" s="88" t="s">
        <v>391</v>
      </c>
      <c r="B29" s="5" t="s">
        <v>213</v>
      </c>
      <c r="C29" s="8" t="s">
        <v>1747</v>
      </c>
      <c r="D29" s="9" t="str">
        <f t="shared" si="4"/>
        <v>N/A</v>
      </c>
      <c r="E29" s="8" t="s">
        <v>1747</v>
      </c>
      <c r="F29" s="9" t="str">
        <f t="shared" si="5"/>
        <v>N/A</v>
      </c>
      <c r="G29" s="8" t="s">
        <v>1747</v>
      </c>
      <c r="H29" s="9" t="str">
        <f t="shared" si="6"/>
        <v>N/A</v>
      </c>
      <c r="I29" s="10" t="s">
        <v>1747</v>
      </c>
      <c r="J29" s="10" t="s">
        <v>1747</v>
      </c>
      <c r="K29" s="9" t="str">
        <f t="shared" si="7"/>
        <v>N/A</v>
      </c>
    </row>
    <row r="30" spans="1:11" x14ac:dyDescent="0.2">
      <c r="A30" s="88" t="s">
        <v>392</v>
      </c>
      <c r="B30" s="5" t="s">
        <v>213</v>
      </c>
      <c r="C30" s="8" t="s">
        <v>1747</v>
      </c>
      <c r="D30" s="9" t="str">
        <f t="shared" si="4"/>
        <v>N/A</v>
      </c>
      <c r="E30" s="8" t="s">
        <v>1747</v>
      </c>
      <c r="F30" s="9" t="str">
        <f t="shared" si="5"/>
        <v>N/A</v>
      </c>
      <c r="G30" s="8" t="s">
        <v>1747</v>
      </c>
      <c r="H30" s="9" t="str">
        <f t="shared" si="6"/>
        <v>N/A</v>
      </c>
      <c r="I30" s="10" t="s">
        <v>1747</v>
      </c>
      <c r="J30" s="10" t="s">
        <v>1747</v>
      </c>
      <c r="K30" s="9" t="str">
        <f t="shared" si="7"/>
        <v>N/A</v>
      </c>
    </row>
    <row r="31" spans="1:11" x14ac:dyDescent="0.2">
      <c r="A31" s="88" t="s">
        <v>393</v>
      </c>
      <c r="B31" s="5" t="s">
        <v>213</v>
      </c>
      <c r="C31" s="8" t="s">
        <v>1747</v>
      </c>
      <c r="D31" s="9" t="str">
        <f t="shared" si="4"/>
        <v>N/A</v>
      </c>
      <c r="E31" s="8" t="s">
        <v>1747</v>
      </c>
      <c r="F31" s="9" t="str">
        <f t="shared" si="5"/>
        <v>N/A</v>
      </c>
      <c r="G31" s="8" t="s">
        <v>1747</v>
      </c>
      <c r="H31" s="9" t="str">
        <f t="shared" si="6"/>
        <v>N/A</v>
      </c>
      <c r="I31" s="10" t="s">
        <v>1747</v>
      </c>
      <c r="J31" s="10" t="s">
        <v>1747</v>
      </c>
      <c r="K31" s="9" t="str">
        <f t="shared" si="7"/>
        <v>N/A</v>
      </c>
    </row>
    <row r="32" spans="1:11" x14ac:dyDescent="0.2">
      <c r="A32" s="88" t="s">
        <v>394</v>
      </c>
      <c r="B32" s="5" t="s">
        <v>213</v>
      </c>
      <c r="C32" s="8" t="s">
        <v>1747</v>
      </c>
      <c r="D32" s="9" t="str">
        <f t="shared" si="4"/>
        <v>N/A</v>
      </c>
      <c r="E32" s="8" t="s">
        <v>1747</v>
      </c>
      <c r="F32" s="9" t="str">
        <f t="shared" si="5"/>
        <v>N/A</v>
      </c>
      <c r="G32" s="8" t="s">
        <v>1747</v>
      </c>
      <c r="H32" s="9" t="str">
        <f t="shared" si="6"/>
        <v>N/A</v>
      </c>
      <c r="I32" s="10" t="s">
        <v>1747</v>
      </c>
      <c r="J32" s="10" t="s">
        <v>1747</v>
      </c>
      <c r="K32" s="9" t="str">
        <f t="shared" si="7"/>
        <v>N/A</v>
      </c>
    </row>
    <row r="33" spans="1:11" x14ac:dyDescent="0.2">
      <c r="A33" s="88" t="s">
        <v>395</v>
      </c>
      <c r="B33" s="5" t="s">
        <v>213</v>
      </c>
      <c r="C33" s="8" t="s">
        <v>1747</v>
      </c>
      <c r="D33" s="9" t="str">
        <f t="shared" si="4"/>
        <v>N/A</v>
      </c>
      <c r="E33" s="8" t="s">
        <v>1747</v>
      </c>
      <c r="F33" s="9" t="str">
        <f t="shared" si="5"/>
        <v>N/A</v>
      </c>
      <c r="G33" s="8" t="s">
        <v>1747</v>
      </c>
      <c r="H33" s="9" t="str">
        <f t="shared" si="6"/>
        <v>N/A</v>
      </c>
      <c r="I33" s="10" t="s">
        <v>1747</v>
      </c>
      <c r="J33" s="10" t="s">
        <v>1747</v>
      </c>
      <c r="K33" s="9" t="str">
        <f t="shared" si="7"/>
        <v>N/A</v>
      </c>
    </row>
    <row r="34" spans="1:11" x14ac:dyDescent="0.2">
      <c r="A34" s="88" t="s">
        <v>396</v>
      </c>
      <c r="B34" s="5" t="s">
        <v>213</v>
      </c>
      <c r="C34" s="8" t="s">
        <v>1747</v>
      </c>
      <c r="D34" s="9" t="str">
        <f t="shared" si="4"/>
        <v>N/A</v>
      </c>
      <c r="E34" s="8" t="s">
        <v>1747</v>
      </c>
      <c r="F34" s="9" t="str">
        <f t="shared" si="5"/>
        <v>N/A</v>
      </c>
      <c r="G34" s="8" t="s">
        <v>1747</v>
      </c>
      <c r="H34" s="9" t="str">
        <f t="shared" si="6"/>
        <v>N/A</v>
      </c>
      <c r="I34" s="10" t="s">
        <v>1747</v>
      </c>
      <c r="J34" s="10" t="s">
        <v>1747</v>
      </c>
      <c r="K34" s="9" t="str">
        <f t="shared" si="7"/>
        <v>N/A</v>
      </c>
    </row>
    <row r="35" spans="1:11" x14ac:dyDescent="0.2">
      <c r="A35" s="88" t="s">
        <v>397</v>
      </c>
      <c r="B35" s="5" t="s">
        <v>213</v>
      </c>
      <c r="C35" s="8" t="s">
        <v>1747</v>
      </c>
      <c r="D35" s="9" t="str">
        <f t="shared" si="4"/>
        <v>N/A</v>
      </c>
      <c r="E35" s="8" t="s">
        <v>1747</v>
      </c>
      <c r="F35" s="9" t="str">
        <f t="shared" si="5"/>
        <v>N/A</v>
      </c>
      <c r="G35" s="8" t="s">
        <v>1747</v>
      </c>
      <c r="H35" s="9" t="str">
        <f t="shared" si="6"/>
        <v>N/A</v>
      </c>
      <c r="I35" s="10" t="s">
        <v>1747</v>
      </c>
      <c r="J35" s="10" t="s">
        <v>1747</v>
      </c>
      <c r="K35" s="9" t="str">
        <f t="shared" si="7"/>
        <v>N/A</v>
      </c>
    </row>
    <row r="36" spans="1:11" x14ac:dyDescent="0.2">
      <c r="A36" s="88" t="s">
        <v>398</v>
      </c>
      <c r="B36" s="5" t="s">
        <v>213</v>
      </c>
      <c r="C36" s="8" t="s">
        <v>1747</v>
      </c>
      <c r="D36" s="9" t="str">
        <f t="shared" si="4"/>
        <v>N/A</v>
      </c>
      <c r="E36" s="8" t="s">
        <v>1747</v>
      </c>
      <c r="F36" s="9" t="str">
        <f t="shared" si="5"/>
        <v>N/A</v>
      </c>
      <c r="G36" s="8" t="s">
        <v>1747</v>
      </c>
      <c r="H36" s="9" t="str">
        <f t="shared" si="6"/>
        <v>N/A</v>
      </c>
      <c r="I36" s="10" t="s">
        <v>1747</v>
      </c>
      <c r="J36" s="10" t="s">
        <v>1747</v>
      </c>
      <c r="K36" s="9" t="str">
        <f t="shared" si="7"/>
        <v>N/A</v>
      </c>
    </row>
    <row r="37" spans="1:11" x14ac:dyDescent="0.2">
      <c r="A37" s="88" t="s">
        <v>399</v>
      </c>
      <c r="B37" s="5" t="s">
        <v>213</v>
      </c>
      <c r="C37" s="8" t="s">
        <v>1747</v>
      </c>
      <c r="D37" s="9" t="str">
        <f t="shared" si="4"/>
        <v>N/A</v>
      </c>
      <c r="E37" s="8" t="s">
        <v>1747</v>
      </c>
      <c r="F37" s="9" t="str">
        <f t="shared" si="5"/>
        <v>N/A</v>
      </c>
      <c r="G37" s="8" t="s">
        <v>1747</v>
      </c>
      <c r="H37" s="9" t="str">
        <f t="shared" si="6"/>
        <v>N/A</v>
      </c>
      <c r="I37" s="10" t="s">
        <v>1747</v>
      </c>
      <c r="J37" s="10" t="s">
        <v>1747</v>
      </c>
      <c r="K37" s="9" t="str">
        <f t="shared" si="7"/>
        <v>N/A</v>
      </c>
    </row>
    <row r="38" spans="1:11" x14ac:dyDescent="0.2">
      <c r="A38" s="88" t="s">
        <v>400</v>
      </c>
      <c r="B38" s="5" t="s">
        <v>213</v>
      </c>
      <c r="C38" s="8" t="s">
        <v>1747</v>
      </c>
      <c r="D38" s="9" t="str">
        <f t="shared" si="4"/>
        <v>N/A</v>
      </c>
      <c r="E38" s="8" t="s">
        <v>1747</v>
      </c>
      <c r="F38" s="9" t="str">
        <f t="shared" si="5"/>
        <v>N/A</v>
      </c>
      <c r="G38" s="8" t="s">
        <v>1747</v>
      </c>
      <c r="H38" s="9" t="str">
        <f t="shared" si="6"/>
        <v>N/A</v>
      </c>
      <c r="I38" s="10" t="s">
        <v>1747</v>
      </c>
      <c r="J38" s="10" t="s">
        <v>1747</v>
      </c>
      <c r="K38" s="9" t="str">
        <f t="shared" si="7"/>
        <v>N/A</v>
      </c>
    </row>
    <row r="39" spans="1:11" x14ac:dyDescent="0.2">
      <c r="A39" s="88" t="s">
        <v>401</v>
      </c>
      <c r="B39" s="5" t="s">
        <v>213</v>
      </c>
      <c r="C39" s="8" t="s">
        <v>1747</v>
      </c>
      <c r="D39" s="9" t="str">
        <f t="shared" si="4"/>
        <v>N/A</v>
      </c>
      <c r="E39" s="8" t="s">
        <v>1747</v>
      </c>
      <c r="F39" s="9" t="str">
        <f t="shared" si="5"/>
        <v>N/A</v>
      </c>
      <c r="G39" s="8" t="s">
        <v>1747</v>
      </c>
      <c r="H39" s="9" t="str">
        <f t="shared" si="6"/>
        <v>N/A</v>
      </c>
      <c r="I39" s="10" t="s">
        <v>1747</v>
      </c>
      <c r="J39" s="10" t="s">
        <v>1747</v>
      </c>
      <c r="K39" s="9" t="str">
        <f t="shared" si="7"/>
        <v>N/A</v>
      </c>
    </row>
    <row r="40" spans="1:11" x14ac:dyDescent="0.2">
      <c r="A40" s="88" t="s">
        <v>402</v>
      </c>
      <c r="B40" s="5" t="s">
        <v>213</v>
      </c>
      <c r="C40" s="8" t="s">
        <v>1747</v>
      </c>
      <c r="D40" s="9" t="str">
        <f t="shared" si="4"/>
        <v>N/A</v>
      </c>
      <c r="E40" s="8" t="s">
        <v>1747</v>
      </c>
      <c r="F40" s="9" t="str">
        <f t="shared" si="5"/>
        <v>N/A</v>
      </c>
      <c r="G40" s="8" t="s">
        <v>1747</v>
      </c>
      <c r="H40" s="9" t="str">
        <f t="shared" si="6"/>
        <v>N/A</v>
      </c>
      <c r="I40" s="10" t="s">
        <v>1747</v>
      </c>
      <c r="J40" s="10" t="s">
        <v>1747</v>
      </c>
      <c r="K40" s="9" t="str">
        <f t="shared" si="7"/>
        <v>N/A</v>
      </c>
    </row>
    <row r="41" spans="1:11" x14ac:dyDescent="0.2">
      <c r="A41" s="88" t="s">
        <v>403</v>
      </c>
      <c r="B41" s="5" t="s">
        <v>213</v>
      </c>
      <c r="C41" s="8" t="s">
        <v>1747</v>
      </c>
      <c r="D41" s="9" t="str">
        <f t="shared" si="4"/>
        <v>N/A</v>
      </c>
      <c r="E41" s="8" t="s">
        <v>1747</v>
      </c>
      <c r="F41" s="9" t="str">
        <f t="shared" si="5"/>
        <v>N/A</v>
      </c>
      <c r="G41" s="8" t="s">
        <v>1747</v>
      </c>
      <c r="H41" s="9" t="str">
        <f t="shared" si="6"/>
        <v>N/A</v>
      </c>
      <c r="I41" s="10" t="s">
        <v>1747</v>
      </c>
      <c r="J41" s="10" t="s">
        <v>1747</v>
      </c>
      <c r="K41" s="9" t="str">
        <f t="shared" si="7"/>
        <v>N/A</v>
      </c>
    </row>
    <row r="42" spans="1:11" x14ac:dyDescent="0.2">
      <c r="A42" s="88" t="s">
        <v>32</v>
      </c>
      <c r="B42" s="5" t="s">
        <v>213</v>
      </c>
      <c r="C42" s="8" t="s">
        <v>1747</v>
      </c>
      <c r="D42" s="9" t="str">
        <f t="shared" ref="D42:D51" si="8">IF($B42="N/A","N/A",IF(C42&lt;0,"No","Yes"))</f>
        <v>N/A</v>
      </c>
      <c r="E42" s="8" t="s">
        <v>1747</v>
      </c>
      <c r="F42" s="9" t="str">
        <f t="shared" ref="F42:F51" si="9">IF($B42="N/A","N/A",IF(E42&lt;0,"No","Yes"))</f>
        <v>N/A</v>
      </c>
      <c r="G42" s="8" t="s">
        <v>1747</v>
      </c>
      <c r="H42" s="9" t="str">
        <f t="shared" ref="H42:H51" si="10">IF($B42="N/A","N/A",IF(G42&lt;0,"No","Yes"))</f>
        <v>N/A</v>
      </c>
      <c r="I42" s="10" t="s">
        <v>1747</v>
      </c>
      <c r="J42" s="10" t="s">
        <v>1747</v>
      </c>
      <c r="K42" s="9" t="str">
        <f t="shared" ref="K42:K51" si="11">IF(J42="Div by 0", "N/A", IF(J42="N/A","N/A", IF(J42&gt;30, "No", IF(J42&lt;-30, "No", "Yes"))))</f>
        <v>N/A</v>
      </c>
    </row>
    <row r="43" spans="1:11" x14ac:dyDescent="0.2">
      <c r="A43" s="88" t="s">
        <v>39</v>
      </c>
      <c r="B43" s="5" t="s">
        <v>213</v>
      </c>
      <c r="C43" s="8" t="s">
        <v>1747</v>
      </c>
      <c r="D43" s="9" t="str">
        <f t="shared" si="8"/>
        <v>N/A</v>
      </c>
      <c r="E43" s="8" t="s">
        <v>1747</v>
      </c>
      <c r="F43" s="9" t="str">
        <f t="shared" si="9"/>
        <v>N/A</v>
      </c>
      <c r="G43" s="8" t="s">
        <v>1747</v>
      </c>
      <c r="H43" s="9" t="str">
        <f t="shared" si="10"/>
        <v>N/A</v>
      </c>
      <c r="I43" s="10" t="s">
        <v>1747</v>
      </c>
      <c r="J43" s="10" t="s">
        <v>1747</v>
      </c>
      <c r="K43" s="9" t="str">
        <f t="shared" si="11"/>
        <v>N/A</v>
      </c>
    </row>
    <row r="44" spans="1:11" x14ac:dyDescent="0.2">
      <c r="A44" s="88" t="s">
        <v>40</v>
      </c>
      <c r="B44" s="5" t="s">
        <v>213</v>
      </c>
      <c r="C44" s="8" t="s">
        <v>1747</v>
      </c>
      <c r="D44" s="9" t="str">
        <f t="shared" si="8"/>
        <v>N/A</v>
      </c>
      <c r="E44" s="8" t="s">
        <v>1747</v>
      </c>
      <c r="F44" s="9" t="str">
        <f t="shared" si="9"/>
        <v>N/A</v>
      </c>
      <c r="G44" s="8" t="s">
        <v>1747</v>
      </c>
      <c r="H44" s="9" t="str">
        <f t="shared" si="10"/>
        <v>N/A</v>
      </c>
      <c r="I44" s="10" t="s">
        <v>1747</v>
      </c>
      <c r="J44" s="10" t="s">
        <v>1747</v>
      </c>
      <c r="K44" s="9" t="str">
        <f t="shared" si="11"/>
        <v>N/A</v>
      </c>
    </row>
    <row r="45" spans="1:11" x14ac:dyDescent="0.2">
      <c r="A45" s="88" t="s">
        <v>163</v>
      </c>
      <c r="B45" s="5" t="s">
        <v>213</v>
      </c>
      <c r="C45" s="8" t="s">
        <v>1747</v>
      </c>
      <c r="D45" s="9" t="str">
        <f t="shared" si="8"/>
        <v>N/A</v>
      </c>
      <c r="E45" s="8" t="s">
        <v>1747</v>
      </c>
      <c r="F45" s="9" t="str">
        <f t="shared" si="9"/>
        <v>N/A</v>
      </c>
      <c r="G45" s="8" t="s">
        <v>1747</v>
      </c>
      <c r="H45" s="9" t="str">
        <f t="shared" si="10"/>
        <v>N/A</v>
      </c>
      <c r="I45" s="10" t="s">
        <v>1747</v>
      </c>
      <c r="J45" s="10" t="s">
        <v>1747</v>
      </c>
      <c r="K45" s="9" t="str">
        <f t="shared" si="11"/>
        <v>N/A</v>
      </c>
    </row>
    <row r="46" spans="1:11" x14ac:dyDescent="0.2">
      <c r="A46" s="88" t="s">
        <v>41</v>
      </c>
      <c r="B46" s="5" t="s">
        <v>213</v>
      </c>
      <c r="C46" s="8" t="s">
        <v>1747</v>
      </c>
      <c r="D46" s="9" t="str">
        <f t="shared" si="8"/>
        <v>N/A</v>
      </c>
      <c r="E46" s="8" t="s">
        <v>1747</v>
      </c>
      <c r="F46" s="9" t="str">
        <f t="shared" si="9"/>
        <v>N/A</v>
      </c>
      <c r="G46" s="8" t="s">
        <v>1747</v>
      </c>
      <c r="H46" s="9" t="str">
        <f t="shared" si="10"/>
        <v>N/A</v>
      </c>
      <c r="I46" s="10" t="s">
        <v>1747</v>
      </c>
      <c r="J46" s="10" t="s">
        <v>1747</v>
      </c>
      <c r="K46" s="9" t="str">
        <f t="shared" si="11"/>
        <v>N/A</v>
      </c>
    </row>
    <row r="47" spans="1:11" x14ac:dyDescent="0.2">
      <c r="A47" s="88" t="s">
        <v>42</v>
      </c>
      <c r="B47" s="5" t="s">
        <v>213</v>
      </c>
      <c r="C47" s="8" t="s">
        <v>1747</v>
      </c>
      <c r="D47" s="9" t="str">
        <f t="shared" si="8"/>
        <v>N/A</v>
      </c>
      <c r="E47" s="8" t="s">
        <v>1747</v>
      </c>
      <c r="F47" s="9" t="str">
        <f t="shared" si="9"/>
        <v>N/A</v>
      </c>
      <c r="G47" s="8" t="s">
        <v>1747</v>
      </c>
      <c r="H47" s="9" t="str">
        <f t="shared" si="10"/>
        <v>N/A</v>
      </c>
      <c r="I47" s="10" t="s">
        <v>1747</v>
      </c>
      <c r="J47" s="10" t="s">
        <v>1747</v>
      </c>
      <c r="K47" s="9" t="str">
        <f t="shared" si="11"/>
        <v>N/A</v>
      </c>
    </row>
    <row r="48" spans="1:11" x14ac:dyDescent="0.2">
      <c r="A48" s="88" t="s">
        <v>43</v>
      </c>
      <c r="B48" s="5" t="s">
        <v>213</v>
      </c>
      <c r="C48" s="8" t="s">
        <v>1747</v>
      </c>
      <c r="D48" s="9" t="str">
        <f t="shared" si="8"/>
        <v>N/A</v>
      </c>
      <c r="E48" s="8" t="s">
        <v>1747</v>
      </c>
      <c r="F48" s="9" t="str">
        <f t="shared" si="9"/>
        <v>N/A</v>
      </c>
      <c r="G48" s="8" t="s">
        <v>1747</v>
      </c>
      <c r="H48" s="9" t="str">
        <f t="shared" si="10"/>
        <v>N/A</v>
      </c>
      <c r="I48" s="10" t="s">
        <v>1747</v>
      </c>
      <c r="J48" s="10" t="s">
        <v>1747</v>
      </c>
      <c r="K48" s="9" t="str">
        <f t="shared" si="11"/>
        <v>N/A</v>
      </c>
    </row>
    <row r="49" spans="1:12" x14ac:dyDescent="0.2">
      <c r="A49" s="88" t="s">
        <v>44</v>
      </c>
      <c r="B49" s="5" t="s">
        <v>213</v>
      </c>
      <c r="C49" s="8" t="s">
        <v>1747</v>
      </c>
      <c r="D49" s="9" t="str">
        <f t="shared" si="8"/>
        <v>N/A</v>
      </c>
      <c r="E49" s="8" t="s">
        <v>1747</v>
      </c>
      <c r="F49" s="9" t="str">
        <f t="shared" si="9"/>
        <v>N/A</v>
      </c>
      <c r="G49" s="8" t="s">
        <v>1747</v>
      </c>
      <c r="H49" s="9" t="str">
        <f t="shared" si="10"/>
        <v>N/A</v>
      </c>
      <c r="I49" s="10" t="s">
        <v>1747</v>
      </c>
      <c r="J49" s="10" t="s">
        <v>1747</v>
      </c>
      <c r="K49" s="9" t="str">
        <f t="shared" si="11"/>
        <v>N/A</v>
      </c>
    </row>
    <row r="50" spans="1:12" x14ac:dyDescent="0.2">
      <c r="A50" s="88" t="s">
        <v>45</v>
      </c>
      <c r="B50" s="5" t="s">
        <v>213</v>
      </c>
      <c r="C50" s="8" t="s">
        <v>1747</v>
      </c>
      <c r="D50" s="9" t="str">
        <f t="shared" si="8"/>
        <v>N/A</v>
      </c>
      <c r="E50" s="8" t="s">
        <v>1747</v>
      </c>
      <c r="F50" s="9" t="str">
        <f t="shared" si="9"/>
        <v>N/A</v>
      </c>
      <c r="G50" s="8" t="s">
        <v>1747</v>
      </c>
      <c r="H50" s="9" t="str">
        <f t="shared" si="10"/>
        <v>N/A</v>
      </c>
      <c r="I50" s="10" t="s">
        <v>1747</v>
      </c>
      <c r="J50" s="10" t="s">
        <v>1747</v>
      </c>
      <c r="K50" s="9" t="str">
        <f t="shared" si="11"/>
        <v>N/A</v>
      </c>
    </row>
    <row r="51" spans="1:12" x14ac:dyDescent="0.2">
      <c r="A51" s="88" t="s">
        <v>50</v>
      </c>
      <c r="B51" s="5" t="s">
        <v>213</v>
      </c>
      <c r="C51" s="8" t="s">
        <v>1747</v>
      </c>
      <c r="D51" s="9" t="str">
        <f t="shared" si="8"/>
        <v>N/A</v>
      </c>
      <c r="E51" s="8" t="s">
        <v>1747</v>
      </c>
      <c r="F51" s="9" t="str">
        <f t="shared" si="9"/>
        <v>N/A</v>
      </c>
      <c r="G51" s="8" t="s">
        <v>1747</v>
      </c>
      <c r="H51" s="9" t="str">
        <f t="shared" si="10"/>
        <v>N/A</v>
      </c>
      <c r="I51" s="10" t="s">
        <v>1747</v>
      </c>
      <c r="J51" s="10" t="s">
        <v>1747</v>
      </c>
      <c r="K51" s="9" t="str">
        <f t="shared" si="11"/>
        <v>N/A</v>
      </c>
      <c r="L51" s="62"/>
    </row>
    <row r="52" spans="1:12" s="62" customFormat="1" x14ac:dyDescent="0.2">
      <c r="A52" s="91" t="s">
        <v>898</v>
      </c>
      <c r="B52" s="5" t="s">
        <v>213</v>
      </c>
      <c r="C52" s="8" t="s">
        <v>213</v>
      </c>
      <c r="D52" s="9" t="str">
        <f t="shared" ref="D52:D57" si="12">IF($B52="N/A","N/A",IF(C52&lt;0,"No","Yes"))</f>
        <v>N/A</v>
      </c>
      <c r="E52" s="8" t="s">
        <v>213</v>
      </c>
      <c r="F52" s="9" t="str">
        <f t="shared" ref="F52:F57" si="13">IF($B52="N/A","N/A",IF(E52&lt;0,"No","Yes"))</f>
        <v>N/A</v>
      </c>
      <c r="G52" s="8" t="s">
        <v>1747</v>
      </c>
      <c r="H52" s="9" t="str">
        <f t="shared" ref="H52:H57" si="14">IF($B52="N/A","N/A",IF(G52&lt;0,"No","Yes"))</f>
        <v>N/A</v>
      </c>
      <c r="I52" s="10" t="s">
        <v>213</v>
      </c>
      <c r="J52" s="10" t="s">
        <v>213</v>
      </c>
      <c r="K52" s="9" t="str">
        <f t="shared" ref="K52:K57" si="15">IF(J52="Div by 0", "N/A", IF(J52="N/A","N/A", IF(J52&gt;30, "No", IF(J52&lt;-30, "No", "Yes"))))</f>
        <v>N/A</v>
      </c>
    </row>
    <row r="53" spans="1:12" s="62" customFormat="1" x14ac:dyDescent="0.2">
      <c r="A53" s="91" t="s">
        <v>899</v>
      </c>
      <c r="B53" s="5" t="s">
        <v>213</v>
      </c>
      <c r="C53" s="8" t="s">
        <v>213</v>
      </c>
      <c r="D53" s="9" t="str">
        <f t="shared" si="12"/>
        <v>N/A</v>
      </c>
      <c r="E53" s="8" t="s">
        <v>213</v>
      </c>
      <c r="F53" s="9" t="str">
        <f t="shared" si="13"/>
        <v>N/A</v>
      </c>
      <c r="G53" s="8" t="s">
        <v>1747</v>
      </c>
      <c r="H53" s="9" t="str">
        <f t="shared" si="14"/>
        <v>N/A</v>
      </c>
      <c r="I53" s="10" t="s">
        <v>213</v>
      </c>
      <c r="J53" s="10" t="s">
        <v>213</v>
      </c>
      <c r="K53" s="9" t="str">
        <f t="shared" si="15"/>
        <v>N/A</v>
      </c>
    </row>
    <row r="54" spans="1:12" s="62" customFormat="1" x14ac:dyDescent="0.2">
      <c r="A54" s="91" t="s">
        <v>900</v>
      </c>
      <c r="B54" s="5" t="s">
        <v>213</v>
      </c>
      <c r="C54" s="8" t="s">
        <v>213</v>
      </c>
      <c r="D54" s="9" t="str">
        <f t="shared" si="12"/>
        <v>N/A</v>
      </c>
      <c r="E54" s="8" t="s">
        <v>213</v>
      </c>
      <c r="F54" s="9" t="str">
        <f t="shared" si="13"/>
        <v>N/A</v>
      </c>
      <c r="G54" s="8" t="s">
        <v>1747</v>
      </c>
      <c r="H54" s="9" t="str">
        <f t="shared" si="14"/>
        <v>N/A</v>
      </c>
      <c r="I54" s="10" t="s">
        <v>213</v>
      </c>
      <c r="J54" s="10" t="s">
        <v>213</v>
      </c>
      <c r="K54" s="9" t="str">
        <f t="shared" si="15"/>
        <v>N/A</v>
      </c>
    </row>
    <row r="55" spans="1:12" s="62" customFormat="1" x14ac:dyDescent="0.2">
      <c r="A55" s="91" t="s">
        <v>901</v>
      </c>
      <c r="B55" s="5" t="s">
        <v>213</v>
      </c>
      <c r="C55" s="8" t="s">
        <v>213</v>
      </c>
      <c r="D55" s="9" t="str">
        <f t="shared" si="12"/>
        <v>N/A</v>
      </c>
      <c r="E55" s="8" t="s">
        <v>213</v>
      </c>
      <c r="F55" s="9" t="str">
        <f t="shared" si="13"/>
        <v>N/A</v>
      </c>
      <c r="G55" s="8" t="s">
        <v>1747</v>
      </c>
      <c r="H55" s="9" t="str">
        <f t="shared" si="14"/>
        <v>N/A</v>
      </c>
      <c r="I55" s="10" t="s">
        <v>213</v>
      </c>
      <c r="J55" s="10" t="s">
        <v>213</v>
      </c>
      <c r="K55" s="9" t="str">
        <f t="shared" si="15"/>
        <v>N/A</v>
      </c>
    </row>
    <row r="56" spans="1:12" s="62" customFormat="1" ht="25.5" x14ac:dyDescent="0.2">
      <c r="A56" s="91" t="s">
        <v>902</v>
      </c>
      <c r="B56" s="5" t="s">
        <v>213</v>
      </c>
      <c r="C56" s="8" t="s">
        <v>213</v>
      </c>
      <c r="D56" s="9" t="str">
        <f t="shared" si="12"/>
        <v>N/A</v>
      </c>
      <c r="E56" s="8" t="s">
        <v>213</v>
      </c>
      <c r="F56" s="9" t="str">
        <f t="shared" si="13"/>
        <v>N/A</v>
      </c>
      <c r="G56" s="8" t="s">
        <v>1747</v>
      </c>
      <c r="H56" s="9" t="str">
        <f t="shared" si="14"/>
        <v>N/A</v>
      </c>
      <c r="I56" s="10" t="s">
        <v>213</v>
      </c>
      <c r="J56" s="10" t="s">
        <v>213</v>
      </c>
      <c r="K56" s="9" t="str">
        <f t="shared" si="15"/>
        <v>N/A</v>
      </c>
    </row>
    <row r="57" spans="1:12" s="62" customFormat="1" ht="25.5" x14ac:dyDescent="0.2">
      <c r="A57" s="91" t="s">
        <v>938</v>
      </c>
      <c r="B57" s="5" t="s">
        <v>213</v>
      </c>
      <c r="C57" s="8" t="s">
        <v>213</v>
      </c>
      <c r="D57" s="9" t="str">
        <f t="shared" si="12"/>
        <v>N/A</v>
      </c>
      <c r="E57" s="8" t="s">
        <v>213</v>
      </c>
      <c r="F57" s="9" t="str">
        <f t="shared" si="13"/>
        <v>N/A</v>
      </c>
      <c r="G57" s="8" t="s">
        <v>1747</v>
      </c>
      <c r="H57" s="9" t="str">
        <f t="shared" si="14"/>
        <v>N/A</v>
      </c>
      <c r="I57" s="10" t="s">
        <v>213</v>
      </c>
      <c r="J57" s="10" t="s">
        <v>213</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6" t="s">
        <v>1645</v>
      </c>
      <c r="B59" s="157"/>
      <c r="C59" s="157"/>
      <c r="D59" s="157"/>
      <c r="E59" s="157"/>
      <c r="F59" s="157"/>
      <c r="G59" s="157"/>
      <c r="H59" s="157"/>
      <c r="I59" s="157"/>
      <c r="J59" s="157"/>
      <c r="K59" s="158"/>
    </row>
    <row r="60" spans="1:12" x14ac:dyDescent="0.2">
      <c r="A60" s="159" t="s">
        <v>1743</v>
      </c>
      <c r="B60" s="159"/>
      <c r="C60" s="159"/>
      <c r="D60" s="159"/>
      <c r="E60" s="159"/>
      <c r="F60" s="159"/>
      <c r="G60" s="159"/>
      <c r="H60" s="159"/>
      <c r="I60" s="159"/>
      <c r="J60" s="159"/>
      <c r="K60" s="160"/>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ht="12.75" customHeight="1" x14ac:dyDescent="0.2">
      <c r="A6" s="2" t="s">
        <v>344</v>
      </c>
      <c r="B6" s="9" t="s">
        <v>213</v>
      </c>
      <c r="C6" s="29">
        <v>7</v>
      </c>
      <c r="D6" s="9" t="s">
        <v>213</v>
      </c>
      <c r="E6" s="29">
        <v>7</v>
      </c>
      <c r="F6" s="9" t="s">
        <v>213</v>
      </c>
      <c r="G6" s="29">
        <v>7</v>
      </c>
      <c r="H6" s="9" t="s">
        <v>213</v>
      </c>
      <c r="I6" s="133" t="s">
        <v>213</v>
      </c>
      <c r="J6" s="133" t="s">
        <v>213</v>
      </c>
      <c r="K6" s="9" t="s">
        <v>213</v>
      </c>
    </row>
    <row r="7" spans="1:11" x14ac:dyDescent="0.2">
      <c r="A7" s="3" t="s">
        <v>12</v>
      </c>
      <c r="B7" s="32" t="s">
        <v>213</v>
      </c>
      <c r="C7" s="33">
        <v>1364408</v>
      </c>
      <c r="D7" s="34" t="str">
        <f>IF($B7="N/A","N/A",IF(C7&gt;15,"No",IF(C7&lt;-15,"No","Yes")))</f>
        <v>N/A</v>
      </c>
      <c r="E7" s="33">
        <v>1419243</v>
      </c>
      <c r="F7" s="34" t="str">
        <f>IF($B7="N/A","N/A",IF(E7&gt;15,"No",IF(E7&lt;-15,"No","Yes")))</f>
        <v>N/A</v>
      </c>
      <c r="G7" s="33">
        <v>1401611</v>
      </c>
      <c r="H7" s="34" t="str">
        <f>IF($B7="N/A","N/A",IF(G7&gt;15,"No",IF(G7&lt;-15,"No","Yes")))</f>
        <v>N/A</v>
      </c>
      <c r="I7" s="35">
        <v>4.0190000000000001</v>
      </c>
      <c r="J7" s="35">
        <v>-1.24</v>
      </c>
      <c r="K7" s="34" t="str">
        <f t="shared" ref="K7:K22" si="0">IF(J7="Div by 0", "N/A", IF(J7="N/A","N/A", IF(J7&gt;30, "No", IF(J7&lt;-30, "No", "Yes"))))</f>
        <v>Yes</v>
      </c>
    </row>
    <row r="8" spans="1:11" x14ac:dyDescent="0.2">
      <c r="A8" s="3" t="s">
        <v>362</v>
      </c>
      <c r="B8" s="32" t="s">
        <v>213</v>
      </c>
      <c r="C8" s="36" t="s">
        <v>213</v>
      </c>
      <c r="D8" s="34" t="str">
        <f>IF($B8="N/A","N/A",IF(C8&gt;15,"No",IF(C8&lt;-15,"No","Yes")))</f>
        <v>N/A</v>
      </c>
      <c r="E8" s="36">
        <v>100</v>
      </c>
      <c r="F8" s="34" t="str">
        <f>IF($B8="N/A","N/A",IF(E8&gt;15,"No",IF(E8&lt;-15,"No","Yes")))</f>
        <v>N/A</v>
      </c>
      <c r="G8" s="36">
        <v>100</v>
      </c>
      <c r="H8" s="34" t="str">
        <f>IF($B8="N/A","N/A",IF(G8&gt;15,"No",IF(G8&lt;-15,"No","Yes")))</f>
        <v>N/A</v>
      </c>
      <c r="I8" s="35" t="s">
        <v>213</v>
      </c>
      <c r="J8" s="35">
        <v>0</v>
      </c>
      <c r="K8" s="34" t="str">
        <f t="shared" si="0"/>
        <v>Yes</v>
      </c>
    </row>
    <row r="9" spans="1:11" x14ac:dyDescent="0.2">
      <c r="A9" s="3" t="s">
        <v>119</v>
      </c>
      <c r="B9" s="37" t="s">
        <v>213</v>
      </c>
      <c r="C9" s="9">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3" t="s">
        <v>120</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7" t="s">
        <v>214</v>
      </c>
      <c r="C11" s="9">
        <v>84.557844868000004</v>
      </c>
      <c r="D11" s="9" t="str">
        <f>IF(OR($B11="N/A",$C11="N/A"),"N/A",IF(C11&gt;100,"No",IF(C11&lt;95,"No","Yes")))</f>
        <v>No</v>
      </c>
      <c r="E11" s="9">
        <v>99.847876650000003</v>
      </c>
      <c r="F11" s="9" t="str">
        <f>IF(OR($B11="N/A",$E11="N/A"),"N/A",IF(E11&gt;100,"No",IF(E11&lt;95,"No","Yes")))</f>
        <v>Yes</v>
      </c>
      <c r="G11" s="9">
        <v>99.873360012000006</v>
      </c>
      <c r="H11" s="9" t="str">
        <f>IF($B11="N/A","N/A",IF(G11&gt;100,"No",IF(G11&lt;95,"No","Yes")))</f>
        <v>Yes</v>
      </c>
      <c r="I11" s="10">
        <v>18.079999999999998</v>
      </c>
      <c r="J11" s="10">
        <v>2.5499999999999998E-2</v>
      </c>
      <c r="K11" s="9" t="str">
        <f t="shared" si="0"/>
        <v>Yes</v>
      </c>
    </row>
    <row r="12" spans="1:11" x14ac:dyDescent="0.2">
      <c r="A12" s="3" t="s">
        <v>348</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3" t="s">
        <v>840</v>
      </c>
      <c r="B13" s="37" t="s">
        <v>214</v>
      </c>
      <c r="C13" s="9">
        <v>0</v>
      </c>
      <c r="D13" s="9" t="str">
        <f t="shared" si="1"/>
        <v>No</v>
      </c>
      <c r="E13" s="9">
        <v>0</v>
      </c>
      <c r="F13" s="9" t="str">
        <f t="shared" si="2"/>
        <v>No</v>
      </c>
      <c r="G13" s="9">
        <v>0</v>
      </c>
      <c r="H13" s="9" t="str">
        <f t="shared" si="3"/>
        <v>No</v>
      </c>
      <c r="I13" s="10" t="s">
        <v>1747</v>
      </c>
      <c r="J13" s="10" t="s">
        <v>1747</v>
      </c>
      <c r="K13" s="9" t="str">
        <f t="shared" si="0"/>
        <v>N/A</v>
      </c>
    </row>
    <row r="14" spans="1:11" x14ac:dyDescent="0.2">
      <c r="A14" s="3" t="s">
        <v>13</v>
      </c>
      <c r="B14" s="37" t="s">
        <v>213</v>
      </c>
      <c r="C14" s="38">
        <v>1364408</v>
      </c>
      <c r="D14" s="9" t="str">
        <f>IF($B14="N/A","N/A",IF(C14&gt;15,"No",IF(C14&lt;-15,"No","Yes")))</f>
        <v>N/A</v>
      </c>
      <c r="E14" s="38">
        <v>1419243</v>
      </c>
      <c r="F14" s="9" t="str">
        <f>IF($B14="N/A","N/A",IF(E14&gt;15,"No",IF(E14&lt;-15,"No","Yes")))</f>
        <v>N/A</v>
      </c>
      <c r="G14" s="38">
        <v>1401611</v>
      </c>
      <c r="H14" s="9" t="str">
        <f>IF($B14="N/A","N/A",IF(G14&gt;15,"No",IF(G14&lt;-15,"No","Yes")))</f>
        <v>N/A</v>
      </c>
      <c r="I14" s="10">
        <v>4.0190000000000001</v>
      </c>
      <c r="J14" s="10">
        <v>-1.24</v>
      </c>
      <c r="K14" s="9" t="str">
        <f t="shared" si="0"/>
        <v>Yes</v>
      </c>
    </row>
    <row r="15" spans="1:11" ht="14.25" customHeight="1" x14ac:dyDescent="0.2">
      <c r="A15" s="3" t="s">
        <v>444</v>
      </c>
      <c r="B15" s="37" t="s">
        <v>213</v>
      </c>
      <c r="C15" s="9">
        <v>0</v>
      </c>
      <c r="D15" s="9" t="str">
        <f>IF($B15="N/A","N/A",IF(C15&gt;15,"No",IF(C15&lt;-15,"No","Yes")))</f>
        <v>N/A</v>
      </c>
      <c r="E15" s="9">
        <v>0</v>
      </c>
      <c r="F15" s="9" t="str">
        <f>IF($B15="N/A","N/A",IF(E15&gt;15,"No",IF(E15&lt;-15,"No","Yes")))</f>
        <v>N/A</v>
      </c>
      <c r="G15" s="9">
        <v>0</v>
      </c>
      <c r="H15" s="9" t="str">
        <f>IF($B15="N/A","N/A",IF(G15&gt;15,"No",IF(G15&lt;-15,"No","Yes")))</f>
        <v>N/A</v>
      </c>
      <c r="I15" s="10" t="s">
        <v>1747</v>
      </c>
      <c r="J15" s="10" t="s">
        <v>1747</v>
      </c>
      <c r="K15" s="9" t="str">
        <f t="shared" si="0"/>
        <v>N/A</v>
      </c>
    </row>
    <row r="16" spans="1:11" ht="12.75" customHeight="1" x14ac:dyDescent="0.2">
      <c r="A16" s="3" t="s">
        <v>862</v>
      </c>
      <c r="B16" s="37" t="s">
        <v>213</v>
      </c>
      <c r="C16" s="39" t="s">
        <v>1747</v>
      </c>
      <c r="D16" s="9" t="str">
        <f>IF($B16="N/A","N/A",IF(C16&gt;15,"No",IF(C16&lt;-15,"No","Yes")))</f>
        <v>N/A</v>
      </c>
      <c r="E16" s="39" t="s">
        <v>1747</v>
      </c>
      <c r="F16" s="9" t="str">
        <f>IF($B16="N/A","N/A",IF(E16&gt;15,"No",IF(E16&lt;-15,"No","Yes")))</f>
        <v>N/A</v>
      </c>
      <c r="G16" s="39" t="s">
        <v>1747</v>
      </c>
      <c r="H16" s="9" t="str">
        <f>IF($B16="N/A","N/A",IF(G16&gt;15,"No",IF(G16&lt;-15,"No","Yes")))</f>
        <v>N/A</v>
      </c>
      <c r="I16" s="10" t="s">
        <v>1747</v>
      </c>
      <c r="J16" s="10" t="s">
        <v>1747</v>
      </c>
      <c r="K16" s="9" t="str">
        <f t="shared" si="0"/>
        <v>N/A</v>
      </c>
    </row>
    <row r="17" spans="1:11" x14ac:dyDescent="0.2">
      <c r="A17" s="3" t="s">
        <v>131</v>
      </c>
      <c r="B17" s="37" t="s">
        <v>213</v>
      </c>
      <c r="C17" s="38">
        <v>53</v>
      </c>
      <c r="D17" s="9" t="str">
        <f>IF($B17="N/A","N/A",IF(C17&gt;15,"No",IF(C17&lt;-15,"No","Yes")))</f>
        <v>N/A</v>
      </c>
      <c r="E17" s="38">
        <v>0</v>
      </c>
      <c r="F17" s="9" t="str">
        <f>IF($B17="N/A","N/A",IF(E17&gt;15,"No",IF(E17&lt;-15,"No","Yes")))</f>
        <v>N/A</v>
      </c>
      <c r="G17" s="38">
        <v>23</v>
      </c>
      <c r="H17" s="9" t="str">
        <f>IF($B17="N/A","N/A",IF(G17&gt;15,"No",IF(G17&lt;-15,"No","Yes")))</f>
        <v>N/A</v>
      </c>
      <c r="I17" s="10">
        <v>-100</v>
      </c>
      <c r="J17" s="10" t="s">
        <v>1747</v>
      </c>
      <c r="K17" s="9" t="str">
        <f t="shared" si="0"/>
        <v>N/A</v>
      </c>
    </row>
    <row r="18" spans="1:11" x14ac:dyDescent="0.2">
      <c r="A18" s="3" t="s">
        <v>346</v>
      </c>
      <c r="B18" s="37" t="s">
        <v>213</v>
      </c>
      <c r="C18" s="8" t="s">
        <v>213</v>
      </c>
      <c r="D18" s="9" t="str">
        <f>IF($B18="N/A","N/A",IF(C18&gt;15,"No",IF(C18&lt;-15,"No","Yes")))</f>
        <v>N/A</v>
      </c>
      <c r="E18" s="8">
        <v>0</v>
      </c>
      <c r="F18" s="9" t="str">
        <f>IF($B18="N/A","N/A",IF(E18&gt;15,"No",IF(E18&lt;-15,"No","Yes")))</f>
        <v>N/A</v>
      </c>
      <c r="G18" s="8">
        <v>1.6409688999999999E-3</v>
      </c>
      <c r="H18" s="9" t="str">
        <f>IF($B18="N/A","N/A",IF(G18&gt;15,"No",IF(G18&lt;-15,"No","Yes")))</f>
        <v>N/A</v>
      </c>
      <c r="I18" s="10" t="s">
        <v>213</v>
      </c>
      <c r="J18" s="10" t="s">
        <v>1747</v>
      </c>
      <c r="K18" s="9" t="str">
        <f t="shared" si="0"/>
        <v>N/A</v>
      </c>
    </row>
    <row r="19" spans="1:11" ht="27.75" customHeight="1" x14ac:dyDescent="0.2">
      <c r="A19" s="3" t="s">
        <v>841</v>
      </c>
      <c r="B19" s="37" t="s">
        <v>213</v>
      </c>
      <c r="C19" s="39">
        <v>23.301886792000001</v>
      </c>
      <c r="D19" s="9" t="str">
        <f>IF($B19="N/A","N/A",IF(C19&gt;60,"No",IF(C19&lt;15,"No","Yes")))</f>
        <v>N/A</v>
      </c>
      <c r="E19" s="39" t="s">
        <v>1747</v>
      </c>
      <c r="F19" s="9" t="str">
        <f>IF($B19="N/A","N/A",IF(E19&gt;60,"No",IF(E19&lt;15,"No","Yes")))</f>
        <v>N/A</v>
      </c>
      <c r="G19" s="39">
        <v>37.47826087</v>
      </c>
      <c r="H19" s="9" t="str">
        <f>IF($B19="N/A","N/A",IF(G19&gt;60,"No",IF(G19&lt;15,"No","Yes")))</f>
        <v>N/A</v>
      </c>
      <c r="I19" s="10" t="s">
        <v>1747</v>
      </c>
      <c r="J19" s="10" t="s">
        <v>1747</v>
      </c>
      <c r="K19" s="9" t="str">
        <f t="shared" si="0"/>
        <v>N/A</v>
      </c>
    </row>
    <row r="20" spans="1:11" x14ac:dyDescent="0.2">
      <c r="A20" s="3" t="s">
        <v>27</v>
      </c>
      <c r="B20" s="37" t="s">
        <v>217</v>
      </c>
      <c r="C20" s="38">
        <v>0</v>
      </c>
      <c r="D20" s="9" t="str">
        <f>IF($B20="N/A","N/A",IF(C20="N/A","N/A",IF(C20=0,"Yes","No")))</f>
        <v>Yes</v>
      </c>
      <c r="E20" s="38">
        <v>0</v>
      </c>
      <c r="F20" s="9" t="str">
        <f>IF($B20="N/A","N/A",IF(E20="N/A","N/A",IF(E20=0,"Yes","No")))</f>
        <v>Yes</v>
      </c>
      <c r="G20" s="38">
        <v>0</v>
      </c>
      <c r="H20" s="9" t="str">
        <f>IF($B20="N/A","N/A",IF(G20=0,"Yes","No"))</f>
        <v>Yes</v>
      </c>
      <c r="I20" s="10" t="s">
        <v>1747</v>
      </c>
      <c r="J20" s="10" t="s">
        <v>1747</v>
      </c>
      <c r="K20" s="9" t="str">
        <f t="shared" si="0"/>
        <v>N/A</v>
      </c>
    </row>
    <row r="21" spans="1:11" x14ac:dyDescent="0.2">
      <c r="A21" s="3" t="s">
        <v>842</v>
      </c>
      <c r="B21" s="37"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1713</v>
      </c>
      <c r="B22" s="37" t="s">
        <v>213</v>
      </c>
      <c r="C22" s="98">
        <v>0</v>
      </c>
      <c r="D22" s="9" t="str">
        <f>IF($B22="N/A","N/A",IF(C22&gt;15,"No",IF(C22&lt;-15,"No","Yes")))</f>
        <v>N/A</v>
      </c>
      <c r="E22" s="98">
        <v>0</v>
      </c>
      <c r="F22" s="9" t="str">
        <f>IF($B22="N/A","N/A",IF(E22&gt;15,"No",IF(E22&lt;-15,"No","Yes")))</f>
        <v>N/A</v>
      </c>
      <c r="G22" s="98">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3" t="s">
        <v>12</v>
      </c>
      <c r="B6" s="37" t="s">
        <v>213</v>
      </c>
      <c r="C6" s="38">
        <v>1364408</v>
      </c>
      <c r="D6" s="9" t="str">
        <f>IF($B6="N/A","N/A",IF(C6&gt;15,"No",IF(C6&lt;-15,"No","Yes")))</f>
        <v>N/A</v>
      </c>
      <c r="E6" s="38">
        <v>1419243</v>
      </c>
      <c r="F6" s="9" t="str">
        <f>IF($B6="N/A","N/A",IF(E6&gt;15,"No",IF(E6&lt;-15,"No","Yes")))</f>
        <v>N/A</v>
      </c>
      <c r="G6" s="38">
        <v>1401611</v>
      </c>
      <c r="H6" s="9" t="str">
        <f>IF($B6="N/A","N/A",IF(G6&gt;15,"No",IF(G6&lt;-15,"No","Yes")))</f>
        <v>N/A</v>
      </c>
      <c r="I6" s="10">
        <v>4.0190000000000001</v>
      </c>
      <c r="J6" s="10">
        <v>-1.24</v>
      </c>
      <c r="K6" s="9" t="str">
        <f t="shared" ref="K6:K18" si="0">IF(J6="Div by 0", "N/A", IF(J6="N/A","N/A", IF(J6&gt;30, "No", IF(J6&lt;-30, "No", "Yes"))))</f>
        <v>Yes</v>
      </c>
    </row>
    <row r="7" spans="1:11" x14ac:dyDescent="0.2">
      <c r="A7" s="3" t="s">
        <v>30</v>
      </c>
      <c r="B7" s="37"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7"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7" t="s">
        <v>271</v>
      </c>
      <c r="C9" s="39">
        <v>65.273038563</v>
      </c>
      <c r="D9" s="9" t="str">
        <f>IF($B9="N/A","N/A",IF(C9&gt;60,"No",IF(C9&lt;15,"No","Yes")))</f>
        <v>No</v>
      </c>
      <c r="E9" s="39">
        <v>65.095351535999995</v>
      </c>
      <c r="F9" s="9" t="str">
        <f>IF($B9="N/A","N/A",IF(E9&gt;60,"No",IF(E9&lt;15,"No","Yes")))</f>
        <v>No</v>
      </c>
      <c r="G9" s="39">
        <v>67.775727359000001</v>
      </c>
      <c r="H9" s="9" t="str">
        <f>IF($B9="N/A","N/A",IF(G9&gt;60,"No",IF(G9&lt;15,"No","Yes")))</f>
        <v>No</v>
      </c>
      <c r="I9" s="10">
        <v>-0.27200000000000002</v>
      </c>
      <c r="J9" s="10">
        <v>4.1180000000000003</v>
      </c>
      <c r="K9" s="9" t="str">
        <f t="shared" si="0"/>
        <v>Yes</v>
      </c>
    </row>
    <row r="10" spans="1:11" x14ac:dyDescent="0.2">
      <c r="A10" s="3" t="s">
        <v>14</v>
      </c>
      <c r="B10" s="37" t="s">
        <v>272</v>
      </c>
      <c r="C10" s="9">
        <v>3.2189051955000001</v>
      </c>
      <c r="D10" s="9" t="str">
        <f>IF($B10="N/A","N/A",IF(C10&gt;15,"No",IF(C10&lt;=0,"No","Yes")))</f>
        <v>Yes</v>
      </c>
      <c r="E10" s="9">
        <v>3.1160273470000002</v>
      </c>
      <c r="F10" s="9" t="str">
        <f>IF($B10="N/A","N/A",IF(E10&gt;15,"No",IF(E10&lt;=0,"No","Yes")))</f>
        <v>Yes</v>
      </c>
      <c r="G10" s="9">
        <v>3.0194540425</v>
      </c>
      <c r="H10" s="9" t="str">
        <f>IF($B10="N/A","N/A",IF(G10&gt;15,"No",IF(G10&lt;=0,"No","Yes")))</f>
        <v>Yes</v>
      </c>
      <c r="I10" s="10">
        <v>-3.2</v>
      </c>
      <c r="J10" s="10">
        <v>-3.1</v>
      </c>
      <c r="K10" s="9" t="str">
        <f t="shared" si="0"/>
        <v>Yes</v>
      </c>
    </row>
    <row r="11" spans="1:11" x14ac:dyDescent="0.2">
      <c r="A11" s="3" t="s">
        <v>877</v>
      </c>
      <c r="B11" s="37" t="s">
        <v>213</v>
      </c>
      <c r="C11" s="39">
        <v>114.34925659</v>
      </c>
      <c r="D11" s="9" t="str">
        <f>IF($B11="N/A","N/A",IF(C11&gt;15,"No",IF(C11&lt;-15,"No","Yes")))</f>
        <v>N/A</v>
      </c>
      <c r="E11" s="39">
        <v>99.705725397999998</v>
      </c>
      <c r="F11" s="9" t="str">
        <f>IF($B11="N/A","N/A",IF(E11&gt;15,"No",IF(E11&lt;-15,"No","Yes")))</f>
        <v>N/A</v>
      </c>
      <c r="G11" s="39">
        <v>111.57047329</v>
      </c>
      <c r="H11" s="9" t="str">
        <f>IF($B11="N/A","N/A",IF(G11&gt;15,"No",IF(G11&lt;-15,"No","Yes")))</f>
        <v>N/A</v>
      </c>
      <c r="I11" s="10">
        <v>-12.8</v>
      </c>
      <c r="J11" s="10">
        <v>11.9</v>
      </c>
      <c r="K11" s="9" t="str">
        <f t="shared" si="0"/>
        <v>Yes</v>
      </c>
    </row>
    <row r="12" spans="1:11" x14ac:dyDescent="0.2">
      <c r="A12" s="3" t="s">
        <v>939</v>
      </c>
      <c r="B12" s="37" t="s">
        <v>213</v>
      </c>
      <c r="C12" s="9">
        <v>1.3836037314</v>
      </c>
      <c r="D12" s="9" t="str">
        <f>IF($B12="N/A","N/A",IF(C12&gt;15,"No",IF(C12&lt;-15,"No","Yes")))</f>
        <v>N/A</v>
      </c>
      <c r="E12" s="9">
        <v>1.3894731204999999</v>
      </c>
      <c r="F12" s="9" t="str">
        <f>IF($B12="N/A","N/A",IF(E12&gt;15,"No",IF(E12&lt;-15,"No","Yes")))</f>
        <v>N/A</v>
      </c>
      <c r="G12" s="9">
        <v>1.2009038170999999</v>
      </c>
      <c r="H12" s="9" t="str">
        <f>IF($B12="N/A","N/A",IF(G12&gt;15,"No",IF(G12&lt;-15,"No","Yes")))</f>
        <v>N/A</v>
      </c>
      <c r="I12" s="10">
        <v>0.42420000000000002</v>
      </c>
      <c r="J12" s="10">
        <v>-13.6</v>
      </c>
      <c r="K12" s="9" t="str">
        <f t="shared" si="0"/>
        <v>Yes</v>
      </c>
    </row>
    <row r="13" spans="1:11" x14ac:dyDescent="0.2">
      <c r="A13" s="3" t="s">
        <v>51</v>
      </c>
      <c r="B13" s="37"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7" t="s">
        <v>274</v>
      </c>
      <c r="C14" s="9">
        <v>0</v>
      </c>
      <c r="D14" s="9" t="str">
        <f>IF($B14="N/A","N/A",IF(C14&gt;6,"No",IF(C14&lt;=0,"No","Yes")))</f>
        <v>No</v>
      </c>
      <c r="E14" s="9">
        <v>0</v>
      </c>
      <c r="F14" s="9" t="str">
        <f>IF($B14="N/A","N/A",IF(E14&gt;6,"No",IF(E14&lt;=0,"No","Yes")))</f>
        <v>No</v>
      </c>
      <c r="G14" s="9">
        <v>0</v>
      </c>
      <c r="H14" s="9" t="str">
        <f>IF($B14="N/A","N/A",IF(G14&gt;6,"No",IF(G14&lt;=0,"No","Yes")))</f>
        <v>No</v>
      </c>
      <c r="I14" s="10" t="s">
        <v>1747</v>
      </c>
      <c r="J14" s="10" t="s">
        <v>1747</v>
      </c>
      <c r="K14" s="9" t="str">
        <f t="shared" si="0"/>
        <v>N/A</v>
      </c>
    </row>
    <row r="15" spans="1:11" x14ac:dyDescent="0.2">
      <c r="A15" s="3" t="s">
        <v>164</v>
      </c>
      <c r="B15" s="37" t="s">
        <v>213</v>
      </c>
      <c r="C15" s="9">
        <v>100</v>
      </c>
      <c r="D15" s="9" t="str">
        <f>IF($B15="N/A","N/A",IF(C15&gt;15,"No",IF(C15&lt;-15,"No","Yes")))</f>
        <v>N/A</v>
      </c>
      <c r="E15" s="9">
        <v>100</v>
      </c>
      <c r="F15" s="9" t="str">
        <f>IF($B15="N/A","N/A",IF(E15&gt;15,"No",IF(E15&lt;-15,"No","Yes")))</f>
        <v>N/A</v>
      </c>
      <c r="G15" s="9">
        <v>100</v>
      </c>
      <c r="H15" s="9" t="str">
        <f>IF($B15="N/A","N/A",IF(G15&gt;15,"No",IF(G15&lt;-15,"No","Yes")))</f>
        <v>N/A</v>
      </c>
      <c r="I15" s="10">
        <v>0</v>
      </c>
      <c r="J15" s="10">
        <v>0</v>
      </c>
      <c r="K15" s="9" t="str">
        <f t="shared" si="0"/>
        <v>Yes</v>
      </c>
    </row>
    <row r="16" spans="1:11" x14ac:dyDescent="0.2">
      <c r="A16" s="3" t="s">
        <v>165</v>
      </c>
      <c r="B16" s="37" t="s">
        <v>275</v>
      </c>
      <c r="C16" s="9">
        <v>99.999193790000007</v>
      </c>
      <c r="D16" s="9" t="str">
        <f>IF($B16="N/A","N/A",IF(C16&gt;98,"Yes","No"))</f>
        <v>Yes</v>
      </c>
      <c r="E16" s="9">
        <v>99.998943099000002</v>
      </c>
      <c r="F16" s="9" t="str">
        <f>IF($B16="N/A","N/A",IF(E16&gt;98,"Yes","No"))</f>
        <v>Yes</v>
      </c>
      <c r="G16" s="9">
        <v>99.999785961000001</v>
      </c>
      <c r="H16" s="9" t="str">
        <f>IF($B16="N/A","N/A",IF(G16&gt;98,"Yes","No"))</f>
        <v>Yes</v>
      </c>
      <c r="I16" s="10">
        <v>0</v>
      </c>
      <c r="J16" s="10">
        <v>8.0000000000000004E-4</v>
      </c>
      <c r="K16" s="9" t="str">
        <f t="shared" si="0"/>
        <v>Yes</v>
      </c>
    </row>
    <row r="17" spans="1:11" x14ac:dyDescent="0.2">
      <c r="A17" s="3" t="s">
        <v>21</v>
      </c>
      <c r="B17" s="37" t="s">
        <v>275</v>
      </c>
      <c r="C17" s="9">
        <v>92.466989346000005</v>
      </c>
      <c r="D17" s="9" t="str">
        <f>IF($B17="N/A","N/A",IF(C17&gt;98,"Yes","No"))</f>
        <v>No</v>
      </c>
      <c r="E17" s="9">
        <v>99.962233388000001</v>
      </c>
      <c r="F17" s="9" t="str">
        <f>IF($B17="N/A","N/A",IF(E17&gt;98,"Yes","No"))</f>
        <v>Yes</v>
      </c>
      <c r="G17" s="9">
        <v>99.965825039999999</v>
      </c>
      <c r="H17" s="9" t="str">
        <f>IF($B17="N/A","N/A",IF(G17&gt;98,"Yes","No"))</f>
        <v>Yes</v>
      </c>
      <c r="I17" s="10">
        <v>8.1059999999999999</v>
      </c>
      <c r="J17" s="10">
        <v>3.5999999999999999E-3</v>
      </c>
      <c r="K17" s="9" t="str">
        <f t="shared" si="0"/>
        <v>Yes</v>
      </c>
    </row>
    <row r="18" spans="1:11" x14ac:dyDescent="0.2">
      <c r="A18" s="3" t="s">
        <v>53</v>
      </c>
      <c r="B18" s="37"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
      <c r="A19" s="3" t="s">
        <v>678</v>
      </c>
      <c r="B19" s="37" t="s">
        <v>223</v>
      </c>
      <c r="C19" s="9">
        <v>99.943125516999999</v>
      </c>
      <c r="D19" s="9" t="str">
        <f>IF($B19="N/A","N/A",IF(C19&gt;100,"No",IF(C19&lt;98,"No","Yes")))</f>
        <v>Yes</v>
      </c>
      <c r="E19" s="9">
        <v>99.927919320000001</v>
      </c>
      <c r="F19" s="9" t="str">
        <f>IF($B19="N/A","N/A",IF(E19&gt;100,"No",IF(E19&lt;98,"No","Yes")))</f>
        <v>Yes</v>
      </c>
      <c r="G19" s="9">
        <v>99.936073561000001</v>
      </c>
      <c r="H19" s="9" t="str">
        <f>IF($B19="N/A","N/A",IF(G19&gt;100,"No",IF(G19&lt;98,"No","Yes")))</f>
        <v>Yes</v>
      </c>
      <c r="I19" s="10">
        <v>-1.4999999999999999E-2</v>
      </c>
      <c r="J19" s="10">
        <v>8.2000000000000007E-3</v>
      </c>
      <c r="K19" s="9" t="str">
        <f>IF(J19="Div by 0", "N/A", IF(J19="N/A","N/A", IF(J19&gt;30, "No", IF(J19&lt;-30, "No", "Yes"))))</f>
        <v>Yes</v>
      </c>
    </row>
    <row r="20" spans="1:11" x14ac:dyDescent="0.2">
      <c r="A20" s="3" t="s">
        <v>679</v>
      </c>
      <c r="B20" s="37" t="s">
        <v>223</v>
      </c>
      <c r="C20" s="9">
        <v>99.985341628</v>
      </c>
      <c r="D20" s="9" t="str">
        <f>IF($B20="N/A","N/A",IF(C20&gt;100,"No",IF(C20&lt;98,"No","Yes")))</f>
        <v>Yes</v>
      </c>
      <c r="E20" s="9">
        <v>99.998449878000002</v>
      </c>
      <c r="F20" s="9" t="str">
        <f>IF($B20="N/A","N/A",IF(E20&gt;100,"No",IF(E20&lt;98,"No","Yes")))</f>
        <v>Yes</v>
      </c>
      <c r="G20" s="9">
        <v>99.998359031000007</v>
      </c>
      <c r="H20" s="9" t="str">
        <f>IF($B20="N/A","N/A",IF(G20&gt;100,"No",IF(G20&lt;98,"No","Yes")))</f>
        <v>Yes</v>
      </c>
      <c r="I20" s="10">
        <v>1.3100000000000001E-2</v>
      </c>
      <c r="J20" s="10">
        <v>0</v>
      </c>
      <c r="K20" s="9" t="str">
        <f>IF(J20="Div by 0", "N/A", IF(J20="N/A","N/A", IF(J20&gt;30, "No", IF(J20&lt;-30, "No", "Yes"))))</f>
        <v>Yes</v>
      </c>
    </row>
    <row r="21" spans="1:11" x14ac:dyDescent="0.2">
      <c r="A21" s="3" t="s">
        <v>680</v>
      </c>
      <c r="B21" s="37" t="s">
        <v>223</v>
      </c>
      <c r="C21" s="9">
        <v>99.985341628</v>
      </c>
      <c r="D21" s="9" t="str">
        <f>IF($B21="N/A","N/A",IF(C21&gt;100,"No",IF(C21&lt;98,"No","Yes")))</f>
        <v>Yes</v>
      </c>
      <c r="E21" s="9">
        <v>99.998449878000002</v>
      </c>
      <c r="F21" s="9" t="str">
        <f>IF($B21="N/A","N/A",IF(E21&gt;100,"No",IF(E21&lt;98,"No","Yes")))</f>
        <v>Yes</v>
      </c>
      <c r="G21" s="9">
        <v>99.998359031000007</v>
      </c>
      <c r="H21" s="9" t="str">
        <f>IF($B21="N/A","N/A",IF(G21&gt;100,"No",IF(G21&lt;98,"No","Yes")))</f>
        <v>Yes</v>
      </c>
      <c r="I21" s="10">
        <v>1.3100000000000001E-2</v>
      </c>
      <c r="J21" s="10">
        <v>0</v>
      </c>
      <c r="K21" s="9" t="str">
        <f>IF(J21="Div by 0", "N/A", IF(J21="N/A","N/A", IF(J21&gt;30, "No", IF(J21&lt;-30, "No", "Yes"))))</f>
        <v>Yes</v>
      </c>
    </row>
    <row r="22" spans="1:11" ht="15" customHeight="1" x14ac:dyDescent="0.2">
      <c r="A22" s="3" t="s">
        <v>1714</v>
      </c>
      <c r="B22" s="37" t="s">
        <v>213</v>
      </c>
      <c r="C22" s="9">
        <v>70.060055349999999</v>
      </c>
      <c r="D22" s="9" t="str">
        <f>IF($B22="N/A","N/A",IF(C22&gt;15,"No",IF(C22&lt;-15,"No","Yes")))</f>
        <v>N/A</v>
      </c>
      <c r="E22" s="9">
        <v>70.332705533999999</v>
      </c>
      <c r="F22" s="9" t="str">
        <f>IF($B22="N/A","N/A",IF(E22&gt;15,"No",IF(E22&lt;-15,"No","Yes")))</f>
        <v>N/A</v>
      </c>
      <c r="G22" s="9">
        <v>68.297694581000002</v>
      </c>
      <c r="H22" s="9" t="str">
        <f>IF($B22="N/A","N/A",IF(G22&gt;15,"No",IF(G22&lt;-15,"No","Yes")))</f>
        <v>N/A</v>
      </c>
      <c r="I22" s="10">
        <v>0.38919999999999999</v>
      </c>
      <c r="J22" s="10">
        <v>-2.89</v>
      </c>
      <c r="K22" s="9" t="str">
        <f t="shared" ref="K22:K31" si="1">IF(J22="Div by 0", "N/A", IF(J22="N/A","N/A", IF(J22&gt;30, "No", IF(J22&lt;-30, "No", "Yes"))))</f>
        <v>Yes</v>
      </c>
    </row>
    <row r="23" spans="1:11" x14ac:dyDescent="0.2">
      <c r="A23" s="3" t="s">
        <v>940</v>
      </c>
      <c r="B23" s="37" t="s">
        <v>213</v>
      </c>
      <c r="C23" s="9">
        <v>29.710467836999999</v>
      </c>
      <c r="D23" s="9" t="str">
        <f>IF($B23="N/A","N/A",IF(C23&gt;15,"No",IF(C23&lt;-15,"No","Yes")))</f>
        <v>N/A</v>
      </c>
      <c r="E23" s="9">
        <v>29.460846381</v>
      </c>
      <c r="F23" s="9" t="str">
        <f>IF($B23="N/A","N/A",IF(E23&gt;15,"No",IF(E23&lt;-15,"No","Yes")))</f>
        <v>N/A</v>
      </c>
      <c r="G23" s="9">
        <v>31.164781097999999</v>
      </c>
      <c r="H23" s="9" t="str">
        <f>IF($B23="N/A","N/A",IF(G23&gt;15,"No",IF(G23&lt;-15,"No","Yes")))</f>
        <v>N/A</v>
      </c>
      <c r="I23" s="10">
        <v>-0.84</v>
      </c>
      <c r="J23" s="10">
        <v>5.7839999999999998</v>
      </c>
      <c r="K23" s="9" t="str">
        <f t="shared" si="1"/>
        <v>Yes</v>
      </c>
    </row>
    <row r="24" spans="1:11" ht="25.5" x14ac:dyDescent="0.2">
      <c r="A24" s="3" t="s">
        <v>941</v>
      </c>
      <c r="B24" s="37" t="s">
        <v>213</v>
      </c>
      <c r="C24" s="9">
        <v>3.2248417999999998E-3</v>
      </c>
      <c r="D24" s="9" t="str">
        <f>IF($B24="N/A","N/A",IF(C24&gt;15,"No",IF(C24&lt;-15,"No","Yes")))</f>
        <v>N/A</v>
      </c>
      <c r="E24" s="9">
        <v>3.1707044E-3</v>
      </c>
      <c r="F24" s="9" t="str">
        <f>IF($B24="N/A","N/A",IF(E24&gt;15,"No",IF(E24&lt;-15,"No","Yes")))</f>
        <v>N/A</v>
      </c>
      <c r="G24" s="9">
        <v>3.1392448000000001E-3</v>
      </c>
      <c r="H24" s="9" t="str">
        <f>IF($B24="N/A","N/A",IF(G24&gt;15,"No",IF(G24&lt;-15,"No","Yes")))</f>
        <v>N/A</v>
      </c>
      <c r="I24" s="10">
        <v>-1.68</v>
      </c>
      <c r="J24" s="10">
        <v>-0.99199999999999999</v>
      </c>
      <c r="K24" s="9" t="str">
        <f t="shared" si="1"/>
        <v>Yes</v>
      </c>
    </row>
    <row r="25" spans="1:11" x14ac:dyDescent="0.2">
      <c r="A25" s="3" t="s">
        <v>166</v>
      </c>
      <c r="B25" s="37" t="s">
        <v>213</v>
      </c>
      <c r="C25" s="9">
        <v>99.985341628</v>
      </c>
      <c r="D25" s="9" t="str">
        <f t="shared" ref="D25:D27" si="2">IF($B25="N/A","N/A",IF(C25&gt;15,"No",IF(C25&lt;-15,"No","Yes")))</f>
        <v>N/A</v>
      </c>
      <c r="E25" s="9">
        <v>99.998449878000002</v>
      </c>
      <c r="F25" s="9" t="str">
        <f t="shared" ref="F25:F27" si="3">IF($B25="N/A","N/A",IF(E25&gt;15,"No",IF(E25&lt;-15,"No","Yes")))</f>
        <v>N/A</v>
      </c>
      <c r="G25" s="9">
        <v>99.998359031000007</v>
      </c>
      <c r="H25" s="9" t="str">
        <f t="shared" ref="H25:H27" si="4">IF($B25="N/A","N/A",IF(G25&gt;15,"No",IF(G25&lt;-15,"No","Yes")))</f>
        <v>N/A</v>
      </c>
      <c r="I25" s="10">
        <v>1.3100000000000001E-2</v>
      </c>
      <c r="J25" s="10">
        <v>0</v>
      </c>
      <c r="K25" s="9" t="str">
        <f t="shared" si="1"/>
        <v>Yes</v>
      </c>
    </row>
    <row r="26" spans="1:11" x14ac:dyDescent="0.2">
      <c r="A26" s="3" t="s">
        <v>167</v>
      </c>
      <c r="B26" s="37" t="s">
        <v>213</v>
      </c>
      <c r="C26" s="9">
        <v>99.985341628</v>
      </c>
      <c r="D26" s="9" t="str">
        <f t="shared" si="2"/>
        <v>N/A</v>
      </c>
      <c r="E26" s="9">
        <v>99.998449878000002</v>
      </c>
      <c r="F26" s="9" t="str">
        <f t="shared" si="3"/>
        <v>N/A</v>
      </c>
      <c r="G26" s="9">
        <v>99.998359031000007</v>
      </c>
      <c r="H26" s="9" t="str">
        <f t="shared" si="4"/>
        <v>N/A</v>
      </c>
      <c r="I26" s="10">
        <v>1.3100000000000001E-2</v>
      </c>
      <c r="J26" s="10">
        <v>0</v>
      </c>
      <c r="K26" s="9" t="str">
        <f t="shared" si="1"/>
        <v>Yes</v>
      </c>
    </row>
    <row r="27" spans="1:11" x14ac:dyDescent="0.2">
      <c r="A27" s="3" t="s">
        <v>168</v>
      </c>
      <c r="B27" s="37" t="s">
        <v>213</v>
      </c>
      <c r="C27" s="9">
        <v>99.985341628</v>
      </c>
      <c r="D27" s="9" t="str">
        <f t="shared" si="2"/>
        <v>N/A</v>
      </c>
      <c r="E27" s="9">
        <v>99.998449878000002</v>
      </c>
      <c r="F27" s="9" t="str">
        <f t="shared" si="3"/>
        <v>N/A</v>
      </c>
      <c r="G27" s="9">
        <v>99.998359031000007</v>
      </c>
      <c r="H27" s="9" t="str">
        <f t="shared" si="4"/>
        <v>N/A</v>
      </c>
      <c r="I27" s="10">
        <v>1.3100000000000001E-2</v>
      </c>
      <c r="J27" s="10">
        <v>0</v>
      </c>
      <c r="K27" s="9" t="str">
        <f t="shared" si="1"/>
        <v>Yes</v>
      </c>
    </row>
    <row r="28" spans="1:11" x14ac:dyDescent="0.2">
      <c r="A28" s="3" t="s">
        <v>54</v>
      </c>
      <c r="B28" s="37" t="s">
        <v>213</v>
      </c>
      <c r="C28" s="9">
        <v>11.713211884</v>
      </c>
      <c r="D28" s="9" t="str">
        <f>IF($B28="N/A","N/A",IF(C28&gt;15,"No",IF(C28&lt;-15,"No","Yes")))</f>
        <v>N/A</v>
      </c>
      <c r="E28" s="9">
        <v>10.985363324</v>
      </c>
      <c r="F28" s="9" t="str">
        <f>IF($B28="N/A","N/A",IF(E28&gt;15,"No",IF(E28&lt;-15,"No","Yes")))</f>
        <v>N/A</v>
      </c>
      <c r="G28" s="9">
        <v>10.822760381</v>
      </c>
      <c r="H28" s="9" t="str">
        <f>IF($B28="N/A","N/A",IF(G28&gt;15,"No",IF(G28&lt;-15,"No","Yes")))</f>
        <v>N/A</v>
      </c>
      <c r="I28" s="10">
        <v>-6.21</v>
      </c>
      <c r="J28" s="10">
        <v>-1.48</v>
      </c>
      <c r="K28" s="9" t="str">
        <f t="shared" si="1"/>
        <v>Yes</v>
      </c>
    </row>
    <row r="29" spans="1:11" x14ac:dyDescent="0.2">
      <c r="A29" s="3" t="s">
        <v>55</v>
      </c>
      <c r="B29" s="37" t="s">
        <v>213</v>
      </c>
      <c r="C29" s="9">
        <v>88.272129743999997</v>
      </c>
      <c r="D29" s="9" t="str">
        <f>IF($B29="N/A","N/A",IF(C29&gt;15,"No",IF(C29&lt;-15,"No","Yes")))</f>
        <v>N/A</v>
      </c>
      <c r="E29" s="9">
        <v>89.013086553999997</v>
      </c>
      <c r="F29" s="9" t="str">
        <f>IF($B29="N/A","N/A",IF(E29&gt;15,"No",IF(E29&lt;-15,"No","Yes")))</f>
        <v>N/A</v>
      </c>
      <c r="G29" s="9">
        <v>89.175598649999998</v>
      </c>
      <c r="H29" s="9" t="str">
        <f>IF($B29="N/A","N/A",IF(G29&gt;15,"No",IF(G29&lt;-15,"No","Yes")))</f>
        <v>N/A</v>
      </c>
      <c r="I29" s="10">
        <v>0.83940000000000003</v>
      </c>
      <c r="J29" s="10">
        <v>0.18260000000000001</v>
      </c>
      <c r="K29" s="9" t="str">
        <f t="shared" si="1"/>
        <v>Yes</v>
      </c>
    </row>
    <row r="30" spans="1:11" x14ac:dyDescent="0.2">
      <c r="A30" s="3" t="s">
        <v>56</v>
      </c>
      <c r="B30" s="37" t="s">
        <v>213</v>
      </c>
      <c r="C30" s="9">
        <v>72.932656507000004</v>
      </c>
      <c r="D30" s="9" t="str">
        <f>IF($B30="N/A","N/A",IF(C30&gt;15,"No",IF(C30&lt;-15,"No","Yes")))</f>
        <v>N/A</v>
      </c>
      <c r="E30" s="9">
        <v>75.124696756999995</v>
      </c>
      <c r="F30" s="9" t="str">
        <f>IF($B30="N/A","N/A",IF(E30&gt;15,"No",IF(E30&lt;-15,"No","Yes")))</f>
        <v>N/A</v>
      </c>
      <c r="G30" s="9">
        <v>75.928128418</v>
      </c>
      <c r="H30" s="9" t="str">
        <f>IF($B30="N/A","N/A",IF(G30&gt;15,"No",IF(G30&lt;-15,"No","Yes")))</f>
        <v>N/A</v>
      </c>
      <c r="I30" s="10">
        <v>3.0059999999999998</v>
      </c>
      <c r="J30" s="10">
        <v>1.069</v>
      </c>
      <c r="K30" s="9" t="str">
        <f t="shared" si="1"/>
        <v>Yes</v>
      </c>
    </row>
    <row r="31" spans="1:11" x14ac:dyDescent="0.2">
      <c r="A31" s="3" t="s">
        <v>57</v>
      </c>
      <c r="B31" s="37" t="s">
        <v>213</v>
      </c>
      <c r="C31" s="9">
        <v>22.476414679000001</v>
      </c>
      <c r="D31" s="9" t="str">
        <f>IF($B31="N/A","N/A",IF(C31&gt;15,"No",IF(C31&lt;-15,"No","Yes")))</f>
        <v>N/A</v>
      </c>
      <c r="E31" s="9">
        <v>19.790198014000001</v>
      </c>
      <c r="F31" s="9" t="str">
        <f>IF($B31="N/A","N/A",IF(E31&gt;15,"No",IF(E31&lt;-15,"No","Yes")))</f>
        <v>N/A</v>
      </c>
      <c r="G31" s="9">
        <v>16.797742027000002</v>
      </c>
      <c r="H31" s="9" t="str">
        <f>IF($B31="N/A","N/A",IF(G31&gt;15,"No",IF(G31&lt;-15,"No","Yes")))</f>
        <v>N/A</v>
      </c>
      <c r="I31" s="10">
        <v>-12</v>
      </c>
      <c r="J31" s="10">
        <v>-15.1</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2" t="s">
        <v>12</v>
      </c>
      <c r="B6" s="87" t="s">
        <v>213</v>
      </c>
      <c r="C6" s="38">
        <v>0</v>
      </c>
      <c r="D6" s="9" t="str">
        <f t="shared" ref="D6:F18" si="0">IF($B6="N/A","N/A",IF(C6&lt;0,"No","Yes"))</f>
        <v>N/A</v>
      </c>
      <c r="E6" s="38">
        <v>0</v>
      </c>
      <c r="F6" s="9" t="str">
        <f t="shared" si="0"/>
        <v>N/A</v>
      </c>
      <c r="G6" s="38">
        <v>0</v>
      </c>
      <c r="H6" s="9" t="str">
        <f t="shared" ref="H6:H18" si="1">IF($B6="N/A","N/A",IF(G6&lt;0,"No","Yes"))</f>
        <v>N/A</v>
      </c>
      <c r="I6" s="10" t="s">
        <v>1747</v>
      </c>
      <c r="J6" s="10" t="s">
        <v>1747</v>
      </c>
      <c r="K6" s="9" t="str">
        <f t="shared" ref="K6:K18" si="2">IF(J6="Div by 0", "N/A", IF(J6="N/A","N/A", IF(J6&gt;30, "No", IF(J6&lt;-30, "No", "Yes"))))</f>
        <v>N/A</v>
      </c>
    </row>
    <row r="7" spans="1:11" x14ac:dyDescent="0.2">
      <c r="A7" s="28" t="s">
        <v>445</v>
      </c>
      <c r="B7" s="87" t="s">
        <v>213</v>
      </c>
      <c r="C7" s="9" t="s">
        <v>1747</v>
      </c>
      <c r="D7" s="9" t="str">
        <f t="shared" si="0"/>
        <v>N/A</v>
      </c>
      <c r="E7" s="9" t="s">
        <v>1747</v>
      </c>
      <c r="F7" s="9" t="str">
        <f t="shared" si="0"/>
        <v>N/A</v>
      </c>
      <c r="G7" s="9" t="s">
        <v>1747</v>
      </c>
      <c r="H7" s="9" t="str">
        <f t="shared" si="1"/>
        <v>N/A</v>
      </c>
      <c r="I7" s="10" t="s">
        <v>1747</v>
      </c>
      <c r="J7" s="10" t="s">
        <v>1747</v>
      </c>
      <c r="K7" s="9" t="str">
        <f t="shared" si="2"/>
        <v>N/A</v>
      </c>
    </row>
    <row r="8" spans="1:11" x14ac:dyDescent="0.2">
      <c r="A8" s="28" t="s">
        <v>446</v>
      </c>
      <c r="B8" s="87" t="s">
        <v>213</v>
      </c>
      <c r="C8" s="9" t="s">
        <v>1747</v>
      </c>
      <c r="D8" s="9" t="str">
        <f t="shared" si="0"/>
        <v>N/A</v>
      </c>
      <c r="E8" s="9" t="s">
        <v>1747</v>
      </c>
      <c r="F8" s="9" t="str">
        <f t="shared" si="0"/>
        <v>N/A</v>
      </c>
      <c r="G8" s="9" t="s">
        <v>1747</v>
      </c>
      <c r="H8" s="9" t="str">
        <f t="shared" si="1"/>
        <v>N/A</v>
      </c>
      <c r="I8" s="10" t="s">
        <v>1747</v>
      </c>
      <c r="J8" s="10" t="s">
        <v>1747</v>
      </c>
      <c r="K8" s="9" t="str">
        <f t="shared" si="2"/>
        <v>N/A</v>
      </c>
    </row>
    <row r="9" spans="1:11" x14ac:dyDescent="0.2">
      <c r="A9" s="28" t="s">
        <v>447</v>
      </c>
      <c r="B9" s="87" t="s">
        <v>213</v>
      </c>
      <c r="C9" s="9" t="s">
        <v>1747</v>
      </c>
      <c r="D9" s="9" t="str">
        <f t="shared" si="0"/>
        <v>N/A</v>
      </c>
      <c r="E9" s="9" t="s">
        <v>1747</v>
      </c>
      <c r="F9" s="9" t="str">
        <f t="shared" si="0"/>
        <v>N/A</v>
      </c>
      <c r="G9" s="9" t="s">
        <v>1747</v>
      </c>
      <c r="H9" s="9" t="str">
        <f t="shared" si="1"/>
        <v>N/A</v>
      </c>
      <c r="I9" s="10" t="s">
        <v>1747</v>
      </c>
      <c r="J9" s="10" t="s">
        <v>1747</v>
      </c>
      <c r="K9" s="9" t="str">
        <f t="shared" si="2"/>
        <v>N/A</v>
      </c>
    </row>
    <row r="10" spans="1:11" x14ac:dyDescent="0.2">
      <c r="A10" s="28" t="s">
        <v>448</v>
      </c>
      <c r="B10" s="87" t="s">
        <v>213</v>
      </c>
      <c r="C10" s="9" t="s">
        <v>1747</v>
      </c>
      <c r="D10" s="9" t="str">
        <f t="shared" si="0"/>
        <v>N/A</v>
      </c>
      <c r="E10" s="9" t="s">
        <v>1747</v>
      </c>
      <c r="F10" s="9" t="str">
        <f t="shared" si="0"/>
        <v>N/A</v>
      </c>
      <c r="G10" s="9" t="s">
        <v>1747</v>
      </c>
      <c r="H10" s="9" t="str">
        <f t="shared" si="1"/>
        <v>N/A</v>
      </c>
      <c r="I10" s="10" t="s">
        <v>1747</v>
      </c>
      <c r="J10" s="10" t="s">
        <v>1747</v>
      </c>
      <c r="K10" s="9" t="str">
        <f t="shared" si="2"/>
        <v>N/A</v>
      </c>
    </row>
    <row r="11" spans="1:11" x14ac:dyDescent="0.2">
      <c r="A11" s="2" t="s">
        <v>207</v>
      </c>
      <c r="B11" s="87" t="s">
        <v>213</v>
      </c>
      <c r="C11" s="9" t="s">
        <v>1747</v>
      </c>
      <c r="D11" s="9" t="str">
        <f t="shared" si="0"/>
        <v>N/A</v>
      </c>
      <c r="E11" s="9" t="s">
        <v>1747</v>
      </c>
      <c r="F11" s="9" t="str">
        <f t="shared" si="0"/>
        <v>N/A</v>
      </c>
      <c r="G11" s="9" t="s">
        <v>1747</v>
      </c>
      <c r="H11" s="9" t="str">
        <f t="shared" si="1"/>
        <v>N/A</v>
      </c>
      <c r="I11" s="10" t="s">
        <v>1747</v>
      </c>
      <c r="J11" s="10" t="s">
        <v>1747</v>
      </c>
      <c r="K11" s="9" t="str">
        <f t="shared" si="2"/>
        <v>N/A</v>
      </c>
    </row>
    <row r="12" spans="1:11" x14ac:dyDescent="0.2">
      <c r="A12" s="2" t="s">
        <v>939</v>
      </c>
      <c r="B12" s="87" t="s">
        <v>213</v>
      </c>
      <c r="C12" s="9" t="s">
        <v>1747</v>
      </c>
      <c r="D12" s="9" t="str">
        <f t="shared" si="0"/>
        <v>N/A</v>
      </c>
      <c r="E12" s="9" t="s">
        <v>1747</v>
      </c>
      <c r="F12" s="9" t="str">
        <f t="shared" si="0"/>
        <v>N/A</v>
      </c>
      <c r="G12" s="9" t="s">
        <v>1747</v>
      </c>
      <c r="H12" s="9" t="str">
        <f t="shared" si="1"/>
        <v>N/A</v>
      </c>
      <c r="I12" s="10" t="s">
        <v>1747</v>
      </c>
      <c r="J12" s="10" t="s">
        <v>1747</v>
      </c>
      <c r="K12" s="9" t="str">
        <f t="shared" si="2"/>
        <v>N/A</v>
      </c>
    </row>
    <row r="13" spans="1:11" x14ac:dyDescent="0.2">
      <c r="A13" s="2" t="s">
        <v>51</v>
      </c>
      <c r="B13" s="87" t="s">
        <v>213</v>
      </c>
      <c r="C13" s="9" t="s">
        <v>1747</v>
      </c>
      <c r="D13" s="9" t="str">
        <f t="shared" si="0"/>
        <v>N/A</v>
      </c>
      <c r="E13" s="9" t="s">
        <v>1747</v>
      </c>
      <c r="F13" s="9" t="str">
        <f t="shared" si="0"/>
        <v>N/A</v>
      </c>
      <c r="G13" s="9" t="s">
        <v>1747</v>
      </c>
      <c r="H13" s="9" t="str">
        <f t="shared" si="1"/>
        <v>N/A</v>
      </c>
      <c r="I13" s="10" t="s">
        <v>1747</v>
      </c>
      <c r="J13" s="10" t="s">
        <v>1747</v>
      </c>
      <c r="K13" s="9" t="str">
        <f t="shared" si="2"/>
        <v>N/A</v>
      </c>
    </row>
    <row r="14" spans="1:11" x14ac:dyDescent="0.2">
      <c r="A14" s="2" t="s">
        <v>52</v>
      </c>
      <c r="B14" s="87" t="s">
        <v>213</v>
      </c>
      <c r="C14" s="9" t="s">
        <v>1747</v>
      </c>
      <c r="D14" s="9" t="str">
        <f t="shared" si="0"/>
        <v>N/A</v>
      </c>
      <c r="E14" s="9" t="s">
        <v>1747</v>
      </c>
      <c r="F14" s="9" t="str">
        <f t="shared" si="0"/>
        <v>N/A</v>
      </c>
      <c r="G14" s="9" t="s">
        <v>1747</v>
      </c>
      <c r="H14" s="9" t="str">
        <f t="shared" si="1"/>
        <v>N/A</v>
      </c>
      <c r="I14" s="10" t="s">
        <v>1747</v>
      </c>
      <c r="J14" s="10" t="s">
        <v>1747</v>
      </c>
      <c r="K14" s="9" t="str">
        <f t="shared" si="2"/>
        <v>N/A</v>
      </c>
    </row>
    <row r="15" spans="1:11" x14ac:dyDescent="0.2">
      <c r="A15" s="2" t="s">
        <v>164</v>
      </c>
      <c r="B15" s="87" t="s">
        <v>213</v>
      </c>
      <c r="C15" s="9" t="s">
        <v>1747</v>
      </c>
      <c r="D15" s="9" t="str">
        <f t="shared" si="0"/>
        <v>N/A</v>
      </c>
      <c r="E15" s="9" t="s">
        <v>1747</v>
      </c>
      <c r="F15" s="9" t="str">
        <f t="shared" si="0"/>
        <v>N/A</v>
      </c>
      <c r="G15" s="9" t="s">
        <v>1747</v>
      </c>
      <c r="H15" s="9" t="str">
        <f t="shared" si="1"/>
        <v>N/A</v>
      </c>
      <c r="I15" s="10" t="s">
        <v>1747</v>
      </c>
      <c r="J15" s="10" t="s">
        <v>1747</v>
      </c>
      <c r="K15" s="9" t="str">
        <f t="shared" si="2"/>
        <v>N/A</v>
      </c>
    </row>
    <row r="16" spans="1:11" x14ac:dyDescent="0.2">
      <c r="A16" s="2" t="s">
        <v>165</v>
      </c>
      <c r="B16" s="87" t="s">
        <v>213</v>
      </c>
      <c r="C16" s="9" t="s">
        <v>1747</v>
      </c>
      <c r="D16" s="9" t="str">
        <f t="shared" si="0"/>
        <v>N/A</v>
      </c>
      <c r="E16" s="9" t="s">
        <v>1747</v>
      </c>
      <c r="F16" s="9" t="str">
        <f t="shared" si="0"/>
        <v>N/A</v>
      </c>
      <c r="G16" s="9" t="s">
        <v>1747</v>
      </c>
      <c r="H16" s="9" t="str">
        <f t="shared" si="1"/>
        <v>N/A</v>
      </c>
      <c r="I16" s="10" t="s">
        <v>1747</v>
      </c>
      <c r="J16" s="10" t="s">
        <v>1747</v>
      </c>
      <c r="K16" s="9" t="str">
        <f t="shared" si="2"/>
        <v>N/A</v>
      </c>
    </row>
    <row r="17" spans="1:11" x14ac:dyDescent="0.2">
      <c r="A17" s="2" t="s">
        <v>21</v>
      </c>
      <c r="B17" s="87" t="s">
        <v>213</v>
      </c>
      <c r="C17" s="9" t="s">
        <v>1747</v>
      </c>
      <c r="D17" s="9" t="str">
        <f t="shared" si="0"/>
        <v>N/A</v>
      </c>
      <c r="E17" s="9" t="s">
        <v>1747</v>
      </c>
      <c r="F17" s="9" t="str">
        <f t="shared" si="0"/>
        <v>N/A</v>
      </c>
      <c r="G17" s="9" t="s">
        <v>1747</v>
      </c>
      <c r="H17" s="9" t="str">
        <f t="shared" si="1"/>
        <v>N/A</v>
      </c>
      <c r="I17" s="10" t="s">
        <v>1747</v>
      </c>
      <c r="J17" s="10" t="s">
        <v>1747</v>
      </c>
      <c r="K17" s="9" t="str">
        <f t="shared" si="2"/>
        <v>N/A</v>
      </c>
    </row>
    <row r="18" spans="1:11" x14ac:dyDescent="0.2">
      <c r="A18" s="2" t="s">
        <v>53</v>
      </c>
      <c r="B18" s="87" t="s">
        <v>213</v>
      </c>
      <c r="C18" s="9" t="s">
        <v>1747</v>
      </c>
      <c r="D18" s="9" t="str">
        <f t="shared" si="0"/>
        <v>N/A</v>
      </c>
      <c r="E18" s="9" t="s">
        <v>1747</v>
      </c>
      <c r="F18" s="9" t="str">
        <f t="shared" si="0"/>
        <v>N/A</v>
      </c>
      <c r="G18" s="9" t="s">
        <v>1747</v>
      </c>
      <c r="H18" s="9" t="str">
        <f t="shared" si="1"/>
        <v>N/A</v>
      </c>
      <c r="I18" s="10" t="s">
        <v>1747</v>
      </c>
      <c r="J18" s="10" t="s">
        <v>1747</v>
      </c>
      <c r="K18" s="9" t="str">
        <f t="shared" si="2"/>
        <v>N/A</v>
      </c>
    </row>
    <row r="19" spans="1:11" x14ac:dyDescent="0.2">
      <c r="A19" s="3" t="s">
        <v>678</v>
      </c>
      <c r="B19" s="87" t="s">
        <v>213</v>
      </c>
      <c r="C19" s="9" t="s">
        <v>1747</v>
      </c>
      <c r="D19" s="9" t="str">
        <f t="shared" ref="D19:D21" si="3">IF($B19="N/A","N/A",IF(C19&lt;0,"No","Yes"))</f>
        <v>N/A</v>
      </c>
      <c r="E19" s="9" t="s">
        <v>1747</v>
      </c>
      <c r="F19" s="9" t="str">
        <f t="shared" ref="F19:F21" si="4">IF($B19="N/A","N/A",IF(E19&lt;0,"No","Yes"))</f>
        <v>N/A</v>
      </c>
      <c r="G19" s="9" t="s">
        <v>1747</v>
      </c>
      <c r="H19" s="9" t="str">
        <f t="shared" ref="H19:H21" si="5">IF($B19="N/A","N/A",IF(G19&lt;0,"No","Yes"))</f>
        <v>N/A</v>
      </c>
      <c r="I19" s="10" t="s">
        <v>1747</v>
      </c>
      <c r="J19" s="10" t="s">
        <v>1747</v>
      </c>
      <c r="K19" s="9" t="str">
        <f>IF(J19="Div by 0", "N/A", IF(J19="N/A","N/A", IF(J19&gt;30, "No", IF(J19&lt;-30, "No", "Yes"))))</f>
        <v>N/A</v>
      </c>
    </row>
    <row r="20" spans="1:11" x14ac:dyDescent="0.2">
      <c r="A20" s="3" t="s">
        <v>679</v>
      </c>
      <c r="B20" s="87" t="s">
        <v>213</v>
      </c>
      <c r="C20" s="9" t="s">
        <v>1747</v>
      </c>
      <c r="D20" s="9" t="str">
        <f t="shared" si="3"/>
        <v>N/A</v>
      </c>
      <c r="E20" s="9" t="s">
        <v>1747</v>
      </c>
      <c r="F20" s="9" t="str">
        <f t="shared" si="4"/>
        <v>N/A</v>
      </c>
      <c r="G20" s="9" t="s">
        <v>1747</v>
      </c>
      <c r="H20" s="9" t="str">
        <f t="shared" si="5"/>
        <v>N/A</v>
      </c>
      <c r="I20" s="10" t="s">
        <v>1747</v>
      </c>
      <c r="J20" s="10" t="s">
        <v>1747</v>
      </c>
      <c r="K20" s="9" t="str">
        <f>IF(J20="Div by 0", "N/A", IF(J20="N/A","N/A", IF(J20&gt;30, "No", IF(J20&lt;-30, "No", "Yes"))))</f>
        <v>N/A</v>
      </c>
    </row>
    <row r="21" spans="1:11" x14ac:dyDescent="0.2">
      <c r="A21" s="3" t="s">
        <v>680</v>
      </c>
      <c r="B21" s="87" t="s">
        <v>213</v>
      </c>
      <c r="C21" s="9" t="s">
        <v>1747</v>
      </c>
      <c r="D21" s="9" t="str">
        <f t="shared" si="3"/>
        <v>N/A</v>
      </c>
      <c r="E21" s="9" t="s">
        <v>1747</v>
      </c>
      <c r="F21" s="9" t="str">
        <f t="shared" si="4"/>
        <v>N/A</v>
      </c>
      <c r="G21" s="9" t="s">
        <v>1747</v>
      </c>
      <c r="H21" s="9" t="str">
        <f t="shared" si="5"/>
        <v>N/A</v>
      </c>
      <c r="I21" s="10" t="s">
        <v>1747</v>
      </c>
      <c r="J21" s="10" t="s">
        <v>1747</v>
      </c>
      <c r="K21" s="9" t="str">
        <f>IF(J21="Div by 0", "N/A", IF(J21="N/A","N/A", IF(J21&gt;30, "No", IF(J21&lt;-30, "No", "Yes"))))</f>
        <v>N/A</v>
      </c>
    </row>
    <row r="22" spans="1:11" ht="16.5" customHeight="1" x14ac:dyDescent="0.2">
      <c r="A22" s="3" t="s">
        <v>1714</v>
      </c>
      <c r="B22" s="87" t="s">
        <v>213</v>
      </c>
      <c r="C22" s="9" t="s">
        <v>1747</v>
      </c>
      <c r="D22" s="9" t="str">
        <f t="shared" ref="D22:D31" si="6">IF($B22="N/A","N/A",IF(C22&lt;0,"No","Yes"))</f>
        <v>N/A</v>
      </c>
      <c r="E22" s="9" t="s">
        <v>1747</v>
      </c>
      <c r="F22" s="9" t="str">
        <f t="shared" ref="F22:F31" si="7">IF($B22="N/A","N/A",IF(E22&lt;0,"No","Yes"))</f>
        <v>N/A</v>
      </c>
      <c r="G22" s="9" t="s">
        <v>1747</v>
      </c>
      <c r="I22" s="10" t="s">
        <v>1747</v>
      </c>
      <c r="J22" s="10" t="s">
        <v>1747</v>
      </c>
      <c r="K22" s="9" t="str">
        <f t="shared" ref="K22:K31" si="8">IF(J22="Div by 0", "N/A", IF(J22="N/A","N/A", IF(J22&gt;30, "No", IF(J22&lt;-30, "No", "Yes"))))</f>
        <v>N/A</v>
      </c>
    </row>
    <row r="23" spans="1:11" x14ac:dyDescent="0.2">
      <c r="A23" s="3" t="s">
        <v>942</v>
      </c>
      <c r="B23" s="87" t="s">
        <v>213</v>
      </c>
      <c r="C23" s="9" t="s">
        <v>1747</v>
      </c>
      <c r="D23" s="9" t="str">
        <f t="shared" si="6"/>
        <v>N/A</v>
      </c>
      <c r="E23" s="9" t="s">
        <v>1747</v>
      </c>
      <c r="F23" s="9" t="str">
        <f t="shared" si="7"/>
        <v>N/A</v>
      </c>
      <c r="G23" s="9" t="s">
        <v>1747</v>
      </c>
      <c r="H23" s="9" t="str">
        <f t="shared" ref="H23:H31" si="9">IF($B23="N/A","N/A",IF(G23&lt;0,"No","Yes"))</f>
        <v>N/A</v>
      </c>
      <c r="I23" s="10" t="s">
        <v>1747</v>
      </c>
      <c r="J23" s="10" t="s">
        <v>1747</v>
      </c>
      <c r="K23" s="9" t="str">
        <f t="shared" si="8"/>
        <v>N/A</v>
      </c>
    </row>
    <row r="24" spans="1:11" ht="25.5" x14ac:dyDescent="0.2">
      <c r="A24" s="3" t="s">
        <v>943</v>
      </c>
      <c r="B24" s="87" t="s">
        <v>213</v>
      </c>
      <c r="C24" s="9" t="s">
        <v>1747</v>
      </c>
      <c r="D24" s="9" t="str">
        <f t="shared" si="6"/>
        <v>N/A</v>
      </c>
      <c r="E24" s="9" t="s">
        <v>1747</v>
      </c>
      <c r="F24" s="9" t="str">
        <f t="shared" si="7"/>
        <v>N/A</v>
      </c>
      <c r="G24" s="9" t="s">
        <v>1747</v>
      </c>
      <c r="H24" s="9" t="str">
        <f t="shared" si="9"/>
        <v>N/A</v>
      </c>
      <c r="I24" s="10" t="s">
        <v>1747</v>
      </c>
      <c r="J24" s="10" t="s">
        <v>1747</v>
      </c>
      <c r="K24" s="9" t="str">
        <f t="shared" si="8"/>
        <v>N/A</v>
      </c>
    </row>
    <row r="25" spans="1:11" x14ac:dyDescent="0.2">
      <c r="A25" s="2" t="s">
        <v>166</v>
      </c>
      <c r="B25" s="87" t="s">
        <v>213</v>
      </c>
      <c r="C25" s="9" t="s">
        <v>1747</v>
      </c>
      <c r="D25" s="9" t="str">
        <f t="shared" si="6"/>
        <v>N/A</v>
      </c>
      <c r="E25" s="9" t="s">
        <v>1747</v>
      </c>
      <c r="F25" s="9" t="str">
        <f t="shared" si="7"/>
        <v>N/A</v>
      </c>
      <c r="G25" s="9" t="s">
        <v>1747</v>
      </c>
      <c r="H25" s="9" t="str">
        <f t="shared" si="9"/>
        <v>N/A</v>
      </c>
      <c r="I25" s="10" t="s">
        <v>1747</v>
      </c>
      <c r="J25" s="10" t="s">
        <v>1747</v>
      </c>
      <c r="K25" s="9" t="str">
        <f t="shared" si="8"/>
        <v>N/A</v>
      </c>
    </row>
    <row r="26" spans="1:11" x14ac:dyDescent="0.2">
      <c r="A26" s="2" t="s">
        <v>167</v>
      </c>
      <c r="B26" s="87" t="s">
        <v>213</v>
      </c>
      <c r="C26" s="9" t="s">
        <v>1747</v>
      </c>
      <c r="D26" s="9" t="str">
        <f t="shared" si="6"/>
        <v>N/A</v>
      </c>
      <c r="E26" s="9" t="s">
        <v>1747</v>
      </c>
      <c r="F26" s="9" t="str">
        <f t="shared" si="7"/>
        <v>N/A</v>
      </c>
      <c r="G26" s="9" t="s">
        <v>1747</v>
      </c>
      <c r="H26" s="9" t="str">
        <f t="shared" si="9"/>
        <v>N/A</v>
      </c>
      <c r="I26" s="10" t="s">
        <v>1747</v>
      </c>
      <c r="J26" s="10" t="s">
        <v>1747</v>
      </c>
      <c r="K26" s="9" t="str">
        <f t="shared" si="8"/>
        <v>N/A</v>
      </c>
    </row>
    <row r="27" spans="1:11" x14ac:dyDescent="0.2">
      <c r="A27" s="2" t="s">
        <v>168</v>
      </c>
      <c r="B27" s="87" t="s">
        <v>213</v>
      </c>
      <c r="C27" s="9" t="s">
        <v>1747</v>
      </c>
      <c r="D27" s="9" t="str">
        <f t="shared" si="6"/>
        <v>N/A</v>
      </c>
      <c r="E27" s="9" t="s">
        <v>1747</v>
      </c>
      <c r="F27" s="9" t="str">
        <f t="shared" si="7"/>
        <v>N/A</v>
      </c>
      <c r="G27" s="9" t="s">
        <v>1747</v>
      </c>
      <c r="H27" s="9" t="str">
        <f t="shared" si="9"/>
        <v>N/A</v>
      </c>
      <c r="I27" s="10" t="s">
        <v>1747</v>
      </c>
      <c r="J27" s="10" t="s">
        <v>1747</v>
      </c>
      <c r="K27" s="9" t="str">
        <f t="shared" si="8"/>
        <v>N/A</v>
      </c>
    </row>
    <row r="28" spans="1:11" x14ac:dyDescent="0.2">
      <c r="A28" s="2" t="s">
        <v>54</v>
      </c>
      <c r="B28" s="87" t="s">
        <v>213</v>
      </c>
      <c r="C28" s="9" t="s">
        <v>1747</v>
      </c>
      <c r="D28" s="9" t="str">
        <f t="shared" si="6"/>
        <v>N/A</v>
      </c>
      <c r="E28" s="9" t="s">
        <v>1747</v>
      </c>
      <c r="F28" s="9" t="str">
        <f t="shared" si="7"/>
        <v>N/A</v>
      </c>
      <c r="G28" s="9" t="s">
        <v>1747</v>
      </c>
      <c r="H28" s="9" t="str">
        <f t="shared" si="9"/>
        <v>N/A</v>
      </c>
      <c r="I28" s="10" t="s">
        <v>1747</v>
      </c>
      <c r="J28" s="10" t="s">
        <v>1747</v>
      </c>
      <c r="K28" s="9" t="str">
        <f t="shared" si="8"/>
        <v>N/A</v>
      </c>
    </row>
    <row r="29" spans="1:11" x14ac:dyDescent="0.2">
      <c r="A29" s="2" t="s">
        <v>55</v>
      </c>
      <c r="B29" s="87" t="s">
        <v>213</v>
      </c>
      <c r="C29" s="9" t="s">
        <v>1747</v>
      </c>
      <c r="D29" s="9" t="str">
        <f t="shared" si="6"/>
        <v>N/A</v>
      </c>
      <c r="E29" s="9" t="s">
        <v>1747</v>
      </c>
      <c r="F29" s="9" t="str">
        <f t="shared" si="7"/>
        <v>N/A</v>
      </c>
      <c r="G29" s="9" t="s">
        <v>1747</v>
      </c>
      <c r="H29" s="9" t="str">
        <f t="shared" si="9"/>
        <v>N/A</v>
      </c>
      <c r="I29" s="10" t="s">
        <v>1747</v>
      </c>
      <c r="J29" s="10" t="s">
        <v>1747</v>
      </c>
      <c r="K29" s="9" t="str">
        <f t="shared" si="8"/>
        <v>N/A</v>
      </c>
    </row>
    <row r="30" spans="1:11" x14ac:dyDescent="0.2">
      <c r="A30" s="2" t="s">
        <v>56</v>
      </c>
      <c r="B30" s="87" t="s">
        <v>213</v>
      </c>
      <c r="C30" s="9" t="s">
        <v>1747</v>
      </c>
      <c r="D30" s="9" t="str">
        <f t="shared" si="6"/>
        <v>N/A</v>
      </c>
      <c r="E30" s="9" t="s">
        <v>1747</v>
      </c>
      <c r="F30" s="9" t="str">
        <f t="shared" si="7"/>
        <v>N/A</v>
      </c>
      <c r="G30" s="9" t="s">
        <v>1747</v>
      </c>
      <c r="H30" s="9" t="str">
        <f t="shared" si="9"/>
        <v>N/A</v>
      </c>
      <c r="I30" s="10" t="s">
        <v>1747</v>
      </c>
      <c r="J30" s="10" t="s">
        <v>1747</v>
      </c>
      <c r="K30" s="9" t="str">
        <f t="shared" si="8"/>
        <v>N/A</v>
      </c>
    </row>
    <row r="31" spans="1:11" x14ac:dyDescent="0.2">
      <c r="A31" s="2" t="s">
        <v>57</v>
      </c>
      <c r="B31" s="87" t="s">
        <v>213</v>
      </c>
      <c r="C31" s="9" t="s">
        <v>1747</v>
      </c>
      <c r="D31" s="9" t="str">
        <f t="shared" si="6"/>
        <v>N/A</v>
      </c>
      <c r="E31" s="9" t="s">
        <v>1747</v>
      </c>
      <c r="F31" s="9" t="str">
        <f t="shared" si="7"/>
        <v>N/A</v>
      </c>
      <c r="G31" s="9" t="s">
        <v>1747</v>
      </c>
      <c r="H31" s="9" t="str">
        <f t="shared" si="9"/>
        <v>N/A</v>
      </c>
      <c r="I31" s="10" t="s">
        <v>1747</v>
      </c>
      <c r="J31" s="10" t="s">
        <v>1747</v>
      </c>
      <c r="K31" s="9" t="str">
        <f t="shared" si="8"/>
        <v>N/A</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x14ac:dyDescent="0.2">
      <c r="A2" s="153" t="s">
        <v>1604</v>
      </c>
      <c r="B2" s="154"/>
      <c r="C2" s="154"/>
      <c r="D2" s="154"/>
      <c r="E2" s="154"/>
      <c r="F2" s="154"/>
      <c r="G2" s="154"/>
      <c r="H2" s="154"/>
      <c r="I2" s="154"/>
      <c r="J2" s="154"/>
      <c r="K2" s="154"/>
      <c r="L2" s="155"/>
    </row>
    <row r="3" spans="1:12" s="21" customFormat="1" x14ac:dyDescent="0.2">
      <c r="A3" s="146" t="s">
        <v>1746</v>
      </c>
      <c r="B3" s="22"/>
      <c r="C3" s="22"/>
      <c r="D3" s="22"/>
      <c r="E3" s="22"/>
      <c r="F3" s="22"/>
      <c r="G3" s="22"/>
      <c r="H3" s="22"/>
      <c r="I3" s="22"/>
      <c r="J3" s="22"/>
      <c r="K3" s="23"/>
    </row>
    <row r="4" spans="1:12" s="21" customFormat="1" x14ac:dyDescent="0.2">
      <c r="A4" s="170" t="s">
        <v>650</v>
      </c>
      <c r="B4" s="171"/>
      <c r="C4" s="171"/>
      <c r="D4" s="171"/>
      <c r="E4" s="171"/>
      <c r="F4" s="171"/>
      <c r="G4" s="171"/>
      <c r="H4" s="171"/>
      <c r="I4" s="171"/>
      <c r="J4" s="171"/>
      <c r="K4" s="171"/>
      <c r="L4" s="172"/>
    </row>
    <row r="5" spans="1:12" s="83" customFormat="1" ht="63" customHeight="1" x14ac:dyDescent="0.2">
      <c r="A5" s="41" t="s">
        <v>11</v>
      </c>
      <c r="B5" s="25" t="s">
        <v>212</v>
      </c>
      <c r="C5" s="25" t="s">
        <v>1732</v>
      </c>
      <c r="D5" s="25" t="s">
        <v>1737</v>
      </c>
      <c r="E5" s="25" t="s">
        <v>651</v>
      </c>
      <c r="F5" s="25" t="s">
        <v>1733</v>
      </c>
      <c r="G5" s="25" t="s">
        <v>652</v>
      </c>
      <c r="H5" s="25" t="s">
        <v>1734</v>
      </c>
      <c r="I5" s="42" t="s">
        <v>1735</v>
      </c>
      <c r="J5" s="42" t="s">
        <v>1736</v>
      </c>
      <c r="K5" s="43" t="s">
        <v>744</v>
      </c>
      <c r="L5" s="44" t="s">
        <v>743</v>
      </c>
    </row>
    <row r="6" spans="1:12" s="30" customFormat="1" ht="12.75" customHeight="1" x14ac:dyDescent="0.2">
      <c r="A6" s="2" t="s">
        <v>345</v>
      </c>
      <c r="B6" s="46" t="s">
        <v>213</v>
      </c>
      <c r="C6" s="29">
        <v>5</v>
      </c>
      <c r="D6" s="46" t="s">
        <v>213</v>
      </c>
      <c r="E6" s="29">
        <v>7</v>
      </c>
      <c r="F6" s="46" t="s">
        <v>213</v>
      </c>
      <c r="G6" s="29">
        <v>7</v>
      </c>
      <c r="H6" s="46" t="s">
        <v>213</v>
      </c>
      <c r="I6" s="133" t="s">
        <v>213</v>
      </c>
      <c r="J6" s="133" t="s">
        <v>213</v>
      </c>
      <c r="K6" s="46" t="s">
        <v>213</v>
      </c>
      <c r="L6" s="46" t="s">
        <v>213</v>
      </c>
    </row>
    <row r="7" spans="1:12" x14ac:dyDescent="0.2">
      <c r="A7" s="3" t="s">
        <v>17</v>
      </c>
      <c r="B7" s="32" t="s">
        <v>213</v>
      </c>
      <c r="C7" s="33">
        <v>168549</v>
      </c>
      <c r="D7" s="84" t="str">
        <f>IF($B7="N/A","N/A",IF(C7&gt;10,"No",IF(C7&lt;-10,"No","Yes")))</f>
        <v>N/A</v>
      </c>
      <c r="E7" s="33">
        <v>176386</v>
      </c>
      <c r="F7" s="84" t="str">
        <f>IF($B7="N/A","N/A",IF(E7&gt;10,"No",IF(E7&lt;-10,"No","Yes")))</f>
        <v>N/A</v>
      </c>
      <c r="G7" s="33">
        <v>180535</v>
      </c>
      <c r="H7" s="84" t="str">
        <f>IF($B7="N/A","N/A",IF(G7&gt;10,"No",IF(G7&lt;-10,"No","Yes")))</f>
        <v>N/A</v>
      </c>
      <c r="I7" s="85">
        <v>4.6500000000000004</v>
      </c>
      <c r="J7" s="85">
        <v>2.3519999999999999</v>
      </c>
      <c r="K7" s="86" t="s">
        <v>739</v>
      </c>
      <c r="L7" s="34" t="str">
        <f>IF(J7="Div by 0", "N/A", IF(K7="N/A","N/A", IF(J7&gt;VALUE(MID(K7,1,2)), "No", IF(J7&lt;-1*VALUE(MID(K7,1,2)), "No", "Yes"))))</f>
        <v>Yes</v>
      </c>
    </row>
    <row r="8" spans="1:12" x14ac:dyDescent="0.2">
      <c r="A8" s="3" t="s">
        <v>58</v>
      </c>
      <c r="B8" s="37" t="s">
        <v>213</v>
      </c>
      <c r="C8" s="49">
        <v>1013052047</v>
      </c>
      <c r="D8" s="46" t="str">
        <f>IF($B8="N/A","N/A",IF(C8&gt;10,"No",IF(C8&lt;-10,"No","Yes")))</f>
        <v>N/A</v>
      </c>
      <c r="E8" s="49">
        <v>1003675656</v>
      </c>
      <c r="F8" s="46" t="str">
        <f>IF($B8="N/A","N/A",IF(E8&gt;10,"No",IF(E8&lt;-10,"No","Yes")))</f>
        <v>N/A</v>
      </c>
      <c r="G8" s="49">
        <v>1032990364</v>
      </c>
      <c r="H8" s="46" t="str">
        <f>IF($B8="N/A","N/A",IF(G8&gt;10,"No",IF(G8&lt;-10,"No","Yes")))</f>
        <v>N/A</v>
      </c>
      <c r="I8" s="12">
        <v>-0.92600000000000005</v>
      </c>
      <c r="J8" s="12">
        <v>2.9209999999999998</v>
      </c>
      <c r="K8" s="47" t="s">
        <v>739</v>
      </c>
      <c r="L8" s="9" t="str">
        <f>IF(J8="Div by 0", "N/A", IF(K8="N/A","N/A", IF(J8&gt;VALUE(MID(K8,1,2)), "No", IF(J8&lt;-1*VALUE(MID(K8,1,2)), "No", "Yes"))))</f>
        <v>Yes</v>
      </c>
    </row>
    <row r="9" spans="1:12" x14ac:dyDescent="0.2">
      <c r="A9" s="61" t="s">
        <v>944</v>
      </c>
      <c r="B9" s="9" t="s">
        <v>213</v>
      </c>
      <c r="C9" s="8">
        <v>15.698698895</v>
      </c>
      <c r="D9" s="46" t="str">
        <f>IF($B9="N/A","N/A",IF(C9&gt;10,"No",IF(C9&lt;-10,"No","Yes")))</f>
        <v>N/A</v>
      </c>
      <c r="E9" s="8">
        <v>16.125996394000001</v>
      </c>
      <c r="F9" s="46" t="str">
        <f>IF($B9="N/A","N/A",IF(E9&gt;10,"No",IF(E9&lt;-10,"No","Yes")))</f>
        <v>N/A</v>
      </c>
      <c r="G9" s="8">
        <v>16.906970947000001</v>
      </c>
      <c r="H9" s="46" t="str">
        <f>IF($B9="N/A","N/A",IF(G9&gt;10,"No",IF(G9&lt;-10,"No","Yes")))</f>
        <v>N/A</v>
      </c>
      <c r="I9" s="12">
        <v>2.722</v>
      </c>
      <c r="J9" s="12">
        <v>4.843</v>
      </c>
      <c r="K9" s="9" t="s">
        <v>213</v>
      </c>
      <c r="L9" s="9" t="str">
        <f>IF(J9="Div by 0", "N/A", IF(K9="N/A","N/A", IF(J9&gt;VALUE(MID(K9,1,2)), "No", IF(J9&lt;-1*VALUE(MID(K9,1,2)), "No", "Yes"))))</f>
        <v>N/A</v>
      </c>
    </row>
    <row r="10" spans="1:12" x14ac:dyDescent="0.2">
      <c r="A10" s="61" t="s">
        <v>945</v>
      </c>
      <c r="B10" s="9" t="s">
        <v>213</v>
      </c>
      <c r="C10" s="8">
        <v>84.301301104999993</v>
      </c>
      <c r="D10" s="46" t="str">
        <f t="shared" ref="D10:D19" si="0">IF($B10="N/A","N/A",IF(C10&gt;10,"No",IF(C10&lt;-10,"No","Yes")))</f>
        <v>N/A</v>
      </c>
      <c r="E10" s="8">
        <v>83.874003606000002</v>
      </c>
      <c r="F10" s="46" t="str">
        <f t="shared" ref="F10:F19" si="1">IF($B10="N/A","N/A",IF(E10&gt;10,"No",IF(E10&lt;-10,"No","Yes")))</f>
        <v>N/A</v>
      </c>
      <c r="G10" s="8">
        <v>83.093029052999995</v>
      </c>
      <c r="H10" s="46" t="str">
        <f t="shared" ref="H10:H19" si="2">IF($B10="N/A","N/A",IF(G10&gt;10,"No",IF(G10&lt;-10,"No","Yes")))</f>
        <v>N/A</v>
      </c>
      <c r="I10" s="12">
        <v>-0.50700000000000001</v>
      </c>
      <c r="J10" s="12">
        <v>-0.93100000000000005</v>
      </c>
      <c r="K10" s="9" t="s">
        <v>213</v>
      </c>
      <c r="L10" s="9" t="str">
        <f t="shared" ref="L10:L26" si="3">IF(J10="Div by 0", "N/A", IF(K10="N/A","N/A", IF(J10&gt;VALUE(MID(K10,1,2)), "No", IF(J10&lt;-1*VALUE(MID(K10,1,2)), "No", "Yes"))))</f>
        <v>N/A</v>
      </c>
    </row>
    <row r="11" spans="1:12" x14ac:dyDescent="0.2">
      <c r="A11" s="61" t="s">
        <v>946</v>
      </c>
      <c r="B11" s="9" t="s">
        <v>213</v>
      </c>
      <c r="C11" s="8">
        <v>0</v>
      </c>
      <c r="D11" s="46" t="str">
        <f t="shared" si="0"/>
        <v>N/A</v>
      </c>
      <c r="E11" s="8">
        <v>0</v>
      </c>
      <c r="F11" s="46" t="str">
        <f t="shared" si="1"/>
        <v>N/A</v>
      </c>
      <c r="G11" s="8">
        <v>0</v>
      </c>
      <c r="H11" s="46" t="str">
        <f t="shared" si="2"/>
        <v>N/A</v>
      </c>
      <c r="I11" s="12" t="s">
        <v>1747</v>
      </c>
      <c r="J11" s="12" t="s">
        <v>1747</v>
      </c>
      <c r="K11" s="9" t="s">
        <v>213</v>
      </c>
      <c r="L11" s="9" t="str">
        <f t="shared" si="3"/>
        <v>N/A</v>
      </c>
    </row>
    <row r="12" spans="1:12" x14ac:dyDescent="0.2">
      <c r="A12" s="61" t="s">
        <v>947</v>
      </c>
      <c r="B12" s="9" t="s">
        <v>213</v>
      </c>
      <c r="C12" s="8">
        <v>0</v>
      </c>
      <c r="D12" s="46" t="str">
        <f t="shared" si="0"/>
        <v>N/A</v>
      </c>
      <c r="E12" s="8">
        <v>0</v>
      </c>
      <c r="F12" s="46" t="str">
        <f t="shared" si="1"/>
        <v>N/A</v>
      </c>
      <c r="G12" s="8">
        <v>0</v>
      </c>
      <c r="H12" s="46" t="str">
        <f t="shared" si="2"/>
        <v>N/A</v>
      </c>
      <c r="I12" s="12" t="s">
        <v>1747</v>
      </c>
      <c r="J12" s="12" t="s">
        <v>1747</v>
      </c>
      <c r="K12" s="9" t="s">
        <v>213</v>
      </c>
      <c r="L12" s="9" t="str">
        <f t="shared" si="3"/>
        <v>N/A</v>
      </c>
    </row>
    <row r="13" spans="1:12" x14ac:dyDescent="0.2">
      <c r="A13" s="61" t="s">
        <v>948</v>
      </c>
      <c r="B13" s="11" t="s">
        <v>213</v>
      </c>
      <c r="C13" s="8">
        <v>0</v>
      </c>
      <c r="D13" s="46" t="str">
        <f t="shared" si="0"/>
        <v>N/A</v>
      </c>
      <c r="E13" s="8">
        <v>0</v>
      </c>
      <c r="F13" s="46" t="str">
        <f t="shared" si="1"/>
        <v>N/A</v>
      </c>
      <c r="G13" s="8">
        <v>0</v>
      </c>
      <c r="H13" s="46" t="str">
        <f t="shared" si="2"/>
        <v>N/A</v>
      </c>
      <c r="I13" s="12" t="s">
        <v>1747</v>
      </c>
      <c r="J13" s="12" t="s">
        <v>1747</v>
      </c>
      <c r="K13" s="9" t="s">
        <v>213</v>
      </c>
      <c r="L13" s="9" t="str">
        <f t="shared" si="3"/>
        <v>N/A</v>
      </c>
    </row>
    <row r="14" spans="1:12" ht="12.75" customHeight="1" x14ac:dyDescent="0.2">
      <c r="A14" s="61" t="s">
        <v>949</v>
      </c>
      <c r="B14" s="11" t="s">
        <v>213</v>
      </c>
      <c r="C14" s="8">
        <v>0</v>
      </c>
      <c r="D14" s="46" t="str">
        <f t="shared" si="0"/>
        <v>N/A</v>
      </c>
      <c r="E14" s="8">
        <v>0</v>
      </c>
      <c r="F14" s="46" t="str">
        <f t="shared" si="1"/>
        <v>N/A</v>
      </c>
      <c r="G14" s="8">
        <v>0</v>
      </c>
      <c r="H14" s="46" t="str">
        <f t="shared" si="2"/>
        <v>N/A</v>
      </c>
      <c r="I14" s="12" t="s">
        <v>1747</v>
      </c>
      <c r="J14" s="12" t="s">
        <v>1747</v>
      </c>
      <c r="K14" s="9" t="s">
        <v>213</v>
      </c>
      <c r="L14" s="9" t="str">
        <f t="shared" si="3"/>
        <v>N/A</v>
      </c>
    </row>
    <row r="15" spans="1:12" x14ac:dyDescent="0.2">
      <c r="A15" s="61" t="s">
        <v>950</v>
      </c>
      <c r="B15" s="11" t="s">
        <v>213</v>
      </c>
      <c r="C15" s="8">
        <v>0</v>
      </c>
      <c r="D15" s="46" t="str">
        <f t="shared" si="0"/>
        <v>N/A</v>
      </c>
      <c r="E15" s="8">
        <v>0</v>
      </c>
      <c r="F15" s="46" t="str">
        <f t="shared" si="1"/>
        <v>N/A</v>
      </c>
      <c r="G15" s="8">
        <v>0</v>
      </c>
      <c r="H15" s="46" t="str">
        <f t="shared" si="2"/>
        <v>N/A</v>
      </c>
      <c r="I15" s="12" t="s">
        <v>1747</v>
      </c>
      <c r="J15" s="12" t="s">
        <v>1747</v>
      </c>
      <c r="K15" s="9" t="s">
        <v>213</v>
      </c>
      <c r="L15" s="9" t="str">
        <f t="shared" si="3"/>
        <v>N/A</v>
      </c>
    </row>
    <row r="16" spans="1:12" ht="12.75" customHeight="1" x14ac:dyDescent="0.2">
      <c r="A16" s="61" t="s">
        <v>951</v>
      </c>
      <c r="B16" s="11" t="s">
        <v>213</v>
      </c>
      <c r="C16" s="8">
        <v>0</v>
      </c>
      <c r="D16" s="46" t="str">
        <f t="shared" si="0"/>
        <v>N/A</v>
      </c>
      <c r="E16" s="8">
        <v>0</v>
      </c>
      <c r="F16" s="46" t="str">
        <f t="shared" si="1"/>
        <v>N/A</v>
      </c>
      <c r="G16" s="8">
        <v>0</v>
      </c>
      <c r="H16" s="46" t="str">
        <f t="shared" si="2"/>
        <v>N/A</v>
      </c>
      <c r="I16" s="12" t="s">
        <v>1747</v>
      </c>
      <c r="J16" s="12" t="s">
        <v>1747</v>
      </c>
      <c r="K16" s="9" t="s">
        <v>213</v>
      </c>
      <c r="L16" s="9" t="str">
        <f t="shared" si="3"/>
        <v>N/A</v>
      </c>
    </row>
    <row r="17" spans="1:12" ht="12.75" customHeight="1" x14ac:dyDescent="0.2">
      <c r="A17" s="4" t="s">
        <v>952</v>
      </c>
      <c r="B17" s="11" t="s">
        <v>213</v>
      </c>
      <c r="C17" s="8" t="s">
        <v>213</v>
      </c>
      <c r="D17" s="46" t="str">
        <f t="shared" si="0"/>
        <v>N/A</v>
      </c>
      <c r="E17" s="8">
        <v>83.874003606000002</v>
      </c>
      <c r="F17" s="46" t="str">
        <f t="shared" si="1"/>
        <v>N/A</v>
      </c>
      <c r="G17" s="8">
        <v>83.093029052999995</v>
      </c>
      <c r="H17" s="46" t="str">
        <f t="shared" si="2"/>
        <v>N/A</v>
      </c>
      <c r="I17" s="12" t="s">
        <v>213</v>
      </c>
      <c r="J17" s="12">
        <v>-0.93100000000000005</v>
      </c>
      <c r="K17" s="9" t="s">
        <v>213</v>
      </c>
      <c r="L17" s="9" t="str">
        <f t="shared" si="3"/>
        <v>N/A</v>
      </c>
    </row>
    <row r="18" spans="1:12" ht="12.75" customHeight="1" x14ac:dyDescent="0.2">
      <c r="A18" s="4" t="s">
        <v>953</v>
      </c>
      <c r="B18" s="11" t="s">
        <v>213</v>
      </c>
      <c r="C18" s="8" t="s">
        <v>213</v>
      </c>
      <c r="D18" s="46" t="str">
        <f t="shared" si="0"/>
        <v>N/A</v>
      </c>
      <c r="E18" s="8">
        <v>0</v>
      </c>
      <c r="F18" s="46" t="str">
        <f t="shared" si="1"/>
        <v>N/A</v>
      </c>
      <c r="G18" s="8">
        <v>0</v>
      </c>
      <c r="H18" s="46" t="str">
        <f t="shared" si="2"/>
        <v>N/A</v>
      </c>
      <c r="I18" s="12" t="s">
        <v>213</v>
      </c>
      <c r="J18" s="12" t="s">
        <v>1747</v>
      </c>
      <c r="K18" s="9" t="s">
        <v>213</v>
      </c>
      <c r="L18" s="9" t="str">
        <f t="shared" si="3"/>
        <v>N/A</v>
      </c>
    </row>
    <row r="19" spans="1:12" ht="12.75" customHeight="1" x14ac:dyDescent="0.2">
      <c r="A19" s="18" t="s">
        <v>132</v>
      </c>
      <c r="B19" s="1" t="s">
        <v>213</v>
      </c>
      <c r="C19" s="38">
        <v>137</v>
      </c>
      <c r="D19" s="46" t="str">
        <f t="shared" si="0"/>
        <v>N/A</v>
      </c>
      <c r="E19" s="38">
        <v>64</v>
      </c>
      <c r="F19" s="46" t="str">
        <f t="shared" si="1"/>
        <v>N/A</v>
      </c>
      <c r="G19" s="38">
        <v>81</v>
      </c>
      <c r="H19" s="46" t="str">
        <f t="shared" si="2"/>
        <v>N/A</v>
      </c>
      <c r="I19" s="12">
        <v>-53.3</v>
      </c>
      <c r="J19" s="12">
        <v>26.56</v>
      </c>
      <c r="K19" s="38" t="s">
        <v>213</v>
      </c>
      <c r="L19" s="9" t="str">
        <f t="shared" si="3"/>
        <v>N/A</v>
      </c>
    </row>
    <row r="20" spans="1:12" ht="12.75" customHeight="1" x14ac:dyDescent="0.2">
      <c r="A20" s="18" t="s">
        <v>133</v>
      </c>
      <c r="B20" s="50" t="s">
        <v>276</v>
      </c>
      <c r="C20" s="8">
        <v>8.1282001100000001E-2</v>
      </c>
      <c r="D20" s="46" t="str">
        <f>IF($B20="N/A","N/A",IF(C20&gt;=2,"No",IF(C20&lt;0,"No","Yes")))</f>
        <v>Yes</v>
      </c>
      <c r="E20" s="8">
        <v>3.6284058799999998E-2</v>
      </c>
      <c r="F20" s="46" t="str">
        <f>IF($B20="N/A","N/A",IF(E20&gt;=2,"No",IF(E20&lt;0,"No","Yes")))</f>
        <v>Yes</v>
      </c>
      <c r="G20" s="8">
        <v>4.4866646400000001E-2</v>
      </c>
      <c r="H20" s="46" t="str">
        <f>IF($B20="N/A","N/A",IF(G20&gt;=2,"No",IF(G20&lt;0,"No","Yes")))</f>
        <v>Yes</v>
      </c>
      <c r="I20" s="12">
        <v>-55.4</v>
      </c>
      <c r="J20" s="12">
        <v>23.65</v>
      </c>
      <c r="K20" s="9" t="s">
        <v>213</v>
      </c>
      <c r="L20" s="9" t="str">
        <f t="shared" si="3"/>
        <v>N/A</v>
      </c>
    </row>
    <row r="21" spans="1:12" ht="25.5" x14ac:dyDescent="0.2">
      <c r="A21" s="2" t="s">
        <v>134</v>
      </c>
      <c r="B21" s="50" t="s">
        <v>213</v>
      </c>
      <c r="C21" s="49">
        <v>187814</v>
      </c>
      <c r="D21" s="46" t="str">
        <f t="shared" ref="D21:D26" si="4">IF($B21="N/A","N/A",IF(C21&gt;10,"No",IF(C21&lt;-10,"No","Yes")))</f>
        <v>N/A</v>
      </c>
      <c r="E21" s="49">
        <v>33383</v>
      </c>
      <c r="F21" s="46" t="str">
        <f t="shared" ref="F21:F26" si="5">IF($B21="N/A","N/A",IF(E21&gt;10,"No",IF(E21&lt;-10,"No","Yes")))</f>
        <v>N/A</v>
      </c>
      <c r="G21" s="49">
        <v>70693</v>
      </c>
      <c r="H21" s="46" t="str">
        <f t="shared" ref="H21:H26" si="6">IF($B21="N/A","N/A",IF(G21&gt;10,"No",IF(G21&lt;-10,"No","Yes")))</f>
        <v>N/A</v>
      </c>
      <c r="I21" s="12">
        <v>-82.2</v>
      </c>
      <c r="J21" s="12">
        <v>111.8</v>
      </c>
      <c r="K21" s="9" t="s">
        <v>213</v>
      </c>
      <c r="L21" s="9" t="str">
        <f t="shared" si="3"/>
        <v>N/A</v>
      </c>
    </row>
    <row r="22" spans="1:12" ht="25.5" x14ac:dyDescent="0.2">
      <c r="A22" s="2" t="s">
        <v>1708</v>
      </c>
      <c r="B22" s="50" t="s">
        <v>213</v>
      </c>
      <c r="C22" s="49">
        <v>1370.9051095</v>
      </c>
      <c r="D22" s="46" t="str">
        <f t="shared" si="4"/>
        <v>N/A</v>
      </c>
      <c r="E22" s="49">
        <v>521.609375</v>
      </c>
      <c r="F22" s="46" t="str">
        <f t="shared" si="5"/>
        <v>N/A</v>
      </c>
      <c r="G22" s="49">
        <v>872.75308642000005</v>
      </c>
      <c r="H22" s="46" t="str">
        <f t="shared" si="6"/>
        <v>N/A</v>
      </c>
      <c r="I22" s="12">
        <v>-62</v>
      </c>
      <c r="J22" s="12">
        <v>67.319999999999993</v>
      </c>
      <c r="K22" s="9" t="s">
        <v>213</v>
      </c>
      <c r="L22" s="9" t="str">
        <f t="shared" si="3"/>
        <v>N/A</v>
      </c>
    </row>
    <row r="23" spans="1:12" ht="12.75" customHeight="1" x14ac:dyDescent="0.2">
      <c r="A23" s="18" t="s">
        <v>135</v>
      </c>
      <c r="B23" s="37" t="s">
        <v>213</v>
      </c>
      <c r="C23" s="1">
        <v>137</v>
      </c>
      <c r="D23" s="46" t="str">
        <f t="shared" si="4"/>
        <v>N/A</v>
      </c>
      <c r="E23" s="1">
        <v>64</v>
      </c>
      <c r="F23" s="46" t="str">
        <f t="shared" si="5"/>
        <v>N/A</v>
      </c>
      <c r="G23" s="1">
        <v>81</v>
      </c>
      <c r="H23" s="46" t="str">
        <f t="shared" si="6"/>
        <v>N/A</v>
      </c>
      <c r="I23" s="12">
        <v>-53.3</v>
      </c>
      <c r="J23" s="12">
        <v>26.56</v>
      </c>
      <c r="K23" s="38" t="s">
        <v>213</v>
      </c>
      <c r="L23" s="9" t="str">
        <f t="shared" si="3"/>
        <v>N/A</v>
      </c>
    </row>
    <row r="24" spans="1:12" ht="12.75" customHeight="1" x14ac:dyDescent="0.2">
      <c r="A24" s="18" t="s">
        <v>136</v>
      </c>
      <c r="B24" s="37" t="s">
        <v>213</v>
      </c>
      <c r="C24" s="13">
        <v>8.1282001100000001E-2</v>
      </c>
      <c r="D24" s="46" t="str">
        <f t="shared" si="4"/>
        <v>N/A</v>
      </c>
      <c r="E24" s="13">
        <v>3.6284058799999998E-2</v>
      </c>
      <c r="F24" s="46" t="str">
        <f t="shared" si="5"/>
        <v>N/A</v>
      </c>
      <c r="G24" s="13">
        <v>4.4866646400000001E-2</v>
      </c>
      <c r="H24" s="46" t="str">
        <f t="shared" si="6"/>
        <v>N/A</v>
      </c>
      <c r="I24" s="12">
        <v>-55.4</v>
      </c>
      <c r="J24" s="12">
        <v>23.65</v>
      </c>
      <c r="K24" s="9" t="s">
        <v>213</v>
      </c>
      <c r="L24" s="9" t="str">
        <f t="shared" si="3"/>
        <v>N/A</v>
      </c>
    </row>
    <row r="25" spans="1:12" ht="25.5" x14ac:dyDescent="0.2">
      <c r="A25" s="2" t="s">
        <v>137</v>
      </c>
      <c r="B25" s="37" t="s">
        <v>213</v>
      </c>
      <c r="C25" s="14">
        <v>187814</v>
      </c>
      <c r="D25" s="46" t="str">
        <f t="shared" si="4"/>
        <v>N/A</v>
      </c>
      <c r="E25" s="14">
        <v>33383</v>
      </c>
      <c r="F25" s="46" t="str">
        <f t="shared" si="5"/>
        <v>N/A</v>
      </c>
      <c r="G25" s="14">
        <v>70693</v>
      </c>
      <c r="H25" s="46" t="str">
        <f t="shared" si="6"/>
        <v>N/A</v>
      </c>
      <c r="I25" s="12">
        <v>-82.2</v>
      </c>
      <c r="J25" s="12">
        <v>111.8</v>
      </c>
      <c r="K25" s="9" t="s">
        <v>213</v>
      </c>
      <c r="L25" s="9" t="str">
        <f t="shared" si="3"/>
        <v>N/A</v>
      </c>
    </row>
    <row r="26" spans="1:12" ht="25.5" x14ac:dyDescent="0.2">
      <c r="A26" s="2" t="s">
        <v>954</v>
      </c>
      <c r="B26" s="37" t="s">
        <v>213</v>
      </c>
      <c r="C26" s="14">
        <v>1370.9051095</v>
      </c>
      <c r="D26" s="46" t="str">
        <f t="shared" si="4"/>
        <v>N/A</v>
      </c>
      <c r="E26" s="14">
        <v>521.609375</v>
      </c>
      <c r="F26" s="46" t="str">
        <f t="shared" si="5"/>
        <v>N/A</v>
      </c>
      <c r="G26" s="14">
        <v>872.75308642000005</v>
      </c>
      <c r="H26" s="46" t="str">
        <f t="shared" si="6"/>
        <v>N/A</v>
      </c>
      <c r="I26" s="12">
        <v>-62</v>
      </c>
      <c r="J26" s="12">
        <v>67.319999999999993</v>
      </c>
      <c r="K26" s="9" t="s">
        <v>213</v>
      </c>
      <c r="L26" s="9" t="str">
        <f t="shared" si="3"/>
        <v>N/A</v>
      </c>
    </row>
    <row r="27" spans="1:12" x14ac:dyDescent="0.2">
      <c r="A27" s="18" t="s">
        <v>138</v>
      </c>
      <c r="B27" s="1" t="s">
        <v>213</v>
      </c>
      <c r="C27" s="38">
        <v>6700</v>
      </c>
      <c r="D27" s="46" t="str">
        <f>IF($B27="N/A","N/A",IF(C27&gt;10,"No",IF(C27&lt;-10,"No","Yes")))</f>
        <v>N/A</v>
      </c>
      <c r="E27" s="38">
        <v>7041</v>
      </c>
      <c r="F27" s="46" t="str">
        <f>IF($B27="N/A","N/A",IF(E27&gt;10,"No",IF(E27&lt;-10,"No","Yes")))</f>
        <v>N/A</v>
      </c>
      <c r="G27" s="38">
        <v>7579</v>
      </c>
      <c r="H27" s="46" t="str">
        <f>IF($B27="N/A","N/A",IF(G27&gt;10,"No",IF(G27&lt;-10,"No","Yes")))</f>
        <v>N/A</v>
      </c>
      <c r="I27" s="12">
        <v>5.09</v>
      </c>
      <c r="J27" s="12">
        <v>7.641</v>
      </c>
      <c r="K27" s="38" t="s">
        <v>213</v>
      </c>
      <c r="L27" s="9" t="str">
        <f>IF(J27="Div by 0", "N/A", IF(K27="N/A","N/A", IF(J27&gt;VALUE(MID(K27,1,2)), "No", IF(J27&lt;-1*VALUE(MID(K27,1,2)), "No", "Yes"))))</f>
        <v>N/A</v>
      </c>
    </row>
    <row r="28" spans="1:12" x14ac:dyDescent="0.2">
      <c r="A28" s="2" t="s">
        <v>139</v>
      </c>
      <c r="B28" s="50" t="s">
        <v>213</v>
      </c>
      <c r="C28" s="8">
        <v>3.9751051623000002</v>
      </c>
      <c r="D28" s="46" t="str">
        <f>IF($B28="N/A","N/A",IF(C28&gt;10,"No",IF(C28&lt;-10,"No","Yes")))</f>
        <v>N/A</v>
      </c>
      <c r="E28" s="8">
        <v>3.9918134092000002</v>
      </c>
      <c r="F28" s="46" t="str">
        <f>IF($B28="N/A","N/A",IF(E28&gt;10,"No",IF(E28&lt;-10,"No","Yes")))</f>
        <v>N/A</v>
      </c>
      <c r="G28" s="8">
        <v>4.1980779349999997</v>
      </c>
      <c r="H28" s="46" t="str">
        <f>IF($B28="N/A","N/A",IF(G28&gt;10,"No",IF(G28&lt;-10,"No","Yes")))</f>
        <v>N/A</v>
      </c>
      <c r="I28" s="12">
        <v>0.42030000000000001</v>
      </c>
      <c r="J28" s="12">
        <v>5.1669999999999998</v>
      </c>
      <c r="K28" s="9" t="s">
        <v>213</v>
      </c>
      <c r="L28" s="9" t="str">
        <f>IF(J28="Div by 0", "N/A", IF(K28="N/A","N/A", IF(J28&gt;VALUE(MID(K28,1,2)), "No", IF(J28&lt;-1*VALUE(MID(K28,1,2)), "No", "Yes"))))</f>
        <v>N/A</v>
      </c>
    </row>
    <row r="29" spans="1:12" x14ac:dyDescent="0.2">
      <c r="A29" s="18" t="s">
        <v>140</v>
      </c>
      <c r="B29" s="38" t="s">
        <v>213</v>
      </c>
      <c r="C29" s="38">
        <v>12974</v>
      </c>
      <c r="D29" s="46" t="str">
        <f>IF($B29="N/A","N/A",IF(C29&gt;10,"No",IF(C29&lt;-10,"No","Yes")))</f>
        <v>N/A</v>
      </c>
      <c r="E29" s="38">
        <v>13145</v>
      </c>
      <c r="F29" s="46" t="str">
        <f>IF($B29="N/A","N/A",IF(E29&gt;10,"No",IF(E29&lt;-10,"No","Yes")))</f>
        <v>N/A</v>
      </c>
      <c r="G29" s="38">
        <v>13988</v>
      </c>
      <c r="H29" s="46" t="str">
        <f>IF($B29="N/A","N/A",IF(G29&gt;10,"No",IF(G29&lt;-10,"No","Yes")))</f>
        <v>N/A</v>
      </c>
      <c r="I29" s="12">
        <v>1.3180000000000001</v>
      </c>
      <c r="J29" s="12">
        <v>6.4130000000000003</v>
      </c>
      <c r="K29" s="38" t="s">
        <v>213</v>
      </c>
      <c r="L29" s="9" t="str">
        <f>IF(J29="Div by 0", "N/A", IF(K29="N/A","N/A", IF(J29&gt;VALUE(MID(K29,1,2)), "No", IF(J29&lt;-1*VALUE(MID(K29,1,2)), "No", "Yes"))))</f>
        <v>N/A</v>
      </c>
    </row>
    <row r="30" spans="1:12" x14ac:dyDescent="0.2">
      <c r="A30" s="2" t="s">
        <v>141</v>
      </c>
      <c r="B30" s="37" t="s">
        <v>213</v>
      </c>
      <c r="C30" s="8">
        <v>7.6974648321999997</v>
      </c>
      <c r="D30" s="46" t="str">
        <f>IF($B30="N/A","N/A",IF(C30&gt;10,"No",IF(C30&lt;-10,"No","Yes")))</f>
        <v>N/A</v>
      </c>
      <c r="E30" s="8">
        <v>7.4524055197000001</v>
      </c>
      <c r="F30" s="46" t="str">
        <f>IF($B30="N/A","N/A",IF(E30&gt;10,"No",IF(E30&lt;-10,"No","Yes")))</f>
        <v>N/A</v>
      </c>
      <c r="G30" s="8">
        <v>7.7480820893000004</v>
      </c>
      <c r="H30" s="46" t="str">
        <f>IF($B30="N/A","N/A",IF(G30&gt;10,"No",IF(G30&lt;-10,"No","Yes")))</f>
        <v>N/A</v>
      </c>
      <c r="I30" s="12">
        <v>-3.18</v>
      </c>
      <c r="J30" s="12">
        <v>3.968</v>
      </c>
      <c r="K30" s="9" t="s">
        <v>213</v>
      </c>
      <c r="L30" s="9" t="str">
        <f>IF(J30="Div by 0", "N/A", IF(K30="N/A","N/A", IF(J30&gt;VALUE(MID(K30,1,2)), "No", IF(J30&lt;-1*VALUE(MID(K30,1,2)), "No", "Yes"))))</f>
        <v>N/A</v>
      </c>
    </row>
    <row r="31" spans="1:12" ht="12.75" customHeight="1" x14ac:dyDescent="0.2">
      <c r="A31" s="18" t="s">
        <v>142</v>
      </c>
      <c r="B31" s="1" t="s">
        <v>213</v>
      </c>
      <c r="C31" s="1">
        <v>7828.8333333</v>
      </c>
      <c r="D31" s="46" t="str">
        <f>IF($B31="N/A","N/A",IF(C31&gt;10,"No",IF(C31&lt;-10,"No","Yes")))</f>
        <v>N/A</v>
      </c>
      <c r="E31" s="1">
        <v>8288.8333332999991</v>
      </c>
      <c r="F31" s="46" t="str">
        <f>IF($B31="N/A","N/A",IF(E31&gt;10,"No",IF(E31&lt;-10,"No","Yes")))</f>
        <v>N/A</v>
      </c>
      <c r="G31" s="1">
        <v>8682.9166667000009</v>
      </c>
      <c r="H31" s="46" t="str">
        <f>IF($B31="N/A","N/A",IF(G31&gt;10,"No",IF(G31&lt;-10,"No","Yes")))</f>
        <v>N/A</v>
      </c>
      <c r="I31" s="12">
        <v>5.8760000000000003</v>
      </c>
      <c r="J31" s="12">
        <v>4.7539999999999996</v>
      </c>
      <c r="K31" s="1" t="s">
        <v>213</v>
      </c>
      <c r="L31" s="9" t="str">
        <f>IF(J31="Div by 0", "N/A", IF(K31="N/A","N/A", IF(J31&gt;VALUE(MID(K31,1,2)), "No", IF(J31&lt;-1*VALUE(MID(K31,1,2)), "No", "Yes"))))</f>
        <v>N/A</v>
      </c>
    </row>
    <row r="32" spans="1:12" s="21" customFormat="1" ht="12" customHeight="1" x14ac:dyDescent="0.2">
      <c r="A32" s="161" t="s">
        <v>1647</v>
      </c>
      <c r="B32" s="162"/>
      <c r="C32" s="162"/>
      <c r="D32" s="162"/>
      <c r="E32" s="162"/>
      <c r="F32" s="162"/>
      <c r="G32" s="162"/>
      <c r="H32" s="162"/>
      <c r="I32" s="162"/>
      <c r="J32" s="162"/>
      <c r="K32" s="162"/>
      <c r="L32" s="163"/>
    </row>
    <row r="33" spans="1:12" s="21" customFormat="1" ht="12.75" customHeight="1" x14ac:dyDescent="0.2">
      <c r="A33" s="156" t="s">
        <v>1645</v>
      </c>
      <c r="B33" s="157"/>
      <c r="C33" s="157"/>
      <c r="D33" s="157"/>
      <c r="E33" s="157"/>
      <c r="F33" s="157"/>
      <c r="G33" s="157"/>
      <c r="H33" s="157"/>
      <c r="I33" s="157"/>
      <c r="J33" s="157"/>
      <c r="K33" s="157"/>
      <c r="L33" s="158"/>
    </row>
    <row r="34" spans="1:12" x14ac:dyDescent="0.2">
      <c r="A34" s="167" t="s">
        <v>1743</v>
      </c>
      <c r="B34" s="168"/>
      <c r="C34" s="168"/>
      <c r="D34" s="168"/>
      <c r="E34" s="168"/>
      <c r="F34" s="168"/>
      <c r="G34" s="168"/>
      <c r="H34" s="168"/>
      <c r="I34" s="168"/>
      <c r="J34" s="168"/>
      <c r="K34" s="168"/>
      <c r="L34" s="169"/>
    </row>
    <row r="35" spans="1:12" x14ac:dyDescent="0.2">
      <c r="A35" s="56"/>
      <c r="B35" s="50"/>
      <c r="C35" s="8"/>
      <c r="D35" s="8"/>
    </row>
    <row r="36" spans="1:12" x14ac:dyDescent="0.2">
      <c r="A36" s="2"/>
      <c r="B36" s="50"/>
      <c r="C36" s="8"/>
      <c r="D36" s="8"/>
    </row>
    <row r="37" spans="1:12" x14ac:dyDescent="0.2">
      <c r="A37" s="2"/>
      <c r="B37" s="56"/>
      <c r="C37" s="8"/>
      <c r="D37" s="8"/>
    </row>
    <row r="38" spans="1:12" x14ac:dyDescent="0.2">
      <c r="A38" s="56"/>
      <c r="B38" s="50"/>
      <c r="C38" s="8"/>
      <c r="D38" s="8"/>
    </row>
    <row r="39" spans="1:12" x14ac:dyDescent="0.2">
      <c r="A39" s="58"/>
      <c r="B39" s="50"/>
      <c r="C39" s="8"/>
      <c r="D39" s="8"/>
    </row>
    <row r="40" spans="1:12" x14ac:dyDescent="0.2">
      <c r="A40" s="58"/>
      <c r="B40" s="50"/>
    </row>
    <row r="41" spans="1:12" x14ac:dyDescent="0.2">
      <c r="A41" s="58"/>
      <c r="B41" s="50"/>
    </row>
    <row r="42" spans="1:12" x14ac:dyDescent="0.2">
      <c r="A42" s="58"/>
      <c r="B42" s="50"/>
    </row>
    <row r="43" spans="1:12" x14ac:dyDescent="0.2">
      <c r="A43" s="58"/>
      <c r="B43" s="50"/>
    </row>
    <row r="44" spans="1:12" x14ac:dyDescent="0.2">
      <c r="A44" s="58"/>
      <c r="B44" s="50"/>
    </row>
    <row r="45" spans="1:12" x14ac:dyDescent="0.2">
      <c r="A45" s="58"/>
      <c r="B45" s="50"/>
    </row>
    <row r="46" spans="1:12" x14ac:dyDescent="0.2">
      <c r="A46" s="58"/>
      <c r="B46" s="56"/>
    </row>
    <row r="47" spans="1:12" x14ac:dyDescent="0.2">
      <c r="A47" s="56"/>
      <c r="B47" s="56"/>
    </row>
    <row r="48" spans="1:12" x14ac:dyDescent="0.2">
      <c r="A48" s="56"/>
      <c r="B48" s="56"/>
    </row>
    <row r="49" spans="1:2" x14ac:dyDescent="0.2">
      <c r="A49" s="56"/>
      <c r="B49" s="56"/>
    </row>
    <row r="50" spans="1:2" x14ac:dyDescent="0.2">
      <c r="A50" s="56"/>
      <c r="B50" s="56"/>
    </row>
    <row r="51" spans="1:2" x14ac:dyDescent="0.2">
      <c r="A51" s="56"/>
      <c r="B51" s="56"/>
    </row>
    <row r="52" spans="1:2" x14ac:dyDescent="0.2">
      <c r="A52" s="56"/>
      <c r="B52" s="56"/>
    </row>
    <row r="53" spans="1:2" x14ac:dyDescent="0.2">
      <c r="A53" s="56"/>
      <c r="B53" s="56"/>
    </row>
    <row r="54" spans="1:2" x14ac:dyDescent="0.2">
      <c r="A54" s="56"/>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17" sqref="A17"/>
      <selection pane="topRight" activeCell="A17" sqref="A17"/>
      <selection pane="bottomLeft" activeCell="A17" sqref="A17"/>
      <selection pane="bottomRight" activeCell="A61" sqref="A61"/>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4" s="20" customFormat="1" ht="18.75" customHeight="1" x14ac:dyDescent="0.2">
      <c r="A1" s="147" t="s">
        <v>1731</v>
      </c>
      <c r="B1" s="148"/>
      <c r="C1" s="148"/>
      <c r="D1" s="148"/>
      <c r="E1" s="148"/>
      <c r="F1" s="148"/>
      <c r="G1" s="148"/>
      <c r="H1" s="148"/>
      <c r="I1" s="148"/>
      <c r="J1" s="148"/>
      <c r="K1" s="148"/>
      <c r="L1" s="149"/>
    </row>
    <row r="2" spans="1:14" ht="24.75" customHeight="1" x14ac:dyDescent="0.2">
      <c r="A2" s="173" t="s">
        <v>1605</v>
      </c>
      <c r="B2" s="174"/>
      <c r="C2" s="174"/>
      <c r="D2" s="174"/>
      <c r="E2" s="174"/>
      <c r="F2" s="174"/>
      <c r="G2" s="174"/>
      <c r="H2" s="174"/>
      <c r="I2" s="174"/>
      <c r="J2" s="174"/>
      <c r="K2" s="174"/>
      <c r="L2" s="175"/>
    </row>
    <row r="3" spans="1:14" s="21" customFormat="1" x14ac:dyDescent="0.2">
      <c r="A3" s="146" t="s">
        <v>1746</v>
      </c>
      <c r="B3" s="22"/>
      <c r="C3" s="22"/>
      <c r="D3" s="22"/>
      <c r="E3" s="22"/>
      <c r="F3" s="22"/>
      <c r="G3" s="22"/>
      <c r="H3" s="22"/>
      <c r="I3" s="22"/>
      <c r="J3" s="22"/>
      <c r="K3" s="23"/>
    </row>
    <row r="4" spans="1:14" s="21" customFormat="1" x14ac:dyDescent="0.2">
      <c r="A4" s="150" t="s">
        <v>650</v>
      </c>
      <c r="B4" s="151"/>
      <c r="C4" s="151"/>
      <c r="D4" s="151"/>
      <c r="E4" s="151"/>
      <c r="F4" s="151"/>
      <c r="G4" s="151"/>
      <c r="H4" s="151"/>
      <c r="I4" s="151"/>
      <c r="J4" s="151"/>
      <c r="K4" s="151"/>
      <c r="L4" s="152"/>
    </row>
    <row r="5" spans="1:14"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4" x14ac:dyDescent="0.2">
      <c r="A6" s="71" t="s">
        <v>0</v>
      </c>
      <c r="B6" s="38" t="s">
        <v>213</v>
      </c>
      <c r="C6" s="38">
        <v>161712</v>
      </c>
      <c r="D6" s="46" t="str">
        <f>IF($B6="N/A","N/A",IF(C6&gt;10,"No",IF(C6&lt;-10,"No","Yes")))</f>
        <v>N/A</v>
      </c>
      <c r="E6" s="38">
        <v>169281</v>
      </c>
      <c r="F6" s="46" t="str">
        <f>IF($B6="N/A","N/A",IF(E6&gt;10,"No",IF(E6&lt;-10,"No","Yes")))</f>
        <v>N/A</v>
      </c>
      <c r="G6" s="38">
        <v>172875</v>
      </c>
      <c r="H6" s="46" t="str">
        <f>IF($B6="N/A","N/A",IF(G6&gt;10,"No",IF(G6&lt;-10,"No","Yes")))</f>
        <v>N/A</v>
      </c>
      <c r="I6" s="12">
        <v>4.681</v>
      </c>
      <c r="J6" s="12">
        <v>2.1230000000000002</v>
      </c>
      <c r="K6" s="52" t="s">
        <v>739</v>
      </c>
      <c r="L6" s="9" t="str">
        <f>IF(J6="Div by 0", "N/A", IF(K6="N/A","N/A", IF(J6&gt;VALUE(MID(K6,1,2)), "No", IF(J6&lt;-1*VALUE(MID(K6,1,2)), "No", "Yes"))))</f>
        <v>Yes</v>
      </c>
    </row>
    <row r="7" spans="1:14" x14ac:dyDescent="0.2">
      <c r="A7" s="18" t="s">
        <v>59</v>
      </c>
      <c r="B7" s="38" t="s">
        <v>213</v>
      </c>
      <c r="C7" s="38">
        <v>128371.21</v>
      </c>
      <c r="D7" s="46" t="str">
        <f>IF($B7="N/A","N/A",IF(C7&gt;10,"No",IF(C7&lt;-10,"No","Yes")))</f>
        <v>N/A</v>
      </c>
      <c r="E7" s="38">
        <v>135734.60999999999</v>
      </c>
      <c r="F7" s="46" t="str">
        <f>IF($B7="N/A","N/A",IF(E7&gt;10,"No",IF(E7&lt;-10,"No","Yes")))</f>
        <v>N/A</v>
      </c>
      <c r="G7" s="38">
        <v>138787.51999999999</v>
      </c>
      <c r="H7" s="46" t="str">
        <f>IF($B7="N/A","N/A",IF(G7&gt;10,"No",IF(G7&lt;-10,"No","Yes")))</f>
        <v>N/A</v>
      </c>
      <c r="I7" s="12">
        <v>5.7359999999999998</v>
      </c>
      <c r="J7" s="12">
        <v>2.2490000000000001</v>
      </c>
      <c r="K7" s="52" t="s">
        <v>740</v>
      </c>
      <c r="L7" s="9" t="str">
        <f>IF(J7="Div by 0", "N/A", IF(K7="N/A","N/A", IF(J7&gt;VALUE(MID(K7,1,2)), "No", IF(J7&lt;-1*VALUE(MID(K7,1,2)), "No", "Yes"))))</f>
        <v>Yes</v>
      </c>
    </row>
    <row r="8" spans="1:14" x14ac:dyDescent="0.2">
      <c r="A8" s="72" t="s">
        <v>143</v>
      </c>
      <c r="B8" s="38" t="s">
        <v>213</v>
      </c>
      <c r="C8" s="38">
        <v>741</v>
      </c>
      <c r="D8" s="46" t="str">
        <f>IF($B8="N/A","N/A",IF(C8&gt;10,"No",IF(C8&lt;-10,"No","Yes")))</f>
        <v>N/A</v>
      </c>
      <c r="E8" s="38">
        <v>734</v>
      </c>
      <c r="F8" s="46" t="str">
        <f>IF($B8="N/A","N/A",IF(E8&gt;10,"No",IF(E8&lt;-10,"No","Yes")))</f>
        <v>N/A</v>
      </c>
      <c r="G8" s="38">
        <v>776</v>
      </c>
      <c r="H8" s="46" t="str">
        <f>IF($B8="N/A","N/A",IF(G8&gt;10,"No",IF(G8&lt;-10,"No","Yes")))</f>
        <v>N/A</v>
      </c>
      <c r="I8" s="12">
        <v>-0.94499999999999995</v>
      </c>
      <c r="J8" s="12">
        <v>5.7220000000000004</v>
      </c>
      <c r="K8" s="38" t="s">
        <v>213</v>
      </c>
      <c r="L8" s="9" t="str">
        <f>IF(J8="Div by 0", "N/A", IF(K8="N/A","N/A", IF(J8&gt;VALUE(MID(K8,1,2)), "No", IF(J8&lt;-1*VALUE(MID(K8,1,2)), "No", "Yes"))))</f>
        <v>N/A</v>
      </c>
    </row>
    <row r="9" spans="1:14" x14ac:dyDescent="0.2">
      <c r="A9" s="18" t="s">
        <v>681</v>
      </c>
      <c r="B9" s="38" t="s">
        <v>213</v>
      </c>
      <c r="C9" s="38">
        <v>741</v>
      </c>
      <c r="D9" s="46" t="str">
        <f t="shared" ref="D9:D11" si="0">IF($B9="N/A","N/A",IF(C9&gt;10,"No",IF(C9&lt;-10,"No","Yes")))</f>
        <v>N/A</v>
      </c>
      <c r="E9" s="38">
        <v>734</v>
      </c>
      <c r="F9" s="46" t="str">
        <f t="shared" ref="F9:F11" si="1">IF($B9="N/A","N/A",IF(E9&gt;10,"No",IF(E9&lt;-10,"No","Yes")))</f>
        <v>N/A</v>
      </c>
      <c r="G9" s="38">
        <v>776</v>
      </c>
      <c r="H9" s="46" t="str">
        <f t="shared" ref="H9:H11" si="2">IF($B9="N/A","N/A",IF(G9&gt;10,"No",IF(G9&lt;-10,"No","Yes")))</f>
        <v>N/A</v>
      </c>
      <c r="I9" s="12">
        <v>-0.94499999999999995</v>
      </c>
      <c r="J9" s="12">
        <v>5.7220000000000004</v>
      </c>
      <c r="K9" s="38" t="s">
        <v>213</v>
      </c>
      <c r="L9" s="9" t="str">
        <f t="shared" ref="L9:L11" si="3">IF(J9="Div by 0", "N/A", IF(K9="N/A","N/A", IF(J9&gt;VALUE(MID(K9,1,2)), "No", IF(J9&lt;-1*VALUE(MID(K9,1,2)), "No", "Yes"))))</f>
        <v>N/A</v>
      </c>
    </row>
    <row r="10" spans="1:14" x14ac:dyDescent="0.2">
      <c r="A10" s="18" t="s">
        <v>425</v>
      </c>
      <c r="B10" s="38" t="s">
        <v>213</v>
      </c>
      <c r="C10" s="38">
        <v>0</v>
      </c>
      <c r="D10" s="46" t="str">
        <f t="shared" si="0"/>
        <v>N/A</v>
      </c>
      <c r="E10" s="38">
        <v>0</v>
      </c>
      <c r="F10" s="46" t="str">
        <f t="shared" si="1"/>
        <v>N/A</v>
      </c>
      <c r="G10" s="38">
        <v>0</v>
      </c>
      <c r="H10" s="46" t="str">
        <f t="shared" si="2"/>
        <v>N/A</v>
      </c>
      <c r="I10" s="12" t="s">
        <v>1747</v>
      </c>
      <c r="J10" s="12" t="s">
        <v>1747</v>
      </c>
      <c r="K10" s="38" t="s">
        <v>213</v>
      </c>
      <c r="L10" s="9" t="str">
        <f t="shared" si="3"/>
        <v>N/A</v>
      </c>
    </row>
    <row r="11" spans="1:14" x14ac:dyDescent="0.2">
      <c r="A11" s="18" t="s">
        <v>169</v>
      </c>
      <c r="B11" s="38" t="s">
        <v>213</v>
      </c>
      <c r="C11" s="8">
        <v>0.45822202429999997</v>
      </c>
      <c r="D11" s="46" t="str">
        <f t="shared" si="0"/>
        <v>N/A</v>
      </c>
      <c r="E11" s="8">
        <v>0.43359857280000003</v>
      </c>
      <c r="F11" s="46" t="str">
        <f t="shared" si="1"/>
        <v>N/A</v>
      </c>
      <c r="G11" s="8">
        <v>0.44887924800000001</v>
      </c>
      <c r="H11" s="46" t="str">
        <f t="shared" si="2"/>
        <v>N/A</v>
      </c>
      <c r="I11" s="12">
        <v>-5.37</v>
      </c>
      <c r="J11" s="12">
        <v>3.524</v>
      </c>
      <c r="K11" s="38" t="s">
        <v>213</v>
      </c>
      <c r="L11" s="9" t="str">
        <f t="shared" si="3"/>
        <v>N/A</v>
      </c>
    </row>
    <row r="12" spans="1:14" x14ac:dyDescent="0.2">
      <c r="A12" s="18" t="s">
        <v>144</v>
      </c>
      <c r="B12" s="38" t="s">
        <v>213</v>
      </c>
      <c r="C12" s="38">
        <v>282.16666666999998</v>
      </c>
      <c r="D12" s="46" t="str">
        <f>IF($B12="N/A","N/A",IF(C12&gt;10,"No",IF(C12&lt;-10,"No","Yes")))</f>
        <v>N/A</v>
      </c>
      <c r="E12" s="38">
        <v>299.83333333000002</v>
      </c>
      <c r="F12" s="46" t="str">
        <f>IF($B12="N/A","N/A",IF(E12&gt;10,"No",IF(E12&lt;-10,"No","Yes")))</f>
        <v>N/A</v>
      </c>
      <c r="G12" s="38">
        <v>328.08333333000002</v>
      </c>
      <c r="H12" s="46" t="str">
        <f>IF($B12="N/A","N/A",IF(G12&gt;10,"No",IF(G12&lt;-10,"No","Yes")))</f>
        <v>N/A</v>
      </c>
      <c r="I12" s="12">
        <v>6.2610000000000001</v>
      </c>
      <c r="J12" s="12">
        <v>9.4220000000000006</v>
      </c>
      <c r="K12" s="38" t="s">
        <v>213</v>
      </c>
      <c r="L12" s="9" t="str">
        <f>IF(J12="Div by 0", "N/A", IF(K12="N/A","N/A", IF(J12&gt;VALUE(MID(K12,1,2)), "No", IF(J12&lt;-1*VALUE(MID(K12,1,2)), "No", "Yes"))))</f>
        <v>N/A</v>
      </c>
    </row>
    <row r="13" spans="1:14" x14ac:dyDescent="0.2">
      <c r="A13" s="3" t="s">
        <v>364</v>
      </c>
      <c r="B13" s="73" t="s">
        <v>213</v>
      </c>
      <c r="C13" s="8" t="s">
        <v>213</v>
      </c>
      <c r="D13" s="64" t="str">
        <f>IF($B13="N/A","N/A",IF(C13&gt;=95,"Yes","No"))</f>
        <v>N/A</v>
      </c>
      <c r="E13" s="8" t="s">
        <v>213</v>
      </c>
      <c r="F13" s="64" t="str">
        <f>IF($B13="N/A","N/A",IF(E13&gt;=95,"Yes","No"))</f>
        <v>N/A</v>
      </c>
      <c r="G13" s="8">
        <v>99.057122198000002</v>
      </c>
      <c r="H13" s="46" t="str">
        <f>IF($B13="N/A","N/A",IF(G13&gt;=95,"Yes","No"))</f>
        <v>N/A</v>
      </c>
      <c r="I13" s="12" t="s">
        <v>213</v>
      </c>
      <c r="J13" s="12" t="s">
        <v>213</v>
      </c>
      <c r="K13" s="47" t="s">
        <v>740</v>
      </c>
      <c r="L13" s="9" t="str">
        <f t="shared" ref="L13:L70" si="4">IF(J13="Div by 0", "N/A", IF(K13="N/A","N/A", IF(J13&gt;VALUE(MID(K13,1,2)), "No", IF(J13&lt;-1*VALUE(MID(K13,1,2)), "No", "Yes"))))</f>
        <v>No</v>
      </c>
    </row>
    <row r="14" spans="1:14" x14ac:dyDescent="0.2">
      <c r="A14" s="16" t="s">
        <v>365</v>
      </c>
      <c r="B14" s="73" t="s">
        <v>213</v>
      </c>
      <c r="C14" s="74" t="s">
        <v>213</v>
      </c>
      <c r="D14" s="75" t="str">
        <f>IF($B14="N/A","N/A",IF(C14&gt;10,"No",IF(C14&lt;-10,"No","Yes")))</f>
        <v>N/A</v>
      </c>
      <c r="E14" s="74" t="s">
        <v>213</v>
      </c>
      <c r="F14" s="64" t="str">
        <f>IF($B14="N/A","N/A",IF(E14&gt;95,"Yes","No"))</f>
        <v>N/A</v>
      </c>
      <c r="G14" s="74">
        <v>0.92552422270000001</v>
      </c>
      <c r="H14" s="46" t="str">
        <f>IF($B14="N/A","N/A",IF(G14&gt;95,"Yes","No"))</f>
        <v>N/A</v>
      </c>
      <c r="I14" s="76" t="s">
        <v>213</v>
      </c>
      <c r="J14" s="76" t="s">
        <v>213</v>
      </c>
      <c r="K14" s="77" t="s">
        <v>213</v>
      </c>
      <c r="L14" s="9" t="str">
        <f t="shared" si="4"/>
        <v>N/A</v>
      </c>
      <c r="M14" s="57"/>
      <c r="N14" s="57"/>
    </row>
    <row r="15" spans="1:14" s="57" customFormat="1" x14ac:dyDescent="0.2">
      <c r="A15" s="16" t="s">
        <v>366</v>
      </c>
      <c r="B15" s="73" t="s">
        <v>213</v>
      </c>
      <c r="C15" s="74" t="s">
        <v>213</v>
      </c>
      <c r="D15" s="75" t="str">
        <f t="shared" ref="D15:D21" si="5">IF($B15="N/A","N/A",IF(C15&gt;10,"No",IF(C15&lt;-10,"No","Yes")))</f>
        <v>N/A</v>
      </c>
      <c r="E15" s="74" t="s">
        <v>213</v>
      </c>
      <c r="F15" s="75" t="str">
        <f t="shared" ref="F15:F21" si="6">IF($B15="N/A","N/A",IF(E15&gt;10,"No",IF(E15&lt;-10,"No","Yes")))</f>
        <v>N/A</v>
      </c>
      <c r="G15" s="74">
        <v>1.73535792E-2</v>
      </c>
      <c r="H15" s="78" t="str">
        <f t="shared" ref="H15:H21" si="7">IF($B15="N/A","N/A",IF(G15&gt;10,"No",IF(G15&lt;-10,"No","Yes")))</f>
        <v>N/A</v>
      </c>
      <c r="I15" s="76" t="s">
        <v>213</v>
      </c>
      <c r="J15" s="76" t="s">
        <v>213</v>
      </c>
      <c r="K15" s="77" t="s">
        <v>213</v>
      </c>
      <c r="L15" s="9" t="str">
        <f t="shared" si="4"/>
        <v>N/A</v>
      </c>
    </row>
    <row r="16" spans="1:14" s="57" customFormat="1" x14ac:dyDescent="0.2">
      <c r="A16" s="16" t="s">
        <v>367</v>
      </c>
      <c r="B16" s="73" t="s">
        <v>213</v>
      </c>
      <c r="C16" s="79" t="s">
        <v>213</v>
      </c>
      <c r="D16" s="80" t="str">
        <f t="shared" si="5"/>
        <v>N/A</v>
      </c>
      <c r="E16" s="79" t="s">
        <v>213</v>
      </c>
      <c r="F16" s="80" t="str">
        <f t="shared" si="6"/>
        <v>N/A</v>
      </c>
      <c r="G16" s="79">
        <v>1630</v>
      </c>
      <c r="H16" s="78" t="str">
        <f t="shared" si="7"/>
        <v>N/A</v>
      </c>
      <c r="I16" s="76" t="s">
        <v>213</v>
      </c>
      <c r="J16" s="76" t="s">
        <v>213</v>
      </c>
      <c r="K16" s="77" t="s">
        <v>213</v>
      </c>
      <c r="L16" s="9" t="str">
        <f t="shared" si="4"/>
        <v>N/A</v>
      </c>
    </row>
    <row r="17" spans="1:14" s="57" customFormat="1" x14ac:dyDescent="0.2">
      <c r="A17" s="17" t="s">
        <v>368</v>
      </c>
      <c r="B17" s="73" t="s">
        <v>213</v>
      </c>
      <c r="C17" s="74" t="s">
        <v>213</v>
      </c>
      <c r="D17" s="78" t="str">
        <f t="shared" si="5"/>
        <v>N/A</v>
      </c>
      <c r="E17" s="74" t="s">
        <v>213</v>
      </c>
      <c r="F17" s="78" t="str">
        <f t="shared" si="6"/>
        <v>N/A</v>
      </c>
      <c r="G17" s="74">
        <v>0.94287780190000003</v>
      </c>
      <c r="H17" s="78" t="str">
        <f t="shared" si="7"/>
        <v>N/A</v>
      </c>
      <c r="I17" s="76" t="s">
        <v>213</v>
      </c>
      <c r="J17" s="76" t="s">
        <v>213</v>
      </c>
      <c r="K17" s="77" t="s">
        <v>213</v>
      </c>
      <c r="L17" s="9" t="str">
        <f t="shared" si="4"/>
        <v>N/A</v>
      </c>
      <c r="M17" s="45"/>
      <c r="N17" s="45"/>
    </row>
    <row r="18" spans="1:14" x14ac:dyDescent="0.2">
      <c r="A18" s="16" t="s">
        <v>682</v>
      </c>
      <c r="B18" s="73" t="s">
        <v>213</v>
      </c>
      <c r="C18" s="74" t="s">
        <v>213</v>
      </c>
      <c r="D18" s="78" t="str">
        <f t="shared" si="5"/>
        <v>N/A</v>
      </c>
      <c r="E18" s="74" t="s">
        <v>213</v>
      </c>
      <c r="F18" s="78" t="str">
        <f t="shared" si="6"/>
        <v>N/A</v>
      </c>
      <c r="G18" s="74">
        <v>96.809815951000004</v>
      </c>
      <c r="H18" s="78" t="str">
        <f t="shared" si="7"/>
        <v>N/A</v>
      </c>
      <c r="I18" s="12" t="s">
        <v>213</v>
      </c>
      <c r="J18" s="12" t="s">
        <v>213</v>
      </c>
      <c r="K18" s="77" t="s">
        <v>213</v>
      </c>
      <c r="L18" s="9" t="str">
        <f t="shared" si="4"/>
        <v>N/A</v>
      </c>
    </row>
    <row r="19" spans="1:14" x14ac:dyDescent="0.2">
      <c r="A19" s="16" t="s">
        <v>683</v>
      </c>
      <c r="B19" s="73" t="s">
        <v>213</v>
      </c>
      <c r="C19" s="74" t="s">
        <v>213</v>
      </c>
      <c r="D19" s="78" t="str">
        <f t="shared" si="5"/>
        <v>N/A</v>
      </c>
      <c r="E19" s="74" t="s">
        <v>213</v>
      </c>
      <c r="F19" s="78" t="str">
        <f t="shared" si="6"/>
        <v>N/A</v>
      </c>
      <c r="G19" s="74">
        <v>53.865030675</v>
      </c>
      <c r="H19" s="78" t="str">
        <f t="shared" si="7"/>
        <v>N/A</v>
      </c>
      <c r="I19" s="12" t="s">
        <v>213</v>
      </c>
      <c r="J19" s="12" t="s">
        <v>213</v>
      </c>
      <c r="K19" s="77" t="s">
        <v>213</v>
      </c>
      <c r="L19" s="9" t="str">
        <f t="shared" si="4"/>
        <v>N/A</v>
      </c>
    </row>
    <row r="20" spans="1:14" ht="25.5" x14ac:dyDescent="0.2">
      <c r="A20" s="16" t="s">
        <v>684</v>
      </c>
      <c r="B20" s="73" t="s">
        <v>213</v>
      </c>
      <c r="C20" s="74" t="s">
        <v>213</v>
      </c>
      <c r="D20" s="78" t="str">
        <f t="shared" si="5"/>
        <v>N/A</v>
      </c>
      <c r="E20" s="74" t="s">
        <v>213</v>
      </c>
      <c r="F20" s="78" t="str">
        <f t="shared" si="6"/>
        <v>N/A</v>
      </c>
      <c r="G20" s="74">
        <v>0</v>
      </c>
      <c r="H20" s="78" t="str">
        <f t="shared" si="7"/>
        <v>N/A</v>
      </c>
      <c r="I20" s="12" t="s">
        <v>213</v>
      </c>
      <c r="J20" s="12" t="s">
        <v>213</v>
      </c>
      <c r="K20" s="77" t="s">
        <v>213</v>
      </c>
      <c r="L20" s="9" t="str">
        <f t="shared" si="4"/>
        <v>N/A</v>
      </c>
    </row>
    <row r="21" spans="1:14" ht="25.5" x14ac:dyDescent="0.2">
      <c r="A21" s="16" t="s">
        <v>685</v>
      </c>
      <c r="B21" s="73" t="s">
        <v>213</v>
      </c>
      <c r="C21" s="74" t="s">
        <v>213</v>
      </c>
      <c r="D21" s="78" t="str">
        <f t="shared" si="5"/>
        <v>N/A</v>
      </c>
      <c r="E21" s="74" t="s">
        <v>213</v>
      </c>
      <c r="F21" s="78" t="str">
        <f t="shared" si="6"/>
        <v>N/A</v>
      </c>
      <c r="G21" s="74">
        <v>0</v>
      </c>
      <c r="H21" s="78" t="str">
        <f t="shared" si="7"/>
        <v>N/A</v>
      </c>
      <c r="I21" s="12" t="s">
        <v>213</v>
      </c>
      <c r="J21" s="12" t="s">
        <v>213</v>
      </c>
      <c r="K21" s="77" t="s">
        <v>213</v>
      </c>
      <c r="L21" s="9" t="str">
        <f t="shared" si="4"/>
        <v>N/A</v>
      </c>
    </row>
    <row r="22" spans="1:14" x14ac:dyDescent="0.2">
      <c r="A22" s="2" t="s">
        <v>1715</v>
      </c>
      <c r="B22" s="50" t="s">
        <v>217</v>
      </c>
      <c r="C22" s="1">
        <v>11</v>
      </c>
      <c r="D22" s="46" t="str">
        <f>IF($B22="N/A","N/A",IF(C22&gt;0,"No",IF(C22&lt;0,"No","Yes")))</f>
        <v>No</v>
      </c>
      <c r="E22" s="1">
        <v>11</v>
      </c>
      <c r="F22" s="46" t="str">
        <f>IF($B22="N/A","N/A",IF(E22&gt;0,"No",IF(E22&lt;0,"No","Yes")))</f>
        <v>No</v>
      </c>
      <c r="G22" s="1">
        <v>12</v>
      </c>
      <c r="H22" s="46" t="str">
        <f>IF($B22="N/A","N/A",IF(G22&gt;0,"No",IF(G22&lt;0,"No","Yes")))</f>
        <v>No</v>
      </c>
      <c r="I22" s="12">
        <v>-33.299999999999997</v>
      </c>
      <c r="J22" s="12">
        <v>100</v>
      </c>
      <c r="K22" s="47" t="s">
        <v>213</v>
      </c>
      <c r="L22" s="9" t="str">
        <f t="shared" si="4"/>
        <v>N/A</v>
      </c>
    </row>
    <row r="23" spans="1:14" x14ac:dyDescent="0.2">
      <c r="A23" s="6" t="s">
        <v>145</v>
      </c>
      <c r="B23" s="50" t="s">
        <v>279</v>
      </c>
      <c r="C23" s="8">
        <v>1.11308994E-2</v>
      </c>
      <c r="D23" s="46" t="str">
        <f>IF($B23="N/A","N/A",IF(C23&gt;=10,"No",IF(C23&lt;0,"No","Yes")))</f>
        <v>Yes</v>
      </c>
      <c r="E23" s="8">
        <v>7.0888050000000001E-3</v>
      </c>
      <c r="F23" s="46" t="str">
        <f>IF($B23="N/A","N/A",IF(E23&gt;=10,"No",IF(E23&lt;0,"No","Yes")))</f>
        <v>Yes</v>
      </c>
      <c r="G23" s="8">
        <v>1.3882863299999999E-2</v>
      </c>
      <c r="H23" s="46" t="str">
        <f>IF($B23="N/A","N/A",IF(G23&gt;=10,"No",IF(G23&lt;0,"No","Yes")))</f>
        <v>Yes</v>
      </c>
      <c r="I23" s="12">
        <v>-36.299999999999997</v>
      </c>
      <c r="J23" s="12">
        <v>95.84</v>
      </c>
      <c r="K23" s="47" t="s">
        <v>213</v>
      </c>
      <c r="L23" s="9" t="str">
        <f t="shared" si="4"/>
        <v>N/A</v>
      </c>
    </row>
    <row r="24" spans="1:14" x14ac:dyDescent="0.2">
      <c r="A24" s="2" t="s">
        <v>426</v>
      </c>
      <c r="B24" s="37" t="s">
        <v>213</v>
      </c>
      <c r="C24" s="13">
        <v>100</v>
      </c>
      <c r="D24" s="78" t="str">
        <f t="shared" ref="D24:D27" si="8">IF($B24="N/A","N/A",IF(C24&gt;10,"No",IF(C24&lt;-10,"No","Yes")))</f>
        <v>N/A</v>
      </c>
      <c r="E24" s="13">
        <v>75</v>
      </c>
      <c r="F24" s="46" t="str">
        <f t="shared" ref="F24:F27" si="9">IF($B24="N/A","N/A",IF(E24&gt;10,"No",IF(E24&lt;-10,"No","Yes")))</f>
        <v>N/A</v>
      </c>
      <c r="G24" s="13">
        <v>79.166666667000001</v>
      </c>
      <c r="H24" s="46" t="str">
        <f t="shared" ref="H24:H27" si="10">IF($B24="N/A","N/A",IF(G24&gt;10,"No",IF(G24&lt;-10,"No","Yes")))</f>
        <v>N/A</v>
      </c>
      <c r="I24" s="12">
        <v>-25</v>
      </c>
      <c r="J24" s="12">
        <v>5.556</v>
      </c>
      <c r="K24" s="47" t="s">
        <v>213</v>
      </c>
      <c r="L24" s="9" t="str">
        <f t="shared" si="4"/>
        <v>N/A</v>
      </c>
    </row>
    <row r="25" spans="1:14" x14ac:dyDescent="0.2">
      <c r="A25" s="2" t="s">
        <v>427</v>
      </c>
      <c r="B25" s="37" t="s">
        <v>213</v>
      </c>
      <c r="C25" s="13">
        <v>55.555555556000002</v>
      </c>
      <c r="D25" s="78" t="str">
        <f t="shared" si="8"/>
        <v>N/A</v>
      </c>
      <c r="E25" s="13">
        <v>8.3333333333000006</v>
      </c>
      <c r="F25" s="46" t="str">
        <f t="shared" si="9"/>
        <v>N/A</v>
      </c>
      <c r="G25" s="13">
        <v>12.5</v>
      </c>
      <c r="H25" s="46" t="str">
        <f t="shared" si="10"/>
        <v>N/A</v>
      </c>
      <c r="I25" s="12">
        <v>-85</v>
      </c>
      <c r="J25" s="12">
        <v>50</v>
      </c>
      <c r="K25" s="47" t="s">
        <v>213</v>
      </c>
      <c r="L25" s="9" t="str">
        <f t="shared" si="4"/>
        <v>N/A</v>
      </c>
    </row>
    <row r="26" spans="1:14" x14ac:dyDescent="0.2">
      <c r="A26" s="2" t="s">
        <v>423</v>
      </c>
      <c r="B26" s="37" t="s">
        <v>213</v>
      </c>
      <c r="C26" s="13">
        <v>0</v>
      </c>
      <c r="D26" s="78" t="str">
        <f t="shared" si="8"/>
        <v>N/A</v>
      </c>
      <c r="E26" s="13">
        <v>0</v>
      </c>
      <c r="F26" s="46" t="str">
        <f t="shared" si="9"/>
        <v>N/A</v>
      </c>
      <c r="G26" s="13">
        <v>0</v>
      </c>
      <c r="H26" s="46" t="str">
        <f t="shared" si="10"/>
        <v>N/A</v>
      </c>
      <c r="I26" s="12" t="s">
        <v>1747</v>
      </c>
      <c r="J26" s="12" t="s">
        <v>1747</v>
      </c>
      <c r="K26" s="47" t="s">
        <v>213</v>
      </c>
      <c r="L26" s="9" t="str">
        <f t="shared" si="4"/>
        <v>N/A</v>
      </c>
    </row>
    <row r="27" spans="1:14" x14ac:dyDescent="0.2">
      <c r="A27" s="2" t="s">
        <v>424</v>
      </c>
      <c r="B27" s="37" t="s">
        <v>213</v>
      </c>
      <c r="C27" s="13">
        <v>0</v>
      </c>
      <c r="D27" s="78" t="str">
        <f t="shared" si="8"/>
        <v>N/A</v>
      </c>
      <c r="E27" s="13">
        <v>0</v>
      </c>
      <c r="F27" s="46" t="str">
        <f t="shared" si="9"/>
        <v>N/A</v>
      </c>
      <c r="G27" s="13">
        <v>0</v>
      </c>
      <c r="H27" s="46" t="str">
        <f t="shared" si="10"/>
        <v>N/A</v>
      </c>
      <c r="I27" s="12" t="s">
        <v>1747</v>
      </c>
      <c r="J27" s="12" t="s">
        <v>1747</v>
      </c>
      <c r="K27" s="47" t="s">
        <v>213</v>
      </c>
      <c r="L27" s="9" t="str">
        <f t="shared" si="4"/>
        <v>N/A</v>
      </c>
    </row>
    <row r="28" spans="1:14" x14ac:dyDescent="0.2">
      <c r="A28" s="2" t="s">
        <v>955</v>
      </c>
      <c r="B28" s="37" t="s">
        <v>213</v>
      </c>
      <c r="C28" s="74">
        <v>21.365142970000001</v>
      </c>
      <c r="D28" s="78" t="str">
        <f>IF($B28="N/A","N/A",IF(C28&gt;10,"No",IF(C28&lt;-10,"No","Yes")))</f>
        <v>N/A</v>
      </c>
      <c r="E28" s="74">
        <v>21.738411281000001</v>
      </c>
      <c r="F28" s="78" t="str">
        <f>IF($B28="N/A","N/A",IF(E28&gt;10,"No",IF(E28&lt;-10,"No","Yes")))</f>
        <v>N/A</v>
      </c>
      <c r="G28" s="74">
        <v>22.334056399000001</v>
      </c>
      <c r="H28" s="78" t="str">
        <f>IF($B28="N/A","N/A",IF(G28&gt;10,"No",IF(G28&lt;-10,"No","Yes")))</f>
        <v>N/A</v>
      </c>
      <c r="I28" s="12">
        <v>1.7470000000000001</v>
      </c>
      <c r="J28" s="12">
        <v>2.74</v>
      </c>
      <c r="K28" s="77" t="s">
        <v>740</v>
      </c>
      <c r="L28" s="9" t="str">
        <f t="shared" si="4"/>
        <v>Yes</v>
      </c>
      <c r="M28" s="57"/>
      <c r="N28" s="57"/>
    </row>
    <row r="29" spans="1:14" s="57" customFormat="1" ht="25.5" x14ac:dyDescent="0.2">
      <c r="A29" s="2" t="s">
        <v>956</v>
      </c>
      <c r="B29" s="37" t="s">
        <v>213</v>
      </c>
      <c r="C29" s="74">
        <v>0</v>
      </c>
      <c r="D29" s="78" t="str">
        <f>IF($B29="N/A","N/A",IF(C29&gt;10,"No",IF(C29&lt;-10,"No","Yes")))</f>
        <v>N/A</v>
      </c>
      <c r="E29" s="74">
        <v>0</v>
      </c>
      <c r="F29" s="78" t="str">
        <f>IF($B29="N/A","N/A",IF(E29&gt;10,"No",IF(E29&lt;-10,"No","Yes")))</f>
        <v>N/A</v>
      </c>
      <c r="G29" s="74">
        <v>0</v>
      </c>
      <c r="H29" s="78" t="str">
        <f>IF($B29="N/A","N/A",IF(G29&gt;10,"No",IF(G29&lt;-10,"No","Yes")))</f>
        <v>N/A</v>
      </c>
      <c r="I29" s="12" t="s">
        <v>1747</v>
      </c>
      <c r="J29" s="12" t="s">
        <v>1747</v>
      </c>
      <c r="K29" s="77" t="s">
        <v>740</v>
      </c>
      <c r="L29" s="9" t="str">
        <f t="shared" si="4"/>
        <v>N/A</v>
      </c>
      <c r="M29" s="45"/>
      <c r="N29" s="45"/>
    </row>
    <row r="30" spans="1:14" x14ac:dyDescent="0.2">
      <c r="A30" s="2" t="s">
        <v>20</v>
      </c>
      <c r="B30" s="50" t="s">
        <v>280</v>
      </c>
      <c r="C30" s="13">
        <v>97.775675274999998</v>
      </c>
      <c r="D30" s="46" t="str">
        <f>IF($B30="N/A","N/A",IF(C30&gt;=98,"Yes","No"))</f>
        <v>No</v>
      </c>
      <c r="E30" s="13">
        <v>96.758053177999997</v>
      </c>
      <c r="F30" s="46" t="str">
        <f>IF($B30="N/A","N/A",IF(E30&gt;=98,"Yes","No"))</f>
        <v>No</v>
      </c>
      <c r="G30" s="13">
        <v>96.787274042000007</v>
      </c>
      <c r="H30" s="46" t="str">
        <f>IF($B30="N/A","N/A",IF(G30&gt;=98,"Yes","No"))</f>
        <v>No</v>
      </c>
      <c r="I30" s="12">
        <v>-1.04</v>
      </c>
      <c r="J30" s="12">
        <v>3.0200000000000001E-2</v>
      </c>
      <c r="K30" s="47" t="s">
        <v>740</v>
      </c>
      <c r="L30" s="9" t="str">
        <f t="shared" si="4"/>
        <v>Yes</v>
      </c>
    </row>
    <row r="31" spans="1:14" x14ac:dyDescent="0.2">
      <c r="A31" s="2" t="s">
        <v>18</v>
      </c>
      <c r="B31" s="50" t="s">
        <v>277</v>
      </c>
      <c r="C31" s="13">
        <v>100</v>
      </c>
      <c r="D31" s="46" t="str">
        <f>IF($B31="N/A","N/A",IF(C31&gt;=95,"Yes","No"))</f>
        <v>Yes</v>
      </c>
      <c r="E31" s="13">
        <v>99.997637065000006</v>
      </c>
      <c r="F31" s="46" t="str">
        <f>IF($B31="N/A","N/A",IF(E31&gt;=95,"Yes","No"))</f>
        <v>Yes</v>
      </c>
      <c r="G31" s="13">
        <v>99.998264641999995</v>
      </c>
      <c r="H31" s="46" t="str">
        <f>IF($B31="N/A","N/A",IF(G31&gt;=95,"Yes","No"))</f>
        <v>Yes</v>
      </c>
      <c r="I31" s="12">
        <v>-2E-3</v>
      </c>
      <c r="J31" s="12">
        <v>5.9999999999999995E-4</v>
      </c>
      <c r="K31" s="47" t="s">
        <v>740</v>
      </c>
      <c r="L31" s="9" t="str">
        <f t="shared" si="4"/>
        <v>Yes</v>
      </c>
    </row>
    <row r="32" spans="1:14" x14ac:dyDescent="0.2">
      <c r="A32" s="2" t="s">
        <v>23</v>
      </c>
      <c r="B32" s="37" t="s">
        <v>213</v>
      </c>
      <c r="C32" s="13">
        <v>90.776813099999998</v>
      </c>
      <c r="D32" s="46" t="str">
        <f t="shared" ref="D32:D37" si="11">IF($B32="N/A","N/A",IF(C32&gt;10,"No",IF(C32&lt;-10,"No","Yes")))</f>
        <v>N/A</v>
      </c>
      <c r="E32" s="13">
        <v>90.544715590999999</v>
      </c>
      <c r="F32" s="46" t="str">
        <f t="shared" ref="F32:F37" si="12">IF($B32="N/A","N/A",IF(E32&gt;10,"No",IF(E32&lt;-10,"No","Yes")))</f>
        <v>N/A</v>
      </c>
      <c r="G32" s="13">
        <v>90.236876355999996</v>
      </c>
      <c r="H32" s="46" t="str">
        <f t="shared" ref="H32:H37" si="13">IF($B32="N/A","N/A",IF(G32&gt;10,"No",IF(G32&lt;-10,"No","Yes")))</f>
        <v>N/A</v>
      </c>
      <c r="I32" s="12">
        <v>-0.25600000000000001</v>
      </c>
      <c r="J32" s="12">
        <v>-0.34</v>
      </c>
      <c r="K32" s="47" t="s">
        <v>740</v>
      </c>
      <c r="L32" s="9" t="str">
        <f t="shared" si="4"/>
        <v>Yes</v>
      </c>
    </row>
    <row r="33" spans="1:12" x14ac:dyDescent="0.2">
      <c r="A33" s="2" t="s">
        <v>24</v>
      </c>
      <c r="B33" s="37" t="s">
        <v>213</v>
      </c>
      <c r="C33" s="13">
        <v>2.4339566637000001</v>
      </c>
      <c r="D33" s="46" t="str">
        <f t="shared" si="11"/>
        <v>N/A</v>
      </c>
      <c r="E33" s="13">
        <v>2.4574524015999999</v>
      </c>
      <c r="F33" s="46" t="str">
        <f t="shared" si="12"/>
        <v>N/A</v>
      </c>
      <c r="G33" s="13">
        <v>2.4080983369000002</v>
      </c>
      <c r="H33" s="46" t="str">
        <f t="shared" si="13"/>
        <v>N/A</v>
      </c>
      <c r="I33" s="12">
        <v>0.96530000000000005</v>
      </c>
      <c r="J33" s="12">
        <v>-2.0099999999999998</v>
      </c>
      <c r="K33" s="47" t="s">
        <v>740</v>
      </c>
      <c r="L33" s="9" t="str">
        <f t="shared" si="4"/>
        <v>Yes</v>
      </c>
    </row>
    <row r="34" spans="1:12" x14ac:dyDescent="0.2">
      <c r="A34" s="2" t="s">
        <v>25</v>
      </c>
      <c r="B34" s="37" t="s">
        <v>213</v>
      </c>
      <c r="C34" s="13">
        <v>0.1119273771</v>
      </c>
      <c r="D34" s="46" t="str">
        <f t="shared" si="11"/>
        <v>N/A</v>
      </c>
      <c r="E34" s="13">
        <v>0.1116486788</v>
      </c>
      <c r="F34" s="46" t="str">
        <f t="shared" si="12"/>
        <v>N/A</v>
      </c>
      <c r="G34" s="13">
        <v>0.12841648589999999</v>
      </c>
      <c r="H34" s="46" t="str">
        <f t="shared" si="13"/>
        <v>N/A</v>
      </c>
      <c r="I34" s="12">
        <v>-0.249</v>
      </c>
      <c r="J34" s="12">
        <v>15.02</v>
      </c>
      <c r="K34" s="47" t="s">
        <v>740</v>
      </c>
      <c r="L34" s="9" t="str">
        <f t="shared" si="4"/>
        <v>No</v>
      </c>
    </row>
    <row r="35" spans="1:12" x14ac:dyDescent="0.2">
      <c r="A35" s="2" t="s">
        <v>26</v>
      </c>
      <c r="B35" s="50" t="s">
        <v>213</v>
      </c>
      <c r="C35" s="13">
        <v>1.1372068863</v>
      </c>
      <c r="D35" s="11" t="str">
        <f t="shared" si="11"/>
        <v>N/A</v>
      </c>
      <c r="E35" s="13">
        <v>1.2606258233000001</v>
      </c>
      <c r="F35" s="11" t="str">
        <f t="shared" si="12"/>
        <v>N/A</v>
      </c>
      <c r="G35" s="13">
        <v>1.3501084598999999</v>
      </c>
      <c r="H35" s="11" t="str">
        <f t="shared" si="13"/>
        <v>N/A</v>
      </c>
      <c r="I35" s="12">
        <v>10.85</v>
      </c>
      <c r="J35" s="12">
        <v>7.0979999999999999</v>
      </c>
      <c r="K35" s="50" t="s">
        <v>213</v>
      </c>
      <c r="L35" s="9" t="str">
        <f t="shared" si="4"/>
        <v>N/A</v>
      </c>
    </row>
    <row r="36" spans="1:12" x14ac:dyDescent="0.2">
      <c r="A36" s="2" t="s">
        <v>60</v>
      </c>
      <c r="B36" s="50" t="s">
        <v>213</v>
      </c>
      <c r="C36" s="13">
        <v>0</v>
      </c>
      <c r="D36" s="11" t="str">
        <f t="shared" si="11"/>
        <v>N/A</v>
      </c>
      <c r="E36" s="13">
        <v>0</v>
      </c>
      <c r="F36" s="11" t="str">
        <f t="shared" si="12"/>
        <v>N/A</v>
      </c>
      <c r="G36" s="13">
        <v>0</v>
      </c>
      <c r="H36" s="11" t="str">
        <f t="shared" si="13"/>
        <v>N/A</v>
      </c>
      <c r="I36" s="12" t="s">
        <v>1747</v>
      </c>
      <c r="J36" s="12" t="s">
        <v>1747</v>
      </c>
      <c r="K36" s="50" t="s">
        <v>213</v>
      </c>
      <c r="L36" s="9" t="str">
        <f t="shared" si="4"/>
        <v>N/A</v>
      </c>
    </row>
    <row r="37" spans="1:12" x14ac:dyDescent="0.2">
      <c r="A37" s="2" t="s">
        <v>61</v>
      </c>
      <c r="B37" s="50" t="s">
        <v>213</v>
      </c>
      <c r="C37" s="13">
        <v>0</v>
      </c>
      <c r="D37" s="11" t="str">
        <f t="shared" si="11"/>
        <v>N/A</v>
      </c>
      <c r="E37" s="13">
        <v>0</v>
      </c>
      <c r="F37" s="11" t="str">
        <f t="shared" si="12"/>
        <v>N/A</v>
      </c>
      <c r="G37" s="13">
        <v>0</v>
      </c>
      <c r="H37" s="11" t="str">
        <f t="shared" si="13"/>
        <v>N/A</v>
      </c>
      <c r="I37" s="12" t="s">
        <v>1747</v>
      </c>
      <c r="J37" s="12" t="s">
        <v>1747</v>
      </c>
      <c r="K37" s="50" t="s">
        <v>213</v>
      </c>
      <c r="L37" s="9" t="str">
        <f t="shared" si="4"/>
        <v>N/A</v>
      </c>
    </row>
    <row r="38" spans="1:12" x14ac:dyDescent="0.2">
      <c r="A38" s="2" t="s">
        <v>62</v>
      </c>
      <c r="B38" s="50" t="s">
        <v>278</v>
      </c>
      <c r="C38" s="13">
        <v>5.5400959730999997</v>
      </c>
      <c r="D38" s="11" t="str">
        <f>IF($B38="N/A","N/A",IF(C38&gt;=5,"No",IF(C38&lt;0,"No","Yes")))</f>
        <v>No</v>
      </c>
      <c r="E38" s="13">
        <v>5.6255575049999997</v>
      </c>
      <c r="F38" s="11" t="str">
        <f>IF($B38="N/A","N/A",IF(E38&gt;=5,"No",IF(E38&lt;0,"No","Yes")))</f>
        <v>No</v>
      </c>
      <c r="G38" s="13">
        <v>5.8765003614999998</v>
      </c>
      <c r="H38" s="11" t="str">
        <f>IF($B38="N/A","N/A",IF(G38&gt;=5,"No",IF(G38&lt;0,"No","Yes")))</f>
        <v>No</v>
      </c>
      <c r="I38" s="12">
        <v>1.5429999999999999</v>
      </c>
      <c r="J38" s="12">
        <v>4.4610000000000003</v>
      </c>
      <c r="K38" s="47" t="s">
        <v>740</v>
      </c>
      <c r="L38" s="9" t="str">
        <f t="shared" si="4"/>
        <v>Yes</v>
      </c>
    </row>
    <row r="39" spans="1:12" x14ac:dyDescent="0.2">
      <c r="A39" s="2" t="s">
        <v>63</v>
      </c>
      <c r="B39" s="50" t="s">
        <v>213</v>
      </c>
      <c r="C39" s="13">
        <v>4.7374344514000004</v>
      </c>
      <c r="D39" s="11" t="str">
        <f>IF($B39="N/A","N/A",IF(C39&gt;10,"No",IF(C39&lt;-10,"No","Yes")))</f>
        <v>N/A</v>
      </c>
      <c r="E39" s="13">
        <v>4.8841866482</v>
      </c>
      <c r="F39" s="11" t="str">
        <f>IF($B39="N/A","N/A",IF(E39&gt;10,"No",IF(E39&lt;-10,"No","Yes")))</f>
        <v>N/A</v>
      </c>
      <c r="G39" s="13">
        <v>5.0574114243999997</v>
      </c>
      <c r="H39" s="11" t="str">
        <f>IF($B39="N/A","N/A",IF(G39&gt;10,"No",IF(G39&lt;-10,"No","Yes")))</f>
        <v>N/A</v>
      </c>
      <c r="I39" s="12">
        <v>3.0979999999999999</v>
      </c>
      <c r="J39" s="12">
        <v>3.5470000000000002</v>
      </c>
      <c r="K39" s="50" t="s">
        <v>740</v>
      </c>
      <c r="L39" s="9" t="str">
        <f t="shared" si="4"/>
        <v>Yes</v>
      </c>
    </row>
    <row r="40" spans="1:12" x14ac:dyDescent="0.2">
      <c r="A40" s="2" t="s">
        <v>64</v>
      </c>
      <c r="B40" s="50"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7" t="s">
        <v>740</v>
      </c>
      <c r="L40" s="9" t="str">
        <f t="shared" si="4"/>
        <v>Yes</v>
      </c>
    </row>
    <row r="41" spans="1:12" x14ac:dyDescent="0.2">
      <c r="A41" s="3" t="s">
        <v>19</v>
      </c>
      <c r="B41" s="37" t="s">
        <v>281</v>
      </c>
      <c r="C41" s="8">
        <v>3.6991688927999999</v>
      </c>
      <c r="D41" s="46" t="str">
        <f>IF($B41="N/A","N/A",IF(C41&gt;8,"No",IF(C41&lt;2,"No","Yes")))</f>
        <v>Yes</v>
      </c>
      <c r="E41" s="8">
        <v>3.4693793159999999</v>
      </c>
      <c r="F41" s="46" t="str">
        <f>IF($B41="N/A","N/A",IF(E41&gt;8,"No",IF(E41&lt;2,"No","Yes")))</f>
        <v>Yes</v>
      </c>
      <c r="G41" s="8">
        <v>3.4024584237000002</v>
      </c>
      <c r="H41" s="46" t="str">
        <f>IF($B41="N/A","N/A",IF(G41&gt;8,"No",IF(G41&lt;2,"No","Yes")))</f>
        <v>Yes</v>
      </c>
      <c r="I41" s="12">
        <v>-6.21</v>
      </c>
      <c r="J41" s="12">
        <v>-1.93</v>
      </c>
      <c r="K41" s="47" t="s">
        <v>740</v>
      </c>
      <c r="L41" s="9" t="str">
        <f t="shared" si="4"/>
        <v>Yes</v>
      </c>
    </row>
    <row r="42" spans="1:12" x14ac:dyDescent="0.2">
      <c r="A42" s="3" t="s">
        <v>170</v>
      </c>
      <c r="B42" s="37" t="s">
        <v>213</v>
      </c>
      <c r="C42" s="8">
        <v>17.348743445</v>
      </c>
      <c r="D42" s="11" t="str">
        <f t="shared" ref="D42:D49" si="14">IF($B42="N/A","N/A",IF(C42&gt;10,"No",IF(C42&lt;-10,"No","Yes")))</f>
        <v>N/A</v>
      </c>
      <c r="E42" s="8">
        <v>17.164359851</v>
      </c>
      <c r="F42" s="11" t="str">
        <f t="shared" ref="F42:F49" si="15">IF($B42="N/A","N/A",IF(E42&gt;10,"No",IF(E42&lt;-10,"No","Yes")))</f>
        <v>N/A</v>
      </c>
      <c r="G42" s="8">
        <v>16.964859002000001</v>
      </c>
      <c r="H42" s="11" t="str">
        <f t="shared" ref="H42:H49" si="16">IF($B42="N/A","N/A",IF(G42&gt;10,"No",IF(G42&lt;-10,"No","Yes")))</f>
        <v>N/A</v>
      </c>
      <c r="I42" s="12">
        <v>-1.06</v>
      </c>
      <c r="J42" s="12">
        <v>-1.1599999999999999</v>
      </c>
      <c r="K42" s="47" t="s">
        <v>740</v>
      </c>
      <c r="L42" s="9" t="str">
        <f>IF(J42="Div by 0", "N/A", IF(OR(J42="N/A",K42="N/A"),"N/A", IF(J42&gt;VALUE(MID(K42,1,2)), "No", IF(J42&lt;-1*VALUE(MID(K42,1,2)), "No", "Yes"))))</f>
        <v>Yes</v>
      </c>
    </row>
    <row r="43" spans="1:12" x14ac:dyDescent="0.2">
      <c r="A43" s="3" t="s">
        <v>171</v>
      </c>
      <c r="B43" s="37" t="s">
        <v>213</v>
      </c>
      <c r="C43" s="8">
        <v>36.168002375</v>
      </c>
      <c r="D43" s="11" t="str">
        <f t="shared" si="14"/>
        <v>N/A</v>
      </c>
      <c r="E43" s="8">
        <v>36.043029046000001</v>
      </c>
      <c r="F43" s="11" t="str">
        <f t="shared" si="15"/>
        <v>N/A</v>
      </c>
      <c r="G43" s="8">
        <v>35.999421546999997</v>
      </c>
      <c r="H43" s="11" t="str">
        <f t="shared" si="16"/>
        <v>N/A</v>
      </c>
      <c r="I43" s="12">
        <v>-0.34599999999999997</v>
      </c>
      <c r="J43" s="12">
        <v>-0.121</v>
      </c>
      <c r="K43" s="47" t="s">
        <v>740</v>
      </c>
      <c r="L43" s="9" t="str">
        <f>IF(J43="Div by 0", "N/A", IF(OR(J43="N/A",K43="N/A"),"N/A", IF(J43&gt;VALUE(MID(K43,1,2)), "No", IF(J43&lt;-1*VALUE(MID(K43,1,2)), "No", "Yes"))))</f>
        <v>Yes</v>
      </c>
    </row>
    <row r="44" spans="1:12" x14ac:dyDescent="0.2">
      <c r="A44" s="3" t="s">
        <v>172</v>
      </c>
      <c r="B44" s="37" t="s">
        <v>213</v>
      </c>
      <c r="C44" s="8">
        <v>2.9187691699</v>
      </c>
      <c r="D44" s="11" t="str">
        <f t="shared" si="14"/>
        <v>N/A</v>
      </c>
      <c r="E44" s="8">
        <v>2.9902942444999998</v>
      </c>
      <c r="F44" s="11" t="str">
        <f t="shared" si="15"/>
        <v>N/A</v>
      </c>
      <c r="G44" s="8">
        <v>2.8187997108</v>
      </c>
      <c r="H44" s="11" t="str">
        <f t="shared" si="16"/>
        <v>N/A</v>
      </c>
      <c r="I44" s="12">
        <v>2.4510000000000001</v>
      </c>
      <c r="J44" s="12">
        <v>-5.74</v>
      </c>
      <c r="K44" s="47" t="s">
        <v>740</v>
      </c>
      <c r="L44" s="9" t="str">
        <f t="shared" ref="L44:L53" si="17">IF(J44="Div by 0", "N/A", IF(OR(J44="N/A",K44="N/A"),"N/A", IF(J44&gt;VALUE(MID(K44,1,2)), "No", IF(J44&lt;-1*VALUE(MID(K44,1,2)), "No", "Yes"))))</f>
        <v>Yes</v>
      </c>
    </row>
    <row r="45" spans="1:12" x14ac:dyDescent="0.2">
      <c r="A45" s="3" t="s">
        <v>173</v>
      </c>
      <c r="B45" s="37" t="s">
        <v>213</v>
      </c>
      <c r="C45" s="8">
        <v>19.506901158000002</v>
      </c>
      <c r="D45" s="11" t="str">
        <f t="shared" si="14"/>
        <v>N/A</v>
      </c>
      <c r="E45" s="8">
        <v>19.644850868999999</v>
      </c>
      <c r="F45" s="11" t="str">
        <f t="shared" si="15"/>
        <v>N/A</v>
      </c>
      <c r="G45" s="8">
        <v>19.524511930999999</v>
      </c>
      <c r="H45" s="11" t="str">
        <f t="shared" si="16"/>
        <v>N/A</v>
      </c>
      <c r="I45" s="12">
        <v>0.70720000000000005</v>
      </c>
      <c r="J45" s="12">
        <v>-0.61299999999999999</v>
      </c>
      <c r="K45" s="47" t="s">
        <v>740</v>
      </c>
      <c r="L45" s="9" t="str">
        <f t="shared" si="17"/>
        <v>Yes</v>
      </c>
    </row>
    <row r="46" spans="1:12" x14ac:dyDescent="0.2">
      <c r="A46" s="3" t="s">
        <v>174</v>
      </c>
      <c r="B46" s="37" t="s">
        <v>213</v>
      </c>
      <c r="C46" s="8">
        <v>10.783986346000001</v>
      </c>
      <c r="D46" s="11" t="str">
        <f t="shared" si="14"/>
        <v>N/A</v>
      </c>
      <c r="E46" s="8">
        <v>11.305462515</v>
      </c>
      <c r="F46" s="11" t="str">
        <f t="shared" si="15"/>
        <v>N/A</v>
      </c>
      <c r="G46" s="8">
        <v>11.751265365</v>
      </c>
      <c r="H46" s="11" t="str">
        <f t="shared" si="16"/>
        <v>N/A</v>
      </c>
      <c r="I46" s="12">
        <v>4.8360000000000003</v>
      </c>
      <c r="J46" s="12">
        <v>3.9430000000000001</v>
      </c>
      <c r="K46" s="47" t="s">
        <v>740</v>
      </c>
      <c r="L46" s="9" t="str">
        <f t="shared" si="17"/>
        <v>Yes</v>
      </c>
    </row>
    <row r="47" spans="1:12" x14ac:dyDescent="0.2">
      <c r="A47" s="3" t="s">
        <v>175</v>
      </c>
      <c r="B47" s="37" t="s">
        <v>213</v>
      </c>
      <c r="C47" s="8">
        <v>3.4845898881999999</v>
      </c>
      <c r="D47" s="11" t="str">
        <f t="shared" si="14"/>
        <v>N/A</v>
      </c>
      <c r="E47" s="8">
        <v>3.5054140748</v>
      </c>
      <c r="F47" s="11" t="str">
        <f t="shared" si="15"/>
        <v>N/A</v>
      </c>
      <c r="G47" s="8">
        <v>3.7101952277999999</v>
      </c>
      <c r="H47" s="11" t="str">
        <f t="shared" si="16"/>
        <v>N/A</v>
      </c>
      <c r="I47" s="12">
        <v>0.59760000000000002</v>
      </c>
      <c r="J47" s="12">
        <v>5.8419999999999996</v>
      </c>
      <c r="K47" s="47" t="s">
        <v>740</v>
      </c>
      <c r="L47" s="9" t="str">
        <f t="shared" si="17"/>
        <v>Yes</v>
      </c>
    </row>
    <row r="48" spans="1:12" x14ac:dyDescent="0.2">
      <c r="A48" s="3" t="s">
        <v>176</v>
      </c>
      <c r="B48" s="37" t="s">
        <v>213</v>
      </c>
      <c r="C48" s="8">
        <v>3.1079944593</v>
      </c>
      <c r="D48" s="11" t="str">
        <f t="shared" si="14"/>
        <v>N/A</v>
      </c>
      <c r="E48" s="8">
        <v>3.0127421270000001</v>
      </c>
      <c r="F48" s="11" t="str">
        <f t="shared" si="15"/>
        <v>N/A</v>
      </c>
      <c r="G48" s="8">
        <v>2.9605206073999999</v>
      </c>
      <c r="H48" s="11" t="str">
        <f t="shared" si="16"/>
        <v>N/A</v>
      </c>
      <c r="I48" s="12">
        <v>-3.06</v>
      </c>
      <c r="J48" s="12">
        <v>-1.73</v>
      </c>
      <c r="K48" s="47" t="s">
        <v>740</v>
      </c>
      <c r="L48" s="9" t="str">
        <f t="shared" si="17"/>
        <v>Yes</v>
      </c>
    </row>
    <row r="49" spans="1:12" x14ac:dyDescent="0.2">
      <c r="A49" s="3" t="s">
        <v>957</v>
      </c>
      <c r="B49" s="37" t="s">
        <v>213</v>
      </c>
      <c r="C49" s="8">
        <v>2.9818442664</v>
      </c>
      <c r="D49" s="11" t="str">
        <f t="shared" si="14"/>
        <v>N/A</v>
      </c>
      <c r="E49" s="8">
        <v>2.8638772219000002</v>
      </c>
      <c r="F49" s="11" t="str">
        <f t="shared" si="15"/>
        <v>N/A</v>
      </c>
      <c r="G49" s="8">
        <v>2.8673897325</v>
      </c>
      <c r="H49" s="11" t="str">
        <f t="shared" si="16"/>
        <v>N/A</v>
      </c>
      <c r="I49" s="12">
        <v>-3.96</v>
      </c>
      <c r="J49" s="12">
        <v>0.1226</v>
      </c>
      <c r="K49" s="47" t="s">
        <v>740</v>
      </c>
      <c r="L49" s="9" t="str">
        <f t="shared" si="17"/>
        <v>Yes</v>
      </c>
    </row>
    <row r="50" spans="1:12" x14ac:dyDescent="0.2">
      <c r="A50" s="2" t="s">
        <v>208</v>
      </c>
      <c r="B50" s="37" t="s">
        <v>213</v>
      </c>
      <c r="C50" s="38">
        <v>92174</v>
      </c>
      <c r="D50" s="9" t="str">
        <f t="shared" ref="D50:D53" si="18">IF($B50="N/A","N/A",IF(C50&lt;0,"No","Yes"))</f>
        <v>N/A</v>
      </c>
      <c r="E50" s="38">
        <v>95565</v>
      </c>
      <c r="F50" s="9" t="str">
        <f t="shared" ref="F50:F53" si="19">IF($B50="N/A","N/A",IF(E50&lt;0,"No","Yes"))</f>
        <v>N/A</v>
      </c>
      <c r="G50" s="38">
        <v>97093</v>
      </c>
      <c r="H50" s="9" t="str">
        <f t="shared" ref="H50:H53" si="20">IF($B50="N/A","N/A",IF(G50&lt;0,"No","Yes"))</f>
        <v>N/A</v>
      </c>
      <c r="I50" s="12">
        <v>3.6789999999999998</v>
      </c>
      <c r="J50" s="12">
        <v>1.599</v>
      </c>
      <c r="K50" s="47" t="s">
        <v>740</v>
      </c>
      <c r="L50" s="9" t="str">
        <f t="shared" si="17"/>
        <v>Yes</v>
      </c>
    </row>
    <row r="51" spans="1:12" x14ac:dyDescent="0.2">
      <c r="A51" s="2" t="s">
        <v>209</v>
      </c>
      <c r="B51" s="37" t="s">
        <v>213</v>
      </c>
      <c r="C51" s="38">
        <v>4684</v>
      </c>
      <c r="D51" s="9" t="str">
        <f t="shared" si="18"/>
        <v>N/A</v>
      </c>
      <c r="E51" s="38">
        <v>5024</v>
      </c>
      <c r="F51" s="9" t="str">
        <f t="shared" si="19"/>
        <v>N/A</v>
      </c>
      <c r="G51" s="38">
        <v>4833</v>
      </c>
      <c r="H51" s="9" t="str">
        <f t="shared" si="20"/>
        <v>N/A</v>
      </c>
      <c r="I51" s="12">
        <v>7.2590000000000003</v>
      </c>
      <c r="J51" s="12">
        <v>-3.8</v>
      </c>
      <c r="K51" s="47" t="s">
        <v>740</v>
      </c>
      <c r="L51" s="9" t="str">
        <f t="shared" si="17"/>
        <v>Yes</v>
      </c>
    </row>
    <row r="52" spans="1:12" x14ac:dyDescent="0.2">
      <c r="A52" s="2" t="s">
        <v>210</v>
      </c>
      <c r="B52" s="37" t="s">
        <v>213</v>
      </c>
      <c r="C52" s="38">
        <v>48169</v>
      </c>
      <c r="D52" s="9" t="str">
        <f t="shared" si="18"/>
        <v>N/A</v>
      </c>
      <c r="E52" s="38">
        <v>51545</v>
      </c>
      <c r="F52" s="9" t="str">
        <f t="shared" si="19"/>
        <v>N/A</v>
      </c>
      <c r="G52" s="38">
        <v>53172</v>
      </c>
      <c r="H52" s="9" t="str">
        <f t="shared" si="20"/>
        <v>N/A</v>
      </c>
      <c r="I52" s="12">
        <v>7.0090000000000003</v>
      </c>
      <c r="J52" s="12">
        <v>3.1560000000000001</v>
      </c>
      <c r="K52" s="47" t="s">
        <v>740</v>
      </c>
      <c r="L52" s="9" t="str">
        <f t="shared" si="17"/>
        <v>Yes</v>
      </c>
    </row>
    <row r="53" spans="1:12" x14ac:dyDescent="0.2">
      <c r="A53" s="2" t="s">
        <v>958</v>
      </c>
      <c r="B53" s="37" t="s">
        <v>213</v>
      </c>
      <c r="C53" s="38">
        <v>9326</v>
      </c>
      <c r="D53" s="9" t="str">
        <f t="shared" si="18"/>
        <v>N/A</v>
      </c>
      <c r="E53" s="38">
        <v>9707</v>
      </c>
      <c r="F53" s="9" t="str">
        <f t="shared" si="19"/>
        <v>N/A</v>
      </c>
      <c r="G53" s="38">
        <v>10286</v>
      </c>
      <c r="H53" s="9" t="str">
        <f t="shared" si="20"/>
        <v>N/A</v>
      </c>
      <c r="I53" s="12">
        <v>4.085</v>
      </c>
      <c r="J53" s="12">
        <v>5.9649999999999999</v>
      </c>
      <c r="K53" s="47" t="s">
        <v>740</v>
      </c>
      <c r="L53" s="9" t="str">
        <f t="shared" si="17"/>
        <v>Yes</v>
      </c>
    </row>
    <row r="54" spans="1:12" x14ac:dyDescent="0.2">
      <c r="A54" s="2" t="s">
        <v>959</v>
      </c>
      <c r="B54" s="37" t="s">
        <v>213</v>
      </c>
      <c r="C54" s="8">
        <v>100</v>
      </c>
      <c r="D54" s="46" t="str">
        <f>IF($B54="N/A","N/A",IF(C54&gt;10,"No",IF(C54&lt;-10,"No","Yes")))</f>
        <v>N/A</v>
      </c>
      <c r="E54" s="8">
        <v>99.999409266000001</v>
      </c>
      <c r="F54" s="46" t="str">
        <f>IF($B54="N/A","N/A",IF(E54&gt;10,"No",IF(E54&lt;-10,"No","Yes")))</f>
        <v>N/A</v>
      </c>
      <c r="G54" s="8">
        <v>99.999421546999997</v>
      </c>
      <c r="H54" s="46" t="str">
        <f>IF($B54="N/A","N/A",IF(G54&gt;10,"No",IF(G54&lt;-10,"No","Yes")))</f>
        <v>N/A</v>
      </c>
      <c r="I54" s="12">
        <v>-1E-3</v>
      </c>
      <c r="J54" s="12">
        <v>0</v>
      </c>
      <c r="K54" s="37" t="s">
        <v>213</v>
      </c>
      <c r="L54" s="9" t="str">
        <f t="shared" si="4"/>
        <v>N/A</v>
      </c>
    </row>
    <row r="55" spans="1:12" x14ac:dyDescent="0.2">
      <c r="A55" s="2" t="s">
        <v>960</v>
      </c>
      <c r="B55" s="37" t="s">
        <v>213</v>
      </c>
      <c r="C55" s="8">
        <v>100</v>
      </c>
      <c r="D55" s="46" t="str">
        <f>IF($B55="N/A","N/A",IF(C55&gt;10,"No",IF(C55&lt;-10,"No","Yes")))</f>
        <v>N/A</v>
      </c>
      <c r="E55" s="8">
        <v>100</v>
      </c>
      <c r="F55" s="46" t="str">
        <f>IF($B55="N/A","N/A",IF(E55&gt;10,"No",IF(E55&lt;-10,"No","Yes")))</f>
        <v>N/A</v>
      </c>
      <c r="G55" s="8">
        <v>100</v>
      </c>
      <c r="H55" s="46" t="str">
        <f>IF($B55="N/A","N/A",IF(G55&gt;10,"No",IF(G55&lt;-10,"No","Yes")))</f>
        <v>N/A</v>
      </c>
      <c r="I55" s="12">
        <v>0</v>
      </c>
      <c r="J55" s="12">
        <v>0</v>
      </c>
      <c r="K55" s="37" t="s">
        <v>213</v>
      </c>
      <c r="L55" s="9" t="str">
        <f t="shared" si="4"/>
        <v>N/A</v>
      </c>
    </row>
    <row r="56" spans="1:12" x14ac:dyDescent="0.2">
      <c r="A56" s="2" t="s">
        <v>177</v>
      </c>
      <c r="B56" s="37" t="s">
        <v>213</v>
      </c>
      <c r="C56" s="8">
        <v>56.648857227999997</v>
      </c>
      <c r="D56" s="46" t="str">
        <f t="shared" ref="D56:D57" si="21">IF($B56="N/A","N/A",IF(C56&gt;10,"No",IF(C56&lt;-10,"No","Yes")))</f>
        <v>N/A</v>
      </c>
      <c r="E56" s="8">
        <v>56.432795175000003</v>
      </c>
      <c r="F56" s="46" t="str">
        <f t="shared" ref="F56:F57" si="22">IF($B56="N/A","N/A",IF(E56&gt;10,"No",IF(E56&lt;-10,"No","Yes")))</f>
        <v>N/A</v>
      </c>
      <c r="G56" s="8">
        <v>56.333767172999998</v>
      </c>
      <c r="H56" s="46" t="str">
        <f t="shared" ref="H56:H57" si="23">IF($B56="N/A","N/A",IF(G56&gt;10,"No",IF(G56&lt;-10,"No","Yes")))</f>
        <v>N/A</v>
      </c>
      <c r="I56" s="12">
        <v>-0.38100000000000001</v>
      </c>
      <c r="J56" s="12">
        <v>-0.17499999999999999</v>
      </c>
      <c r="K56" s="47" t="s">
        <v>740</v>
      </c>
      <c r="L56" s="9" t="str">
        <f>IF(J56="Div by 0", "N/A", IF(OR(J56="N/A",K56="N/A"),"N/A", IF(J56&gt;VALUE(MID(K56,1,2)), "No", IF(J56&lt;-1*VALUE(MID(K56,1,2)), "No", "Yes"))))</f>
        <v>Yes</v>
      </c>
    </row>
    <row r="57" spans="1:12" x14ac:dyDescent="0.2">
      <c r="A57" s="6" t="s">
        <v>178</v>
      </c>
      <c r="B57" s="37" t="s">
        <v>213</v>
      </c>
      <c r="C57" s="8">
        <v>43.351142772000003</v>
      </c>
      <c r="D57" s="46" t="str">
        <f t="shared" si="21"/>
        <v>N/A</v>
      </c>
      <c r="E57" s="8">
        <v>43.567204824999997</v>
      </c>
      <c r="F57" s="46" t="str">
        <f t="shared" si="22"/>
        <v>N/A</v>
      </c>
      <c r="G57" s="8">
        <v>43.666232827000002</v>
      </c>
      <c r="H57" s="46" t="str">
        <f t="shared" si="23"/>
        <v>N/A</v>
      </c>
      <c r="I57" s="12">
        <v>0.49840000000000001</v>
      </c>
      <c r="J57" s="12">
        <v>0.2273</v>
      </c>
      <c r="K57" s="47" t="s">
        <v>740</v>
      </c>
      <c r="L57" s="9" t="str">
        <f>IF(J57="Div by 0", "N/A", IF(OR(J57="N/A",K57="N/A"),"N/A", IF(J57&gt;VALUE(MID(K57,1,2)), "No", IF(J57&lt;-1*VALUE(MID(K57,1,2)), "No", "Yes"))))</f>
        <v>Yes</v>
      </c>
    </row>
    <row r="58" spans="1:12" x14ac:dyDescent="0.2">
      <c r="A58" s="7" t="s">
        <v>686</v>
      </c>
      <c r="B58" s="37" t="s">
        <v>282</v>
      </c>
      <c r="C58" s="8">
        <v>57.920871673000001</v>
      </c>
      <c r="D58" s="46" t="str">
        <f>IF($B58="N/A","N/A",IF(C58&gt;70,"No",IF(C58&lt;40,"No","Yes")))</f>
        <v>Yes</v>
      </c>
      <c r="E58" s="8">
        <v>59.689510341000002</v>
      </c>
      <c r="F58" s="46" t="str">
        <f>IF($B58="N/A","N/A",IF(E58&gt;70,"No",IF(E58&lt;40,"No","Yes")))</f>
        <v>Yes</v>
      </c>
      <c r="G58" s="8">
        <v>59.899349241000003</v>
      </c>
      <c r="H58" s="46" t="str">
        <f>IF($B58="N/A","N/A",IF(G58&gt;70,"No",IF(G58&lt;40,"No","Yes")))</f>
        <v>Yes</v>
      </c>
      <c r="I58" s="12">
        <v>3.0539999999999998</v>
      </c>
      <c r="J58" s="12">
        <v>0.35160000000000002</v>
      </c>
      <c r="K58" s="47" t="s">
        <v>740</v>
      </c>
      <c r="L58" s="9" t="str">
        <f t="shared" si="4"/>
        <v>Yes</v>
      </c>
    </row>
    <row r="59" spans="1:12" x14ac:dyDescent="0.2">
      <c r="A59" s="2" t="s">
        <v>687</v>
      </c>
      <c r="B59" s="37" t="s">
        <v>213</v>
      </c>
      <c r="C59" s="8">
        <v>67.009503971000001</v>
      </c>
      <c r="D59" s="46" t="str">
        <f>IF($B59="N/A","N/A",IF(C59&gt;10,"No",IF(C59&lt;-10,"No","Yes")))</f>
        <v>N/A</v>
      </c>
      <c r="E59" s="8">
        <v>67.379305970000004</v>
      </c>
      <c r="F59" s="46" t="str">
        <f>IF($B59="N/A","N/A",IF(E59&gt;10,"No",IF(E59&lt;-10,"No","Yes")))</f>
        <v>N/A</v>
      </c>
      <c r="G59" s="8">
        <v>67.961580815000005</v>
      </c>
      <c r="H59" s="46" t="str">
        <f>IF($B59="N/A","N/A",IF(G59&gt;10,"No",IF(G59&lt;-10,"No","Yes")))</f>
        <v>N/A</v>
      </c>
      <c r="I59" s="12">
        <v>0.55189999999999995</v>
      </c>
      <c r="J59" s="12">
        <v>0.86419999999999997</v>
      </c>
      <c r="K59" s="37" t="s">
        <v>213</v>
      </c>
      <c r="L59" s="9" t="str">
        <f t="shared" si="4"/>
        <v>N/A</v>
      </c>
    </row>
    <row r="60" spans="1:12" x14ac:dyDescent="0.2">
      <c r="A60" s="2" t="s">
        <v>688</v>
      </c>
      <c r="B60" s="37" t="s">
        <v>213</v>
      </c>
      <c r="C60" s="8">
        <v>69.940084757999998</v>
      </c>
      <c r="D60" s="46" t="str">
        <f t="shared" ref="D60:D66" si="24">IF($B60="N/A","N/A",IF(C60&gt;10,"No",IF(C60&lt;-10,"No","Yes")))</f>
        <v>N/A</v>
      </c>
      <c r="E60" s="8">
        <v>69.734377090999999</v>
      </c>
      <c r="F60" s="46" t="str">
        <f t="shared" ref="F60:F66" si="25">IF($B60="N/A","N/A",IF(E60&gt;10,"No",IF(E60&lt;-10,"No","Yes")))</f>
        <v>N/A</v>
      </c>
      <c r="G60" s="8">
        <v>69.433039772000001</v>
      </c>
      <c r="H60" s="46" t="str">
        <f t="shared" ref="H60:H66" si="26">IF($B60="N/A","N/A",IF(G60&gt;10,"No",IF(G60&lt;-10,"No","Yes")))</f>
        <v>N/A</v>
      </c>
      <c r="I60" s="12">
        <v>-0.29399999999999998</v>
      </c>
      <c r="J60" s="12">
        <v>-0.432</v>
      </c>
      <c r="K60" s="37" t="s">
        <v>213</v>
      </c>
      <c r="L60" s="9" t="str">
        <f t="shared" si="4"/>
        <v>N/A</v>
      </c>
    </row>
    <row r="61" spans="1:12" x14ac:dyDescent="0.2">
      <c r="A61" s="2" t="s">
        <v>1748</v>
      </c>
      <c r="B61" s="37" t="s">
        <v>213</v>
      </c>
      <c r="C61" s="8">
        <v>59.348026568000002</v>
      </c>
      <c r="D61" s="46" t="str">
        <f t="shared" si="24"/>
        <v>N/A</v>
      </c>
      <c r="E61" s="8">
        <v>61.782079424999999</v>
      </c>
      <c r="F61" s="46" t="str">
        <f t="shared" si="25"/>
        <v>N/A</v>
      </c>
      <c r="G61" s="8">
        <v>61.687333182000003</v>
      </c>
      <c r="H61" s="46" t="str">
        <f t="shared" si="26"/>
        <v>N/A</v>
      </c>
      <c r="I61" s="12">
        <v>4.101</v>
      </c>
      <c r="J61" s="12">
        <v>-0.153</v>
      </c>
      <c r="K61" s="37" t="s">
        <v>213</v>
      </c>
      <c r="L61" s="9" t="str">
        <f t="shared" si="4"/>
        <v>N/A</v>
      </c>
    </row>
    <row r="62" spans="1:12" x14ac:dyDescent="0.2">
      <c r="A62" s="2" t="s">
        <v>689</v>
      </c>
      <c r="B62" s="37" t="s">
        <v>213</v>
      </c>
      <c r="C62" s="8">
        <v>30.937652974999999</v>
      </c>
      <c r="D62" s="46" t="str">
        <f t="shared" si="24"/>
        <v>N/A</v>
      </c>
      <c r="E62" s="8">
        <v>32.722378876999997</v>
      </c>
      <c r="F62" s="46" t="str">
        <f t="shared" si="25"/>
        <v>N/A</v>
      </c>
      <c r="G62" s="8">
        <v>33.154315908000001</v>
      </c>
      <c r="H62" s="46" t="str">
        <f t="shared" si="26"/>
        <v>N/A</v>
      </c>
      <c r="I62" s="12">
        <v>5.7690000000000001</v>
      </c>
      <c r="J62" s="12">
        <v>1.32</v>
      </c>
      <c r="K62" s="37" t="s">
        <v>213</v>
      </c>
      <c r="L62" s="9" t="str">
        <f t="shared" si="4"/>
        <v>N/A</v>
      </c>
    </row>
    <row r="63" spans="1:12" x14ac:dyDescent="0.2">
      <c r="A63" s="2" t="s">
        <v>179</v>
      </c>
      <c r="B63" s="73" t="s">
        <v>217</v>
      </c>
      <c r="C63" s="38">
        <v>0</v>
      </c>
      <c r="D63" s="46" t="str">
        <f>IF(OR($B63="N/A",$C63="N/A"),"N/A",IF(C63&gt;0,"No",IF(C63&lt;0,"No","Yes")))</f>
        <v>Yes</v>
      </c>
      <c r="E63" s="38">
        <v>0</v>
      </c>
      <c r="F63" s="46" t="str">
        <f>IF(OR($B63="N/A",$E63="N/A"),"N/A",IF(E63&gt;0,"No",IF(E63&lt;0,"No","Yes")))</f>
        <v>Yes</v>
      </c>
      <c r="G63" s="38">
        <v>0</v>
      </c>
      <c r="H63" s="46" t="str">
        <f>IF($B63="N/A","N/A",IF(G63&gt;0,"No",IF(G63&lt;0,"No","Yes")))</f>
        <v>Yes</v>
      </c>
      <c r="I63" s="12" t="s">
        <v>1747</v>
      </c>
      <c r="J63" s="12" t="s">
        <v>1747</v>
      </c>
      <c r="K63" s="37" t="s">
        <v>213</v>
      </c>
      <c r="L63" s="9" t="str">
        <f>IF(J63="Div by 0", "N/A", IF(K63="N/A","N/A", IF(J63&gt;VALUE(MID(K63,1,2)), "No", IF(J63&lt;-1*VALUE(MID(K63,1,2)), "No", "Yes"))))</f>
        <v>N/A</v>
      </c>
    </row>
    <row r="64" spans="1:12" x14ac:dyDescent="0.2">
      <c r="A64" s="3" t="s">
        <v>146</v>
      </c>
      <c r="B64" s="37" t="s">
        <v>213</v>
      </c>
      <c r="C64" s="8">
        <v>1.4797912338000001</v>
      </c>
      <c r="D64" s="46" t="str">
        <f t="shared" si="24"/>
        <v>N/A</v>
      </c>
      <c r="E64" s="8">
        <v>1.4207146696999999</v>
      </c>
      <c r="F64" s="46" t="str">
        <f t="shared" si="25"/>
        <v>N/A</v>
      </c>
      <c r="G64" s="8">
        <v>1.4206796819</v>
      </c>
      <c r="H64" s="46" t="str">
        <f t="shared" si="26"/>
        <v>N/A</v>
      </c>
      <c r="I64" s="12">
        <v>-3.99</v>
      </c>
      <c r="J64" s="12">
        <v>-2E-3</v>
      </c>
      <c r="K64" s="37" t="s">
        <v>213</v>
      </c>
      <c r="L64" s="9" t="str">
        <f t="shared" si="4"/>
        <v>N/A</v>
      </c>
    </row>
    <row r="65" spans="1:12" x14ac:dyDescent="0.2">
      <c r="A65" s="3" t="s">
        <v>147</v>
      </c>
      <c r="B65" s="37" t="s">
        <v>213</v>
      </c>
      <c r="C65" s="8">
        <v>1.5342089641000001</v>
      </c>
      <c r="D65" s="46" t="str">
        <f t="shared" si="24"/>
        <v>N/A</v>
      </c>
      <c r="E65" s="8">
        <v>1.4620660322000001</v>
      </c>
      <c r="F65" s="46" t="str">
        <f t="shared" si="25"/>
        <v>N/A</v>
      </c>
      <c r="G65" s="8">
        <v>1.5016630513</v>
      </c>
      <c r="H65" s="46" t="str">
        <f t="shared" si="26"/>
        <v>N/A</v>
      </c>
      <c r="I65" s="12">
        <v>-4.7</v>
      </c>
      <c r="J65" s="12">
        <v>2.7080000000000002</v>
      </c>
      <c r="K65" s="37" t="s">
        <v>213</v>
      </c>
      <c r="L65" s="9" t="str">
        <f t="shared" si="4"/>
        <v>N/A</v>
      </c>
    </row>
    <row r="66" spans="1:12" x14ac:dyDescent="0.2">
      <c r="A66" s="3" t="s">
        <v>148</v>
      </c>
      <c r="B66" s="37" t="s">
        <v>213</v>
      </c>
      <c r="C66" s="8">
        <v>1.6399525081999999</v>
      </c>
      <c r="D66" s="46" t="str">
        <f t="shared" si="24"/>
        <v>N/A</v>
      </c>
      <c r="E66" s="8">
        <v>1.5772591135</v>
      </c>
      <c r="F66" s="46" t="str">
        <f t="shared" si="25"/>
        <v>N/A</v>
      </c>
      <c r="G66" s="8">
        <v>1.6011569053000001</v>
      </c>
      <c r="H66" s="46" t="str">
        <f t="shared" si="26"/>
        <v>N/A</v>
      </c>
      <c r="I66" s="12">
        <v>-3.82</v>
      </c>
      <c r="J66" s="12">
        <v>1.5149999999999999</v>
      </c>
      <c r="K66" s="37" t="s">
        <v>213</v>
      </c>
      <c r="L66" s="9" t="str">
        <f t="shared" si="4"/>
        <v>N/A</v>
      </c>
    </row>
    <row r="67" spans="1:12" x14ac:dyDescent="0.2">
      <c r="A67" s="2" t="s">
        <v>961</v>
      </c>
      <c r="B67" s="50" t="s">
        <v>213</v>
      </c>
      <c r="C67" s="1">
        <v>705</v>
      </c>
      <c r="D67" s="11" t="str">
        <f>IF($B67="N/A","N/A",IF(C67&gt;10,"No",IF(C67&lt;-10,"No","Yes")))</f>
        <v>N/A</v>
      </c>
      <c r="E67" s="1">
        <v>690</v>
      </c>
      <c r="F67" s="11" t="str">
        <f>IF($B67="N/A","N/A",IF(E67&gt;10,"No",IF(E67&lt;-10,"No","Yes")))</f>
        <v>N/A</v>
      </c>
      <c r="G67" s="1">
        <v>753</v>
      </c>
      <c r="H67" s="11" t="str">
        <f>IF($B67="N/A","N/A",IF(G67&gt;10,"No",IF(G67&lt;-10,"No","Yes")))</f>
        <v>N/A</v>
      </c>
      <c r="I67" s="12">
        <v>-2.13</v>
      </c>
      <c r="J67" s="12">
        <v>9.1300000000000008</v>
      </c>
      <c r="K67" s="37" t="s">
        <v>213</v>
      </c>
      <c r="L67" s="9" t="str">
        <f t="shared" si="4"/>
        <v>N/A</v>
      </c>
    </row>
    <row r="68" spans="1:12" x14ac:dyDescent="0.2">
      <c r="A68" s="3" t="s">
        <v>201</v>
      </c>
      <c r="B68" s="50" t="s">
        <v>217</v>
      </c>
      <c r="C68" s="1">
        <v>201</v>
      </c>
      <c r="D68" s="46" t="str">
        <f t="shared" ref="D68:D69" si="27">IF($B68="N/A","N/A",IF(C68&gt;0,"No",IF(C68&lt;0,"No","Yes")))</f>
        <v>No</v>
      </c>
      <c r="E68" s="1">
        <v>188</v>
      </c>
      <c r="F68" s="46" t="str">
        <f t="shared" ref="F68:F69" si="28">IF($B68="N/A","N/A",IF(E68&gt;0,"No",IF(E68&lt;0,"No","Yes")))</f>
        <v>No</v>
      </c>
      <c r="G68" s="1">
        <v>273</v>
      </c>
      <c r="H68" s="46" t="str">
        <f t="shared" ref="H68:H69" si="29">IF($B68="N/A","N/A",IF(G68&gt;0,"No",IF(G68&lt;0,"No","Yes")))</f>
        <v>No</v>
      </c>
      <c r="I68" s="12">
        <v>-6.47</v>
      </c>
      <c r="J68" s="12">
        <v>45.21</v>
      </c>
      <c r="K68" s="37" t="s">
        <v>213</v>
      </c>
      <c r="L68" s="9" t="str">
        <f t="shared" si="4"/>
        <v>N/A</v>
      </c>
    </row>
    <row r="69" spans="1:12" x14ac:dyDescent="0.2">
      <c r="A69" s="3" t="s">
        <v>202</v>
      </c>
      <c r="B69" s="50" t="s">
        <v>217</v>
      </c>
      <c r="C69" s="1">
        <v>211</v>
      </c>
      <c r="D69" s="46" t="str">
        <f t="shared" si="27"/>
        <v>No</v>
      </c>
      <c r="E69" s="1">
        <v>197</v>
      </c>
      <c r="F69" s="46" t="str">
        <f t="shared" si="28"/>
        <v>No</v>
      </c>
      <c r="G69" s="1">
        <v>282</v>
      </c>
      <c r="H69" s="46" t="str">
        <f t="shared" si="29"/>
        <v>No</v>
      </c>
      <c r="I69" s="12">
        <v>-6.64</v>
      </c>
      <c r="J69" s="12">
        <v>43.15</v>
      </c>
      <c r="K69" s="37" t="s">
        <v>213</v>
      </c>
      <c r="L69" s="9" t="str">
        <f t="shared" si="4"/>
        <v>N/A</v>
      </c>
    </row>
    <row r="70" spans="1:12" x14ac:dyDescent="0.2">
      <c r="A70" s="3" t="s">
        <v>203</v>
      </c>
      <c r="B70" s="73" t="s">
        <v>213</v>
      </c>
      <c r="C70" s="13">
        <v>97.630331753999997</v>
      </c>
      <c r="D70" s="11" t="str">
        <f>IF($B70="N/A","N/A",IF(C70&gt;10,"No",IF(C70&lt;-10,"No","Yes")))</f>
        <v>N/A</v>
      </c>
      <c r="E70" s="13">
        <v>97.969543146999996</v>
      </c>
      <c r="F70" s="11" t="str">
        <f>IF($B70="N/A","N/A",IF(E70&gt;10,"No",IF(E70&lt;-10,"No","Yes")))</f>
        <v>N/A</v>
      </c>
      <c r="G70" s="13">
        <v>97.517730495999999</v>
      </c>
      <c r="H70" s="11" t="str">
        <f>IF($B70="N/A","N/A",IF(G70&gt;10,"No",IF(G70&lt;-10,"No","Yes")))</f>
        <v>N/A</v>
      </c>
      <c r="I70" s="12">
        <v>0.34739999999999999</v>
      </c>
      <c r="J70" s="12">
        <v>-0.46100000000000002</v>
      </c>
      <c r="K70" s="73" t="s">
        <v>213</v>
      </c>
      <c r="L70" s="9" t="str">
        <f t="shared" si="4"/>
        <v>N/A</v>
      </c>
    </row>
    <row r="71" spans="1:12" x14ac:dyDescent="0.2">
      <c r="A71" s="2" t="s">
        <v>65</v>
      </c>
      <c r="B71" s="50" t="s">
        <v>213</v>
      </c>
      <c r="C71" s="1">
        <v>31045</v>
      </c>
      <c r="D71" s="11" t="str">
        <f>IF($B71="N/A","N/A",IF(C71&gt;10,"No",IF(C71&lt;-10,"No","Yes")))</f>
        <v>N/A</v>
      </c>
      <c r="E71" s="1">
        <v>32921</v>
      </c>
      <c r="F71" s="11" t="str">
        <f>IF($B71="N/A","N/A",IF(E71&gt;10,"No",IF(E71&lt;-10,"No","Yes")))</f>
        <v>N/A</v>
      </c>
      <c r="G71" s="1">
        <v>34777</v>
      </c>
      <c r="H71" s="11" t="str">
        <f>IF($B71="N/A","N/A",IF(G71&gt;10,"No",IF(G71&lt;-10,"No","Yes")))</f>
        <v>N/A</v>
      </c>
      <c r="I71" s="12">
        <v>6.0430000000000001</v>
      </c>
      <c r="J71" s="12">
        <v>5.6379999999999999</v>
      </c>
      <c r="K71" s="50" t="s">
        <v>740</v>
      </c>
      <c r="L71" s="9" t="str">
        <f t="shared" ref="L71:L103" si="30">IF(J71="Div by 0", "N/A", IF(K71="N/A","N/A", IF(J71&gt;VALUE(MID(K71,1,2)), "No", IF(J71&lt;-1*VALUE(MID(K71,1,2)), "No", "Yes"))))</f>
        <v>Yes</v>
      </c>
    </row>
    <row r="72" spans="1:12" x14ac:dyDescent="0.2">
      <c r="A72" s="4" t="s">
        <v>66</v>
      </c>
      <c r="B72" s="50" t="s">
        <v>213</v>
      </c>
      <c r="C72" s="1">
        <v>26410.89</v>
      </c>
      <c r="D72" s="11" t="str">
        <f>IF($B72="N/A","N/A",IF(C72&gt;10,"No",IF(C72&lt;-10,"No","Yes")))</f>
        <v>N/A</v>
      </c>
      <c r="E72" s="1">
        <v>28144.34</v>
      </c>
      <c r="F72" s="11" t="str">
        <f>IF($B72="N/A","N/A",IF(E72&gt;10,"No",IF(E72&lt;-10,"No","Yes")))</f>
        <v>N/A</v>
      </c>
      <c r="G72" s="1">
        <v>29754.71</v>
      </c>
      <c r="H72" s="11" t="str">
        <f>IF($B72="N/A","N/A",IF(G72&gt;10,"No",IF(G72&lt;-10,"No","Yes")))</f>
        <v>N/A</v>
      </c>
      <c r="I72" s="12">
        <v>6.5629999999999997</v>
      </c>
      <c r="J72" s="12">
        <v>5.7220000000000004</v>
      </c>
      <c r="K72" s="50" t="s">
        <v>741</v>
      </c>
      <c r="L72" s="9" t="str">
        <f t="shared" si="30"/>
        <v>Yes</v>
      </c>
    </row>
    <row r="73" spans="1:12" x14ac:dyDescent="0.2">
      <c r="A73" s="3" t="s">
        <v>67</v>
      </c>
      <c r="B73" s="37" t="s">
        <v>283</v>
      </c>
      <c r="C73" s="8">
        <v>92.850222825000003</v>
      </c>
      <c r="D73" s="46" t="str">
        <f>IF($B73="N/A","N/A",IF(C73&gt;=90,"Yes","No"))</f>
        <v>Yes</v>
      </c>
      <c r="E73" s="8">
        <v>92.866137765999994</v>
      </c>
      <c r="F73" s="46" t="str">
        <f>IF($B73="N/A","N/A",IF(E73&gt;=90,"Yes","No"))</f>
        <v>Yes</v>
      </c>
      <c r="G73" s="8">
        <v>92.455576445000005</v>
      </c>
      <c r="H73" s="46" t="str">
        <f>IF($B73="N/A","N/A",IF(G73&gt;=90,"Yes","No"))</f>
        <v>Yes</v>
      </c>
      <c r="I73" s="12">
        <v>1.7100000000000001E-2</v>
      </c>
      <c r="J73" s="12">
        <v>-0.442</v>
      </c>
      <c r="K73" s="47" t="s">
        <v>740</v>
      </c>
      <c r="L73" s="9" t="str">
        <f t="shared" si="30"/>
        <v>Yes</v>
      </c>
    </row>
    <row r="74" spans="1:12" x14ac:dyDescent="0.2">
      <c r="A74" s="2" t="s">
        <v>962</v>
      </c>
      <c r="B74" s="37" t="s">
        <v>283</v>
      </c>
      <c r="C74" s="8">
        <v>92.995703684000006</v>
      </c>
      <c r="D74" s="46" t="str">
        <f>IF($B74="N/A","N/A",IF(C74&gt;=90,"Yes","No"))</f>
        <v>Yes</v>
      </c>
      <c r="E74" s="8">
        <v>93.034320878000003</v>
      </c>
      <c r="F74" s="46" t="str">
        <f>IF($B74="N/A","N/A",IF(E74&gt;=90,"Yes","No"))</f>
        <v>Yes</v>
      </c>
      <c r="G74" s="8">
        <v>92.615930503000001</v>
      </c>
      <c r="H74" s="46" t="str">
        <f>IF($B74="N/A","N/A",IF(G74&gt;=90,"Yes","No"))</f>
        <v>Yes</v>
      </c>
      <c r="I74" s="12">
        <v>4.1500000000000002E-2</v>
      </c>
      <c r="J74" s="12">
        <v>-0.45</v>
      </c>
      <c r="K74" s="47" t="s">
        <v>740</v>
      </c>
      <c r="L74" s="9" t="str">
        <f t="shared" si="30"/>
        <v>Yes</v>
      </c>
    </row>
    <row r="75" spans="1:12" x14ac:dyDescent="0.2">
      <c r="A75" s="6" t="s">
        <v>963</v>
      </c>
      <c r="B75" s="50" t="s">
        <v>284</v>
      </c>
      <c r="C75" s="13">
        <v>57.445564810999997</v>
      </c>
      <c r="D75" s="46" t="str">
        <f>IF($B75="N/A","N/A",IF(C75&gt;55,"No",IF(C75&lt;30,"No","Yes")))</f>
        <v>No</v>
      </c>
      <c r="E75" s="13">
        <v>57.634149604999998</v>
      </c>
      <c r="F75" s="46" t="str">
        <f>IF($B75="N/A","N/A",IF(E75&gt;55,"No",IF(E75&lt;30,"No","Yes")))</f>
        <v>No</v>
      </c>
      <c r="G75" s="13">
        <v>58.300686370000001</v>
      </c>
      <c r="H75" s="46" t="str">
        <f>IF($B75="N/A","N/A",IF(G75&gt;55,"No",IF(G75&lt;30,"No","Yes")))</f>
        <v>No</v>
      </c>
      <c r="I75" s="12">
        <v>0.32829999999999998</v>
      </c>
      <c r="J75" s="12">
        <v>1.1559999999999999</v>
      </c>
      <c r="K75" s="50" t="s">
        <v>740</v>
      </c>
      <c r="L75" s="9" t="str">
        <f t="shared" si="30"/>
        <v>Yes</v>
      </c>
    </row>
    <row r="76" spans="1:12" ht="25.5" x14ac:dyDescent="0.2">
      <c r="A76" s="2" t="s">
        <v>964</v>
      </c>
      <c r="B76" s="50" t="s">
        <v>278</v>
      </c>
      <c r="C76" s="13">
        <v>2.438395877</v>
      </c>
      <c r="D76" s="46" t="str">
        <f>IF($B76="N/A","N/A",IF(C76&gt;=5,"No",IF(C76&lt;0,"No","Yes")))</f>
        <v>Yes</v>
      </c>
      <c r="E76" s="13">
        <v>0.54676346409999999</v>
      </c>
      <c r="F76" s="46" t="str">
        <f>IF($B76="N/A","N/A",IF(E76&gt;=5,"No",IF(E76&lt;0,"No","Yes")))</f>
        <v>Yes</v>
      </c>
      <c r="G76" s="13">
        <v>0.47732696899999999</v>
      </c>
      <c r="H76" s="46" t="str">
        <f>IF($B76="N/A","N/A",IF(G76&gt;=5,"No",IF(G76&lt;0,"No","Yes")))</f>
        <v>Yes</v>
      </c>
      <c r="I76" s="12">
        <v>-77.599999999999994</v>
      </c>
      <c r="J76" s="12">
        <v>-12.7</v>
      </c>
      <c r="K76" s="50" t="s">
        <v>213</v>
      </c>
      <c r="L76" s="9" t="str">
        <f t="shared" si="30"/>
        <v>N/A</v>
      </c>
    </row>
    <row r="77" spans="1:12" ht="25.5" x14ac:dyDescent="0.2">
      <c r="A77" s="2" t="s">
        <v>965</v>
      </c>
      <c r="B77" s="50" t="s">
        <v>213</v>
      </c>
      <c r="C77" s="13">
        <v>16.144306652000001</v>
      </c>
      <c r="D77" s="50" t="s">
        <v>213</v>
      </c>
      <c r="E77" s="13">
        <v>17.107621275</v>
      </c>
      <c r="F77" s="50" t="s">
        <v>213</v>
      </c>
      <c r="G77" s="13">
        <v>18.822785174</v>
      </c>
      <c r="H77" s="50" t="s">
        <v>213</v>
      </c>
      <c r="I77" s="12">
        <v>5.9669999999999996</v>
      </c>
      <c r="J77" s="12">
        <v>10.029999999999999</v>
      </c>
      <c r="K77" s="50" t="s">
        <v>213</v>
      </c>
      <c r="L77" s="9" t="str">
        <f t="shared" si="30"/>
        <v>N/A</v>
      </c>
    </row>
    <row r="78" spans="1:12" ht="25.5" x14ac:dyDescent="0.2">
      <c r="A78" s="2" t="s">
        <v>966</v>
      </c>
      <c r="B78" s="50" t="s">
        <v>213</v>
      </c>
      <c r="C78" s="13">
        <v>22.860363988</v>
      </c>
      <c r="D78" s="50" t="s">
        <v>213</v>
      </c>
      <c r="E78" s="13">
        <v>23.061267883999999</v>
      </c>
      <c r="F78" s="50" t="s">
        <v>213</v>
      </c>
      <c r="G78" s="13">
        <v>23.092848721999999</v>
      </c>
      <c r="H78" s="50" t="s">
        <v>213</v>
      </c>
      <c r="I78" s="12">
        <v>0.87880000000000003</v>
      </c>
      <c r="J78" s="12">
        <v>0.13689999999999999</v>
      </c>
      <c r="K78" s="50" t="s">
        <v>213</v>
      </c>
      <c r="L78" s="9" t="str">
        <f t="shared" si="30"/>
        <v>N/A</v>
      </c>
    </row>
    <row r="79" spans="1:12" ht="25.5" x14ac:dyDescent="0.2">
      <c r="A79" s="2" t="s">
        <v>967</v>
      </c>
      <c r="B79" s="50" t="s">
        <v>213</v>
      </c>
      <c r="C79" s="13">
        <v>9.1512320825</v>
      </c>
      <c r="D79" s="50" t="s">
        <v>213</v>
      </c>
      <c r="E79" s="13">
        <v>9.7961787308999995</v>
      </c>
      <c r="F79" s="50" t="s">
        <v>213</v>
      </c>
      <c r="G79" s="13">
        <v>10.501193317</v>
      </c>
      <c r="H79" s="50" t="s">
        <v>213</v>
      </c>
      <c r="I79" s="12">
        <v>7.048</v>
      </c>
      <c r="J79" s="12">
        <v>7.1970000000000001</v>
      </c>
      <c r="K79" s="50" t="s">
        <v>213</v>
      </c>
      <c r="L79" s="9" t="str">
        <f t="shared" si="30"/>
        <v>N/A</v>
      </c>
    </row>
    <row r="80" spans="1:12" ht="25.5" x14ac:dyDescent="0.2">
      <c r="A80" s="2" t="s">
        <v>968</v>
      </c>
      <c r="B80" s="50" t="s">
        <v>213</v>
      </c>
      <c r="C80" s="13">
        <v>4.8316959253</v>
      </c>
      <c r="D80" s="50" t="s">
        <v>213</v>
      </c>
      <c r="E80" s="13">
        <v>4.9421342000999999</v>
      </c>
      <c r="F80" s="50" t="s">
        <v>213</v>
      </c>
      <c r="G80" s="13">
        <v>4.7531414440999997</v>
      </c>
      <c r="H80" s="50" t="s">
        <v>213</v>
      </c>
      <c r="I80" s="12">
        <v>2.286</v>
      </c>
      <c r="J80" s="12">
        <v>-3.82</v>
      </c>
      <c r="K80" s="50" t="s">
        <v>213</v>
      </c>
      <c r="L80" s="9" t="str">
        <f t="shared" si="30"/>
        <v>N/A</v>
      </c>
    </row>
    <row r="81" spans="1:12" ht="25.5" x14ac:dyDescent="0.2">
      <c r="A81" s="2" t="s">
        <v>969</v>
      </c>
      <c r="B81" s="50" t="s">
        <v>213</v>
      </c>
      <c r="C81" s="13">
        <v>2.57690449E-2</v>
      </c>
      <c r="D81" s="50" t="s">
        <v>213</v>
      </c>
      <c r="E81" s="13">
        <v>1.8225448799999999E-2</v>
      </c>
      <c r="F81" s="50" t="s">
        <v>213</v>
      </c>
      <c r="G81" s="13">
        <v>1.4377318300000001E-2</v>
      </c>
      <c r="H81" s="50" t="s">
        <v>213</v>
      </c>
      <c r="I81" s="12">
        <v>-29.3</v>
      </c>
      <c r="J81" s="12">
        <v>-21.1</v>
      </c>
      <c r="K81" s="50" t="s">
        <v>213</v>
      </c>
      <c r="L81" s="9" t="str">
        <f t="shared" si="30"/>
        <v>N/A</v>
      </c>
    </row>
    <row r="82" spans="1:12" x14ac:dyDescent="0.2">
      <c r="A82" s="2" t="s">
        <v>970</v>
      </c>
      <c r="B82" s="50" t="s">
        <v>213</v>
      </c>
      <c r="C82" s="13">
        <v>5.0603961991000004</v>
      </c>
      <c r="D82" s="50" t="s">
        <v>213</v>
      </c>
      <c r="E82" s="13">
        <v>5.4068831445000001</v>
      </c>
      <c r="F82" s="50" t="s">
        <v>213</v>
      </c>
      <c r="G82" s="13">
        <v>5.6847916727000003</v>
      </c>
      <c r="H82" s="50" t="s">
        <v>213</v>
      </c>
      <c r="I82" s="12">
        <v>6.8470000000000004</v>
      </c>
      <c r="J82" s="12">
        <v>5.14</v>
      </c>
      <c r="K82" s="50" t="s">
        <v>213</v>
      </c>
      <c r="L82" s="9" t="str">
        <f t="shared" si="30"/>
        <v>N/A</v>
      </c>
    </row>
    <row r="83" spans="1:12" x14ac:dyDescent="0.2">
      <c r="A83" s="2" t="s">
        <v>971</v>
      </c>
      <c r="B83" s="50" t="s">
        <v>213</v>
      </c>
      <c r="C83" s="13">
        <v>0</v>
      </c>
      <c r="D83" s="50" t="s">
        <v>213</v>
      </c>
      <c r="E83" s="13">
        <v>0</v>
      </c>
      <c r="F83" s="50" t="s">
        <v>213</v>
      </c>
      <c r="G83" s="13">
        <v>0</v>
      </c>
      <c r="H83" s="50" t="s">
        <v>213</v>
      </c>
      <c r="I83" s="12" t="s">
        <v>1747</v>
      </c>
      <c r="J83" s="12" t="s">
        <v>1747</v>
      </c>
      <c r="K83" s="50" t="s">
        <v>213</v>
      </c>
      <c r="L83" s="9" t="str">
        <f t="shared" si="30"/>
        <v>N/A</v>
      </c>
    </row>
    <row r="84" spans="1:12" ht="25.5" x14ac:dyDescent="0.2">
      <c r="A84" s="2" t="s">
        <v>972</v>
      </c>
      <c r="B84" s="50" t="s">
        <v>213</v>
      </c>
      <c r="C84" s="13">
        <v>39.487840232000003</v>
      </c>
      <c r="D84" s="50" t="s">
        <v>213</v>
      </c>
      <c r="E84" s="13">
        <v>39.120925853000003</v>
      </c>
      <c r="F84" s="50" t="s">
        <v>213</v>
      </c>
      <c r="G84" s="13">
        <v>36.653535382999998</v>
      </c>
      <c r="H84" s="50" t="s">
        <v>213</v>
      </c>
      <c r="I84" s="12">
        <v>-0.92900000000000005</v>
      </c>
      <c r="J84" s="12">
        <v>-6.31</v>
      </c>
      <c r="K84" s="50" t="s">
        <v>213</v>
      </c>
      <c r="L84" s="9" t="str">
        <f t="shared" si="30"/>
        <v>N/A</v>
      </c>
    </row>
    <row r="85" spans="1:12" ht="25.5" x14ac:dyDescent="0.2">
      <c r="A85" s="2" t="s">
        <v>973</v>
      </c>
      <c r="B85" s="50" t="s">
        <v>213</v>
      </c>
      <c r="C85" s="13">
        <v>0</v>
      </c>
      <c r="D85" s="50" t="s">
        <v>213</v>
      </c>
      <c r="E85" s="13">
        <v>0</v>
      </c>
      <c r="F85" s="50" t="s">
        <v>213</v>
      </c>
      <c r="G85" s="13">
        <v>0</v>
      </c>
      <c r="H85" s="50" t="s">
        <v>213</v>
      </c>
      <c r="I85" s="12" t="s">
        <v>1747</v>
      </c>
      <c r="J85" s="12" t="s">
        <v>1747</v>
      </c>
      <c r="K85" s="50" t="s">
        <v>213</v>
      </c>
      <c r="L85" s="9" t="str">
        <f t="shared" si="30"/>
        <v>N/A</v>
      </c>
    </row>
    <row r="86" spans="1:12" ht="25.5" x14ac:dyDescent="0.2">
      <c r="A86" s="2" t="s">
        <v>974</v>
      </c>
      <c r="B86" s="50" t="s">
        <v>213</v>
      </c>
      <c r="C86" s="13">
        <v>0</v>
      </c>
      <c r="D86" s="50" t="s">
        <v>213</v>
      </c>
      <c r="E86" s="13">
        <v>0</v>
      </c>
      <c r="F86" s="50" t="s">
        <v>213</v>
      </c>
      <c r="G86" s="13">
        <v>0</v>
      </c>
      <c r="H86" s="50" t="s">
        <v>213</v>
      </c>
      <c r="I86" s="12" t="s">
        <v>1747</v>
      </c>
      <c r="J86" s="12" t="s">
        <v>1747</v>
      </c>
      <c r="K86" s="50" t="s">
        <v>213</v>
      </c>
      <c r="L86" s="9" t="str">
        <f t="shared" si="30"/>
        <v>N/A</v>
      </c>
    </row>
    <row r="87" spans="1:12" x14ac:dyDescent="0.2">
      <c r="A87" s="2" t="s">
        <v>975</v>
      </c>
      <c r="B87" s="50" t="s">
        <v>213</v>
      </c>
      <c r="C87" s="13">
        <v>69.618296021999996</v>
      </c>
      <c r="D87" s="50" t="s">
        <v>213</v>
      </c>
      <c r="E87" s="13">
        <v>67.671091400999998</v>
      </c>
      <c r="F87" s="50" t="s">
        <v>213</v>
      </c>
      <c r="G87" s="13">
        <v>64.976852516999998</v>
      </c>
      <c r="H87" s="50" t="s">
        <v>213</v>
      </c>
      <c r="I87" s="12">
        <v>-2.8</v>
      </c>
      <c r="J87" s="12">
        <v>-3.98</v>
      </c>
      <c r="K87" s="50" t="s">
        <v>213</v>
      </c>
      <c r="L87" s="9" t="str">
        <f t="shared" si="30"/>
        <v>N/A</v>
      </c>
    </row>
    <row r="88" spans="1:12" x14ac:dyDescent="0.2">
      <c r="A88" s="2" t="s">
        <v>976</v>
      </c>
      <c r="B88" s="50" t="s">
        <v>213</v>
      </c>
      <c r="C88" s="13">
        <v>30.381703978000001</v>
      </c>
      <c r="D88" s="50" t="s">
        <v>213</v>
      </c>
      <c r="E88" s="13">
        <v>32.328908599000002</v>
      </c>
      <c r="F88" s="50" t="s">
        <v>213</v>
      </c>
      <c r="G88" s="13">
        <v>35.023147483000002</v>
      </c>
      <c r="H88" s="50" t="s">
        <v>213</v>
      </c>
      <c r="I88" s="12">
        <v>6.4089999999999998</v>
      </c>
      <c r="J88" s="12">
        <v>8.3339999999999996</v>
      </c>
      <c r="K88" s="50" t="s">
        <v>213</v>
      </c>
      <c r="L88" s="9" t="str">
        <f t="shared" si="30"/>
        <v>N/A</v>
      </c>
    </row>
    <row r="89" spans="1:12" x14ac:dyDescent="0.2">
      <c r="A89" s="6" t="s">
        <v>68</v>
      </c>
      <c r="B89" s="50" t="s">
        <v>213</v>
      </c>
      <c r="C89" s="1">
        <v>343</v>
      </c>
      <c r="D89" s="11" t="str">
        <f>IF($B89="N/A","N/A",IF(C89&gt;10,"No",IF(C89&lt;-10,"No","Yes")))</f>
        <v>N/A</v>
      </c>
      <c r="E89" s="1">
        <v>339</v>
      </c>
      <c r="F89" s="11" t="str">
        <f>IF($B89="N/A","N/A",IF(E89&gt;10,"No",IF(E89&lt;-10,"No","Yes")))</f>
        <v>N/A</v>
      </c>
      <c r="G89" s="1">
        <v>405</v>
      </c>
      <c r="H89" s="11" t="str">
        <f>IF($B89="N/A","N/A",IF(G89&gt;10,"No",IF(G89&lt;-10,"No","Yes")))</f>
        <v>N/A</v>
      </c>
      <c r="I89" s="12">
        <v>-1.17</v>
      </c>
      <c r="J89" s="12">
        <v>19.47</v>
      </c>
      <c r="K89" s="50" t="s">
        <v>740</v>
      </c>
      <c r="L89" s="9" t="str">
        <f t="shared" si="30"/>
        <v>No</v>
      </c>
    </row>
    <row r="90" spans="1:12" x14ac:dyDescent="0.2">
      <c r="A90" s="2" t="s">
        <v>109</v>
      </c>
      <c r="B90" s="50" t="s">
        <v>213</v>
      </c>
      <c r="C90" s="13">
        <v>0</v>
      </c>
      <c r="D90" s="46" t="str">
        <f>IF($B90="N/A","N/A",IF(C90&gt;10,"No",IF(C90&lt;-10,"No","Yes")))</f>
        <v>N/A</v>
      </c>
      <c r="E90" s="13">
        <v>0.29498525069999998</v>
      </c>
      <c r="F90" s="46" t="str">
        <f>IF($B90="N/A","N/A",IF(E90&gt;10,"No",IF(E90&lt;-10,"No","Yes")))</f>
        <v>N/A</v>
      </c>
      <c r="G90" s="13">
        <v>0.24691358020000001</v>
      </c>
      <c r="H90" s="46" t="str">
        <f>IF($B90="N/A","N/A",IF(G90&gt;10,"No",IF(G90&lt;-10,"No","Yes")))</f>
        <v>N/A</v>
      </c>
      <c r="I90" s="12" t="s">
        <v>1747</v>
      </c>
      <c r="J90" s="12">
        <v>-16.3</v>
      </c>
      <c r="K90" s="50" t="s">
        <v>740</v>
      </c>
      <c r="L90" s="9" t="str">
        <f t="shared" si="30"/>
        <v>No</v>
      </c>
    </row>
    <row r="91" spans="1:12" x14ac:dyDescent="0.2">
      <c r="A91" s="2" t="s">
        <v>110</v>
      </c>
      <c r="B91" s="50" t="s">
        <v>213</v>
      </c>
      <c r="C91" s="13">
        <v>1.1661807580000001</v>
      </c>
      <c r="D91" s="46" t="str">
        <f>IF($B91="N/A","N/A",IF(C91&gt;10,"No",IF(C91&lt;-10,"No","Yes")))</f>
        <v>N/A</v>
      </c>
      <c r="E91" s="13">
        <v>2.0648967551999999</v>
      </c>
      <c r="F91" s="46" t="str">
        <f>IF($B91="N/A","N/A",IF(E91&gt;10,"No",IF(E91&lt;-10,"No","Yes")))</f>
        <v>N/A</v>
      </c>
      <c r="G91" s="13">
        <v>1.9753086419999999</v>
      </c>
      <c r="H91" s="46" t="str">
        <f>IF($B91="N/A","N/A",IF(G91&gt;10,"No",IF(G91&lt;-10,"No","Yes")))</f>
        <v>N/A</v>
      </c>
      <c r="I91" s="12">
        <v>77.06</v>
      </c>
      <c r="J91" s="12">
        <v>-4.34</v>
      </c>
      <c r="K91" s="50" t="s">
        <v>740</v>
      </c>
      <c r="L91" s="9" t="str">
        <f t="shared" si="30"/>
        <v>Yes</v>
      </c>
    </row>
    <row r="92" spans="1:12" x14ac:dyDescent="0.2">
      <c r="A92" s="4" t="s">
        <v>7</v>
      </c>
      <c r="B92" s="50" t="s">
        <v>213</v>
      </c>
      <c r="C92" s="13">
        <v>0.51860202929999999</v>
      </c>
      <c r="D92" s="11" t="str">
        <f>IF($B92="N/A","N/A",IF(C92&gt;10,"No",IF(C92&lt;-10,"No","Yes")))</f>
        <v>N/A</v>
      </c>
      <c r="E92" s="13">
        <v>0.60751496009999995</v>
      </c>
      <c r="F92" s="11" t="str">
        <f>IF($B92="N/A","N/A",IF(E92&gt;10,"No",IF(E92&lt;-10,"No","Yes")))</f>
        <v>N/A</v>
      </c>
      <c r="G92" s="13">
        <v>0.71311498979999999</v>
      </c>
      <c r="H92" s="11" t="str">
        <f>IF($B92="N/A","N/A",IF(G92&gt;10,"No",IF(G92&lt;-10,"No","Yes")))</f>
        <v>N/A</v>
      </c>
      <c r="I92" s="12">
        <v>17.14</v>
      </c>
      <c r="J92" s="12">
        <v>17.38</v>
      </c>
      <c r="K92" s="50" t="s">
        <v>741</v>
      </c>
      <c r="L92" s="9" t="str">
        <f t="shared" si="30"/>
        <v>No</v>
      </c>
    </row>
    <row r="93" spans="1:12" x14ac:dyDescent="0.2">
      <c r="A93" s="4" t="s">
        <v>180</v>
      </c>
      <c r="B93" s="50" t="s">
        <v>213</v>
      </c>
      <c r="C93" s="13">
        <v>63.095506522999997</v>
      </c>
      <c r="D93" s="11" t="str">
        <f t="shared" ref="D93:D94" si="31">IF($B93="N/A","N/A",IF(C93&gt;10,"No",IF(C93&lt;-10,"No","Yes")))</f>
        <v>N/A</v>
      </c>
      <c r="E93" s="13">
        <v>62.622642083000002</v>
      </c>
      <c r="F93" s="11" t="str">
        <f t="shared" ref="F93:F94" si="32">IF($B93="N/A","N/A",IF(E93&gt;10,"No",IF(E93&lt;-10,"No","Yes")))</f>
        <v>N/A</v>
      </c>
      <c r="G93" s="13">
        <v>62.383184288000002</v>
      </c>
      <c r="H93" s="11" t="str">
        <f t="shared" ref="H93:H94" si="33">IF($B93="N/A","N/A",IF(G93&gt;10,"No",IF(G93&lt;-10,"No","Yes")))</f>
        <v>N/A</v>
      </c>
      <c r="I93" s="12">
        <v>-0.749</v>
      </c>
      <c r="J93" s="12">
        <v>-0.38200000000000001</v>
      </c>
      <c r="K93" s="50" t="s">
        <v>740</v>
      </c>
      <c r="L93" s="9" t="str">
        <f>IF(J93="Div by 0", "N/A", IF(OR(J93="N/A",K93="N/A"),"N/A", IF(J93&gt;VALUE(MID(K93,1,2)), "No", IF(J93&lt;-1*VALUE(MID(K93,1,2)), "No", "Yes"))))</f>
        <v>Yes</v>
      </c>
    </row>
    <row r="94" spans="1:12" x14ac:dyDescent="0.2">
      <c r="A94" s="4" t="s">
        <v>181</v>
      </c>
      <c r="B94" s="50" t="s">
        <v>213</v>
      </c>
      <c r="C94" s="13">
        <v>36.904493477000003</v>
      </c>
      <c r="D94" s="11" t="str">
        <f t="shared" si="31"/>
        <v>N/A</v>
      </c>
      <c r="E94" s="13">
        <v>37.377357916999998</v>
      </c>
      <c r="F94" s="11" t="str">
        <f t="shared" si="32"/>
        <v>N/A</v>
      </c>
      <c r="G94" s="13">
        <v>37.616815711999998</v>
      </c>
      <c r="H94" s="11" t="str">
        <f t="shared" si="33"/>
        <v>N/A</v>
      </c>
      <c r="I94" s="12">
        <v>1.2809999999999999</v>
      </c>
      <c r="J94" s="12">
        <v>0.64059999999999995</v>
      </c>
      <c r="K94" s="50" t="s">
        <v>740</v>
      </c>
      <c r="L94" s="9" t="str">
        <f>IF(J94="Div by 0", "N/A", IF(OR(J94="N/A",K94="N/A"),"N/A", IF(J94&gt;VALUE(MID(K94,1,2)), "No", IF(J94&lt;-1*VALUE(MID(K94,1,2)), "No", "Yes"))))</f>
        <v>Yes</v>
      </c>
    </row>
    <row r="95" spans="1:12" x14ac:dyDescent="0.2">
      <c r="A95" s="2" t="s">
        <v>8</v>
      </c>
      <c r="B95" s="50" t="s">
        <v>285</v>
      </c>
      <c r="C95" s="13">
        <v>7.2346593653999998</v>
      </c>
      <c r="D95" s="46" t="str">
        <f>IF($B95="N/A","N/A",IF(C95&gt;10,"No",IF(C95&lt;5,"No","Yes")))</f>
        <v>Yes</v>
      </c>
      <c r="E95" s="13">
        <v>6.7616415054000001</v>
      </c>
      <c r="F95" s="46" t="str">
        <f>IF($B95="N/A","N/A",IF(E95&gt;10,"No",IF(E95&lt;5,"No","Yes")))</f>
        <v>Yes</v>
      </c>
      <c r="G95" s="13">
        <v>6.6336946832999999</v>
      </c>
      <c r="H95" s="46" t="str">
        <f t="shared" ref="H95:H98" si="34">IF($B95="N/A","N/A",IF(G95&gt;10,"No",IF(G95&lt;5,"No","Yes")))</f>
        <v>Yes</v>
      </c>
      <c r="I95" s="12">
        <v>-6.54</v>
      </c>
      <c r="J95" s="12">
        <v>-1.89</v>
      </c>
      <c r="K95" s="50" t="s">
        <v>741</v>
      </c>
      <c r="L95" s="9" t="str">
        <f t="shared" si="30"/>
        <v>Yes</v>
      </c>
    </row>
    <row r="96" spans="1:12" x14ac:dyDescent="0.2">
      <c r="A96" s="2" t="s">
        <v>149</v>
      </c>
      <c r="B96" s="50" t="s">
        <v>285</v>
      </c>
      <c r="C96" s="13">
        <v>6.6355290706999996</v>
      </c>
      <c r="D96" s="46" t="str">
        <f>IF($B96="N/A","N/A",IF(C96&gt;10,"No",IF(C96&lt;5,"No","Yes")))</f>
        <v>Yes</v>
      </c>
      <c r="E96" s="13">
        <v>6.1996901674</v>
      </c>
      <c r="F96" s="46" t="str">
        <f t="shared" ref="F96:F98" si="35">IF($B96="N/A","N/A",IF(E96&gt;10,"No",IF(E96&lt;5,"No","Yes")))</f>
        <v>Yes</v>
      </c>
      <c r="G96" s="13">
        <v>6.0384737039000003</v>
      </c>
      <c r="H96" s="46" t="str">
        <f t="shared" si="34"/>
        <v>Yes</v>
      </c>
      <c r="I96" s="12">
        <v>-6.57</v>
      </c>
      <c r="J96" s="12">
        <v>-2.6</v>
      </c>
      <c r="K96" s="50" t="s">
        <v>741</v>
      </c>
      <c r="L96" s="9" t="str">
        <f t="shared" si="30"/>
        <v>Yes</v>
      </c>
    </row>
    <row r="97" spans="1:12" x14ac:dyDescent="0.2">
      <c r="A97" s="2" t="s">
        <v>150</v>
      </c>
      <c r="B97" s="50" t="s">
        <v>285</v>
      </c>
      <c r="C97" s="13">
        <v>6.8674504751000001</v>
      </c>
      <c r="D97" s="46" t="str">
        <f>IF($B97="N/A","N/A",IF(C97&gt;10,"No",IF(C97&lt;5,"No","Yes")))</f>
        <v>Yes</v>
      </c>
      <c r="E97" s="13">
        <v>6.3728319310000003</v>
      </c>
      <c r="F97" s="46" t="str">
        <f t="shared" si="35"/>
        <v>Yes</v>
      </c>
      <c r="G97" s="13">
        <v>6.3116427524000001</v>
      </c>
      <c r="H97" s="46" t="str">
        <f t="shared" si="34"/>
        <v>Yes</v>
      </c>
      <c r="I97" s="12">
        <v>-7.2</v>
      </c>
      <c r="J97" s="12">
        <v>-0.96</v>
      </c>
      <c r="K97" s="50" t="s">
        <v>741</v>
      </c>
      <c r="L97" s="9" t="str">
        <f t="shared" si="30"/>
        <v>Yes</v>
      </c>
    </row>
    <row r="98" spans="1:12" x14ac:dyDescent="0.2">
      <c r="A98" s="2" t="s">
        <v>151</v>
      </c>
      <c r="B98" s="50" t="s">
        <v>285</v>
      </c>
      <c r="C98" s="13">
        <v>7.2443227573</v>
      </c>
      <c r="D98" s="46" t="str">
        <f>IF($B98="N/A","N/A",IF(C98&gt;10,"No",IF(C98&lt;5,"No","Yes")))</f>
        <v>Yes</v>
      </c>
      <c r="E98" s="13">
        <v>6.7677166550000001</v>
      </c>
      <c r="F98" s="46" t="str">
        <f t="shared" si="35"/>
        <v>Yes</v>
      </c>
      <c r="G98" s="13">
        <v>6.6451965379000004</v>
      </c>
      <c r="H98" s="46" t="str">
        <f t="shared" si="34"/>
        <v>Yes</v>
      </c>
      <c r="I98" s="12">
        <v>-6.58</v>
      </c>
      <c r="J98" s="12">
        <v>-1.81</v>
      </c>
      <c r="K98" s="50" t="s">
        <v>741</v>
      </c>
      <c r="L98" s="9" t="str">
        <f t="shared" si="30"/>
        <v>Yes</v>
      </c>
    </row>
    <row r="99" spans="1:12" x14ac:dyDescent="0.2">
      <c r="A99" s="2" t="s">
        <v>977</v>
      </c>
      <c r="B99" s="50" t="s">
        <v>213</v>
      </c>
      <c r="C99" s="1">
        <v>400</v>
      </c>
      <c r="D99" s="11" t="str">
        <f t="shared" ref="D99:D110" si="36">IF($B99="N/A","N/A",IF(C99&gt;10,"No",IF(C99&lt;-10,"No","Yes")))</f>
        <v>N/A</v>
      </c>
      <c r="E99" s="1">
        <v>389</v>
      </c>
      <c r="F99" s="11" t="str">
        <f t="shared" ref="F99:F110" si="37">IF($B99="N/A","N/A",IF(E99&gt;10,"No",IF(E99&lt;-10,"No","Yes")))</f>
        <v>N/A</v>
      </c>
      <c r="G99" s="1">
        <v>442</v>
      </c>
      <c r="H99" s="11" t="str">
        <f t="shared" ref="H99:H110" si="38">IF($B99="N/A","N/A",IF(G99&gt;10,"No",IF(G99&lt;-10,"No","Yes")))</f>
        <v>N/A</v>
      </c>
      <c r="I99" s="12">
        <v>-2.75</v>
      </c>
      <c r="J99" s="12">
        <v>13.62</v>
      </c>
      <c r="K99" s="47" t="s">
        <v>740</v>
      </c>
      <c r="L99" s="9" t="str">
        <f t="shared" si="30"/>
        <v>No</v>
      </c>
    </row>
    <row r="100" spans="1:12" x14ac:dyDescent="0.2">
      <c r="A100" s="2" t="s">
        <v>978</v>
      </c>
      <c r="B100" s="50" t="s">
        <v>213</v>
      </c>
      <c r="C100" s="1">
        <v>138</v>
      </c>
      <c r="D100" s="11" t="str">
        <f t="shared" si="36"/>
        <v>N/A</v>
      </c>
      <c r="E100" s="1">
        <v>142</v>
      </c>
      <c r="F100" s="11" t="str">
        <f t="shared" si="37"/>
        <v>N/A</v>
      </c>
      <c r="G100" s="1">
        <v>132</v>
      </c>
      <c r="H100" s="11" t="str">
        <f t="shared" si="38"/>
        <v>N/A</v>
      </c>
      <c r="I100" s="12">
        <v>2.899</v>
      </c>
      <c r="J100" s="12">
        <v>-7.04</v>
      </c>
      <c r="K100" s="47" t="s">
        <v>740</v>
      </c>
      <c r="L100" s="9" t="str">
        <f t="shared" si="30"/>
        <v>Yes</v>
      </c>
    </row>
    <row r="101" spans="1:12" x14ac:dyDescent="0.2">
      <c r="A101" s="2" t="s">
        <v>1</v>
      </c>
      <c r="B101" s="50" t="s">
        <v>213</v>
      </c>
      <c r="C101" s="13">
        <v>96.582380416000007</v>
      </c>
      <c r="D101" s="11" t="str">
        <f t="shared" si="36"/>
        <v>N/A</v>
      </c>
      <c r="E101" s="13">
        <v>99.097840284</v>
      </c>
      <c r="F101" s="11" t="str">
        <f t="shared" si="37"/>
        <v>N/A</v>
      </c>
      <c r="G101" s="13">
        <v>99.154613681000001</v>
      </c>
      <c r="H101" s="11" t="str">
        <f t="shared" si="38"/>
        <v>N/A</v>
      </c>
      <c r="I101" s="12">
        <v>2.6040000000000001</v>
      </c>
      <c r="J101" s="12">
        <v>5.7299999999999997E-2</v>
      </c>
      <c r="K101" s="50" t="s">
        <v>741</v>
      </c>
      <c r="L101" s="9" t="str">
        <f t="shared" si="30"/>
        <v>Yes</v>
      </c>
    </row>
    <row r="102" spans="1:12" x14ac:dyDescent="0.2">
      <c r="A102" s="2" t="s">
        <v>69</v>
      </c>
      <c r="B102" s="50" t="s">
        <v>213</v>
      </c>
      <c r="C102" s="13">
        <v>99.352988260000004</v>
      </c>
      <c r="D102" s="11" t="str">
        <f t="shared" si="36"/>
        <v>N/A</v>
      </c>
      <c r="E102" s="13">
        <v>99.595389897000004</v>
      </c>
      <c r="F102" s="11" t="str">
        <f t="shared" si="37"/>
        <v>N/A</v>
      </c>
      <c r="G102" s="13">
        <v>99.582402923000004</v>
      </c>
      <c r="H102" s="11" t="str">
        <f t="shared" si="38"/>
        <v>N/A</v>
      </c>
      <c r="I102" s="12">
        <v>0.24399999999999999</v>
      </c>
      <c r="J102" s="12">
        <v>-1.2999999999999999E-2</v>
      </c>
      <c r="K102" s="50" t="s">
        <v>741</v>
      </c>
      <c r="L102" s="9" t="str">
        <f t="shared" si="30"/>
        <v>Yes</v>
      </c>
    </row>
    <row r="103" spans="1:12" x14ac:dyDescent="0.2">
      <c r="A103" s="4" t="s">
        <v>70</v>
      </c>
      <c r="B103" s="50" t="s">
        <v>213</v>
      </c>
      <c r="C103" s="1">
        <v>29364</v>
      </c>
      <c r="D103" s="11" t="str">
        <f t="shared" si="36"/>
        <v>N/A</v>
      </c>
      <c r="E103" s="1">
        <v>31063</v>
      </c>
      <c r="F103" s="11" t="str">
        <f t="shared" si="37"/>
        <v>N/A</v>
      </c>
      <c r="G103" s="1">
        <v>32701</v>
      </c>
      <c r="H103" s="11" t="str">
        <f t="shared" si="38"/>
        <v>N/A</v>
      </c>
      <c r="I103" s="12">
        <v>5.7859999999999996</v>
      </c>
      <c r="J103" s="12">
        <v>5.2729999999999997</v>
      </c>
      <c r="K103" s="50" t="s">
        <v>740</v>
      </c>
      <c r="L103" s="9" t="str">
        <f t="shared" si="30"/>
        <v>Yes</v>
      </c>
    </row>
    <row r="104" spans="1:12" x14ac:dyDescent="0.2">
      <c r="A104" s="2" t="s">
        <v>692</v>
      </c>
      <c r="B104" s="50" t="s">
        <v>213</v>
      </c>
      <c r="C104" s="13">
        <v>5.5782590927999998</v>
      </c>
      <c r="D104" s="11" t="str">
        <f t="shared" si="36"/>
        <v>N/A</v>
      </c>
      <c r="E104" s="13">
        <v>5.2119885394000001</v>
      </c>
      <c r="F104" s="11" t="str">
        <f t="shared" si="37"/>
        <v>N/A</v>
      </c>
      <c r="G104" s="13">
        <v>5.1955597687999999</v>
      </c>
      <c r="H104" s="11" t="str">
        <f t="shared" si="38"/>
        <v>N/A</v>
      </c>
      <c r="I104" s="12">
        <v>-6.57</v>
      </c>
      <c r="J104" s="12">
        <v>-0.315</v>
      </c>
      <c r="K104" s="50" t="s">
        <v>741</v>
      </c>
      <c r="L104" s="9" t="str">
        <f t="shared" ref="L104:L110" si="39">IF(J104="Div by 0", "N/A", IF(K104="N/A","N/A", IF(J104&gt;VALUE(MID(K104,1,2)), "No", IF(J104&lt;-1*VALUE(MID(K104,1,2)), "No", "Yes"))))</f>
        <v>Yes</v>
      </c>
    </row>
    <row r="105" spans="1:12" x14ac:dyDescent="0.2">
      <c r="A105" s="2" t="s">
        <v>691</v>
      </c>
      <c r="B105" s="50" t="s">
        <v>213</v>
      </c>
      <c r="C105" s="13">
        <v>0.29628116059999998</v>
      </c>
      <c r="D105" s="11" t="str">
        <f t="shared" si="36"/>
        <v>N/A</v>
      </c>
      <c r="E105" s="13">
        <v>0.29295303090000002</v>
      </c>
      <c r="F105" s="11" t="str">
        <f t="shared" si="37"/>
        <v>N/A</v>
      </c>
      <c r="G105" s="13">
        <v>0.3058010458</v>
      </c>
      <c r="H105" s="11" t="str">
        <f t="shared" si="38"/>
        <v>N/A</v>
      </c>
      <c r="I105" s="12">
        <v>-1.1200000000000001</v>
      </c>
      <c r="J105" s="12">
        <v>4.3860000000000001</v>
      </c>
      <c r="K105" s="50" t="s">
        <v>741</v>
      </c>
      <c r="L105" s="9" t="str">
        <f t="shared" si="39"/>
        <v>Yes</v>
      </c>
    </row>
    <row r="106" spans="1:12" x14ac:dyDescent="0.2">
      <c r="A106" s="2" t="s">
        <v>690</v>
      </c>
      <c r="B106" s="50" t="s">
        <v>213</v>
      </c>
      <c r="C106" s="13">
        <v>94.125459746999994</v>
      </c>
      <c r="D106" s="11" t="str">
        <f t="shared" si="36"/>
        <v>N/A</v>
      </c>
      <c r="E106" s="13">
        <v>94.49505843</v>
      </c>
      <c r="F106" s="11" t="str">
        <f t="shared" si="37"/>
        <v>N/A</v>
      </c>
      <c r="G106" s="13">
        <v>94.498639185000002</v>
      </c>
      <c r="H106" s="11" t="str">
        <f t="shared" si="38"/>
        <v>N/A</v>
      </c>
      <c r="I106" s="12">
        <v>0.39269999999999999</v>
      </c>
      <c r="J106" s="12">
        <v>3.8E-3</v>
      </c>
      <c r="K106" s="50" t="s">
        <v>741</v>
      </c>
      <c r="L106" s="9" t="str">
        <f t="shared" si="39"/>
        <v>Yes</v>
      </c>
    </row>
    <row r="107" spans="1:12" ht="25.5" x14ac:dyDescent="0.2">
      <c r="A107" s="4" t="s">
        <v>979</v>
      </c>
      <c r="B107" s="50" t="s">
        <v>213</v>
      </c>
      <c r="C107" s="13">
        <v>35.587051055000003</v>
      </c>
      <c r="D107" s="11" t="str">
        <f t="shared" si="36"/>
        <v>N/A</v>
      </c>
      <c r="E107" s="13">
        <v>34.236505573999999</v>
      </c>
      <c r="F107" s="11" t="str">
        <f t="shared" si="37"/>
        <v>N/A</v>
      </c>
      <c r="G107" s="13">
        <v>33.243235472000002</v>
      </c>
      <c r="H107" s="11" t="str">
        <f t="shared" si="38"/>
        <v>N/A</v>
      </c>
      <c r="I107" s="12">
        <v>-3.8</v>
      </c>
      <c r="J107" s="12">
        <v>-2.9</v>
      </c>
      <c r="K107" s="50" t="s">
        <v>741</v>
      </c>
      <c r="L107" s="9" t="str">
        <f t="shared" si="39"/>
        <v>Yes</v>
      </c>
    </row>
    <row r="108" spans="1:12" ht="25.5" x14ac:dyDescent="0.2">
      <c r="A108" s="4" t="s">
        <v>980</v>
      </c>
      <c r="B108" s="50" t="s">
        <v>213</v>
      </c>
      <c r="C108" s="13">
        <v>63.810597520000002</v>
      </c>
      <c r="D108" s="11" t="str">
        <f t="shared" si="36"/>
        <v>N/A</v>
      </c>
      <c r="E108" s="13">
        <v>65.204580663000002</v>
      </c>
      <c r="F108" s="11" t="str">
        <f t="shared" si="37"/>
        <v>N/A</v>
      </c>
      <c r="G108" s="13">
        <v>66.227679213000002</v>
      </c>
      <c r="H108" s="11" t="str">
        <f t="shared" si="38"/>
        <v>N/A</v>
      </c>
      <c r="I108" s="12">
        <v>2.1850000000000001</v>
      </c>
      <c r="J108" s="12">
        <v>1.569</v>
      </c>
      <c r="K108" s="50" t="s">
        <v>741</v>
      </c>
      <c r="L108" s="9" t="str">
        <f t="shared" si="39"/>
        <v>Yes</v>
      </c>
    </row>
    <row r="109" spans="1:12" ht="25.5" x14ac:dyDescent="0.2">
      <c r="A109" s="4" t="s">
        <v>981</v>
      </c>
      <c r="B109" s="50" t="s">
        <v>213</v>
      </c>
      <c r="C109" s="13">
        <v>0.26091157999999998</v>
      </c>
      <c r="D109" s="11" t="str">
        <f t="shared" si="36"/>
        <v>N/A</v>
      </c>
      <c r="E109" s="13">
        <v>0.23996840920000001</v>
      </c>
      <c r="F109" s="11" t="str">
        <f t="shared" si="37"/>
        <v>N/A</v>
      </c>
      <c r="G109" s="13">
        <v>0.20415792050000001</v>
      </c>
      <c r="H109" s="11" t="str">
        <f t="shared" si="38"/>
        <v>N/A</v>
      </c>
      <c r="I109" s="12">
        <v>-8.0299999999999994</v>
      </c>
      <c r="J109" s="12">
        <v>-14.9</v>
      </c>
      <c r="K109" s="50" t="s">
        <v>741</v>
      </c>
      <c r="L109" s="9" t="str">
        <f t="shared" si="39"/>
        <v>Yes</v>
      </c>
    </row>
    <row r="110" spans="1:12" ht="25.5" x14ac:dyDescent="0.2">
      <c r="A110" s="4" t="s">
        <v>982</v>
      </c>
      <c r="B110" s="50" t="s">
        <v>213</v>
      </c>
      <c r="C110" s="13">
        <v>0.3414398454</v>
      </c>
      <c r="D110" s="11" t="str">
        <f t="shared" si="36"/>
        <v>N/A</v>
      </c>
      <c r="E110" s="13">
        <v>0.31894535400000001</v>
      </c>
      <c r="F110" s="11" t="str">
        <f t="shared" si="37"/>
        <v>N/A</v>
      </c>
      <c r="G110" s="13">
        <v>0.32492739450000002</v>
      </c>
      <c r="H110" s="11" t="str">
        <f t="shared" si="38"/>
        <v>N/A</v>
      </c>
      <c r="I110" s="12">
        <v>-6.59</v>
      </c>
      <c r="J110" s="12">
        <v>1.8759999999999999</v>
      </c>
      <c r="K110" s="50" t="s">
        <v>741</v>
      </c>
      <c r="L110" s="9" t="str">
        <f t="shared" si="39"/>
        <v>Yes</v>
      </c>
    </row>
    <row r="111" spans="1:12" x14ac:dyDescent="0.2">
      <c r="A111" s="2" t="s">
        <v>983</v>
      </c>
      <c r="B111" s="50" t="s">
        <v>286</v>
      </c>
      <c r="C111" s="13">
        <v>100</v>
      </c>
      <c r="D111" s="46" t="str">
        <f>IF($B111="N/A","N/A",IF(C111&gt;=99,"Yes","No"))</f>
        <v>Yes</v>
      </c>
      <c r="E111" s="13">
        <v>100</v>
      </c>
      <c r="F111" s="46" t="str">
        <f>IF($B111="N/A","N/A",IF(E111&gt;=99,"Yes","No"))</f>
        <v>Yes</v>
      </c>
      <c r="G111" s="13">
        <v>100</v>
      </c>
      <c r="H111" s="46" t="str">
        <f>IF($B111="N/A","N/A",IF(G111&gt;=99,"Yes","No"))</f>
        <v>Yes</v>
      </c>
      <c r="I111" s="12">
        <v>0</v>
      </c>
      <c r="J111" s="12">
        <v>0</v>
      </c>
      <c r="K111" s="50" t="s">
        <v>740</v>
      </c>
      <c r="L111" s="9" t="str">
        <f t="shared" ref="L111:L145" si="40">IF(J111="Div by 0", "N/A", IF(K111="N/A","N/A", IF(J111&gt;VALUE(MID(K111,1,2)), "No", IF(J111&lt;-1*VALUE(MID(K111,1,2)), "No", "Yes"))))</f>
        <v>Yes</v>
      </c>
    </row>
    <row r="112" spans="1:12" x14ac:dyDescent="0.2">
      <c r="A112" s="2" t="s">
        <v>984</v>
      </c>
      <c r="B112" s="50" t="s">
        <v>213</v>
      </c>
      <c r="C112" s="13">
        <v>0.41648399819999998</v>
      </c>
      <c r="D112" s="46" t="str">
        <f>IF($B112="N/A","N/A",IF(C112&gt;10,"No",IF(C112&lt;-10,"No","Yes")))</f>
        <v>N/A</v>
      </c>
      <c r="E112" s="13">
        <v>0.37468218920000002</v>
      </c>
      <c r="F112" s="46" t="str">
        <f>IF($B112="N/A","N/A",IF(E112&gt;10,"No",IF(E112&lt;-10,"No","Yes")))</f>
        <v>N/A</v>
      </c>
      <c r="G112" s="13">
        <v>0.43250697339999999</v>
      </c>
      <c r="H112" s="46" t="str">
        <f>IF($B112="N/A","N/A",IF(G112&gt;10,"No",IF(G112&lt;-10,"No","Yes")))</f>
        <v>N/A</v>
      </c>
      <c r="I112" s="12">
        <v>-10</v>
      </c>
      <c r="J112" s="12">
        <v>15.43</v>
      </c>
      <c r="K112" s="50" t="s">
        <v>740</v>
      </c>
      <c r="L112" s="9" t="str">
        <f t="shared" si="40"/>
        <v>No</v>
      </c>
    </row>
    <row r="113" spans="1:12" x14ac:dyDescent="0.2">
      <c r="A113" s="3" t="s">
        <v>985</v>
      </c>
      <c r="B113" s="50" t="s">
        <v>280</v>
      </c>
      <c r="C113" s="8">
        <v>99.824883169000003</v>
      </c>
      <c r="D113" s="46" t="str">
        <f>IF($B113="N/A","N/A",IF(C113&gt;=98,"Yes","No"))</f>
        <v>Yes</v>
      </c>
      <c r="E113" s="8">
        <v>99.834364398000005</v>
      </c>
      <c r="F113" s="46" t="str">
        <f>IF($B113="N/A","N/A",IF(E113&gt;=98,"Yes","No"))</f>
        <v>Yes</v>
      </c>
      <c r="G113" s="8">
        <v>99.853249681999998</v>
      </c>
      <c r="H113" s="46" t="str">
        <f>IF($B113="N/A","N/A",IF(G113&gt;=98,"Yes","No"))</f>
        <v>Yes</v>
      </c>
      <c r="I113" s="12">
        <v>9.4999999999999998E-3</v>
      </c>
      <c r="J113" s="12">
        <v>1.89E-2</v>
      </c>
      <c r="K113" s="47" t="s">
        <v>740</v>
      </c>
      <c r="L113" s="9" t="str">
        <f t="shared" si="40"/>
        <v>Yes</v>
      </c>
    </row>
    <row r="114" spans="1:12" x14ac:dyDescent="0.2">
      <c r="A114" s="3" t="s">
        <v>986</v>
      </c>
      <c r="B114" s="50" t="s">
        <v>287</v>
      </c>
      <c r="C114" s="8">
        <v>100</v>
      </c>
      <c r="D114" s="46" t="str">
        <f>IF($B114="N/A","N/A",IF(C114&gt;=80,"Yes","No"))</f>
        <v>Yes</v>
      </c>
      <c r="E114" s="8">
        <v>99.991455181999996</v>
      </c>
      <c r="F114" s="46" t="str">
        <f>IF($B114="N/A","N/A",IF(E114&gt;=80,"Yes","No"))</f>
        <v>Yes</v>
      </c>
      <c r="G114" s="8">
        <v>99.991337866999999</v>
      </c>
      <c r="H114" s="46" t="str">
        <f>IF($B114="N/A","N/A",IF(G114&gt;=80,"Yes","No"))</f>
        <v>Yes</v>
      </c>
      <c r="I114" s="12">
        <v>-8.9999999999999993E-3</v>
      </c>
      <c r="J114" s="12">
        <v>0</v>
      </c>
      <c r="K114" s="47" t="s">
        <v>740</v>
      </c>
      <c r="L114" s="9" t="str">
        <f t="shared" si="40"/>
        <v>Yes</v>
      </c>
    </row>
    <row r="115" spans="1:12" ht="25.5" x14ac:dyDescent="0.2">
      <c r="A115" s="2" t="s">
        <v>987</v>
      </c>
      <c r="B115" s="50" t="s">
        <v>288</v>
      </c>
      <c r="C115" s="13" t="s">
        <v>1747</v>
      </c>
      <c r="D115" s="46" t="str">
        <f>IF($B115="N/A","N/A",IF(C115&gt;=100,"Yes","No"))</f>
        <v>Yes</v>
      </c>
      <c r="E115" s="13" t="s">
        <v>1747</v>
      </c>
      <c r="F115" s="46" t="str">
        <f t="shared" ref="F115:F116" si="41">IF($B115="N/A","N/A",IF(E115&gt;=100,"Yes","No"))</f>
        <v>Yes</v>
      </c>
      <c r="G115" s="13" t="s">
        <v>1747</v>
      </c>
      <c r="H115" s="46" t="str">
        <f t="shared" ref="H115:H116" si="42">IF($B115="N/A","N/A",IF(G115&gt;=100,"Yes","No"))</f>
        <v>Yes</v>
      </c>
      <c r="I115" s="12" t="s">
        <v>1747</v>
      </c>
      <c r="J115" s="12" t="s">
        <v>1747</v>
      </c>
      <c r="K115" s="47" t="s">
        <v>739</v>
      </c>
      <c r="L115" s="9" t="str">
        <f t="shared" si="40"/>
        <v>N/A</v>
      </c>
    </row>
    <row r="116" spans="1:12" ht="25.5" x14ac:dyDescent="0.2">
      <c r="A116" s="3" t="s">
        <v>988</v>
      </c>
      <c r="B116" s="50" t="s">
        <v>288</v>
      </c>
      <c r="C116" s="13" t="s">
        <v>1747</v>
      </c>
      <c r="D116" s="46" t="str">
        <f>IF($B116="N/A","N/A",IF(C116&gt;=100,"Yes","No"))</f>
        <v>Yes</v>
      </c>
      <c r="E116" s="13" t="s">
        <v>1747</v>
      </c>
      <c r="F116" s="46" t="str">
        <f t="shared" si="41"/>
        <v>Yes</v>
      </c>
      <c r="G116" s="13" t="s">
        <v>1747</v>
      </c>
      <c r="H116" s="46" t="str">
        <f t="shared" si="42"/>
        <v>Yes</v>
      </c>
      <c r="I116" s="12" t="s">
        <v>1747</v>
      </c>
      <c r="J116" s="12" t="s">
        <v>1747</v>
      </c>
      <c r="K116" s="47" t="s">
        <v>739</v>
      </c>
      <c r="L116" s="9" t="str">
        <f t="shared" si="40"/>
        <v>N/A</v>
      </c>
    </row>
    <row r="117" spans="1:12" ht="25.5" x14ac:dyDescent="0.2">
      <c r="A117" s="2" t="s">
        <v>989</v>
      </c>
      <c r="B117" s="50" t="s">
        <v>213</v>
      </c>
      <c r="C117" s="13" t="s">
        <v>1747</v>
      </c>
      <c r="D117" s="38" t="s">
        <v>742</v>
      </c>
      <c r="E117" s="13" t="s">
        <v>1747</v>
      </c>
      <c r="F117" s="38" t="s">
        <v>742</v>
      </c>
      <c r="G117" s="13" t="s">
        <v>1747</v>
      </c>
      <c r="H117" s="46" t="str">
        <f>IF($B117="N/A","N/A",IF(G117&lt;100,"No",IF(G117=100,"No","Yes")))</f>
        <v>N/A</v>
      </c>
      <c r="I117" s="12" t="s">
        <v>1747</v>
      </c>
      <c r="J117" s="12" t="s">
        <v>1747</v>
      </c>
      <c r="K117" s="47" t="s">
        <v>739</v>
      </c>
      <c r="L117" s="9" t="str">
        <f t="shared" si="40"/>
        <v>N/A</v>
      </c>
    </row>
    <row r="118" spans="1:12" ht="25.5" x14ac:dyDescent="0.2">
      <c r="A118" s="2" t="s">
        <v>990</v>
      </c>
      <c r="B118" s="37" t="s">
        <v>213</v>
      </c>
      <c r="C118" s="13" t="s">
        <v>1747</v>
      </c>
      <c r="D118" s="46" t="str">
        <f>IF($B118="N/A","N/A",IF(C118&gt;10,"No",IF(C118&lt;-10,"No","Yes")))</f>
        <v>N/A</v>
      </c>
      <c r="E118" s="13" t="s">
        <v>1747</v>
      </c>
      <c r="F118" s="46" t="str">
        <f>IF($B118="N/A","N/A",IF(E118&gt;10,"No",IF(E118&lt;-10,"No","Yes")))</f>
        <v>N/A</v>
      </c>
      <c r="G118" s="13" t="s">
        <v>1747</v>
      </c>
      <c r="H118" s="46" t="str">
        <f>IF($B118="N/A","N/A",IF(G118&gt;10,"No",IF(G118&lt;-10,"No","Yes")))</f>
        <v>N/A</v>
      </c>
      <c r="I118" s="12" t="s">
        <v>1747</v>
      </c>
      <c r="J118" s="12" t="s">
        <v>1747</v>
      </c>
      <c r="K118" s="47" t="s">
        <v>739</v>
      </c>
      <c r="L118" s="9" t="str">
        <f>IF(J118="Div by 0", "N/A", IF(OR(J118="N/A",K118="N/A"),"N/A", IF(J118&gt;VALUE(MID(K118,1,2)), "No", IF(J118&lt;-1*VALUE(MID(K118,1,2)), "No", "Yes"))))</f>
        <v>N/A</v>
      </c>
    </row>
    <row r="119" spans="1:12" x14ac:dyDescent="0.2">
      <c r="A119" s="7" t="s">
        <v>100</v>
      </c>
      <c r="B119" s="37" t="s">
        <v>213</v>
      </c>
      <c r="C119" s="38">
        <v>15362</v>
      </c>
      <c r="D119" s="46" t="str">
        <f t="shared" ref="D119:D145" si="43">IF($B119="N/A","N/A",IF(C119&gt;10,"No",IF(C119&lt;-10,"No","Yes")))</f>
        <v>N/A</v>
      </c>
      <c r="E119" s="38">
        <v>15763</v>
      </c>
      <c r="F119" s="46" t="str">
        <f t="shared" ref="F119:F145" si="44">IF($B119="N/A","N/A",IF(E119&gt;10,"No",IF(E119&lt;-10,"No","Yes")))</f>
        <v>N/A</v>
      </c>
      <c r="G119" s="38">
        <v>16346</v>
      </c>
      <c r="H119" s="46" t="str">
        <f t="shared" ref="H119:H145" si="45">IF($B119="N/A","N/A",IF(G119&gt;10,"No",IF(G119&lt;-10,"No","Yes")))</f>
        <v>N/A</v>
      </c>
      <c r="I119" s="12">
        <v>2.61</v>
      </c>
      <c r="J119" s="12">
        <v>3.6989999999999998</v>
      </c>
      <c r="K119" s="47" t="s">
        <v>740</v>
      </c>
      <c r="L119" s="9" t="str">
        <f t="shared" si="40"/>
        <v>Yes</v>
      </c>
    </row>
    <row r="120" spans="1:12" x14ac:dyDescent="0.2">
      <c r="A120" s="2" t="s">
        <v>991</v>
      </c>
      <c r="B120" s="37" t="s">
        <v>213</v>
      </c>
      <c r="C120" s="38">
        <v>1538</v>
      </c>
      <c r="D120" s="46" t="str">
        <f t="shared" si="43"/>
        <v>N/A</v>
      </c>
      <c r="E120" s="38">
        <v>1566</v>
      </c>
      <c r="F120" s="46" t="str">
        <f t="shared" si="44"/>
        <v>N/A</v>
      </c>
      <c r="G120" s="38">
        <v>1589</v>
      </c>
      <c r="H120" s="46" t="str">
        <f t="shared" si="45"/>
        <v>N/A</v>
      </c>
      <c r="I120" s="12">
        <v>1.821</v>
      </c>
      <c r="J120" s="12">
        <v>1.4690000000000001</v>
      </c>
      <c r="K120" s="47" t="s">
        <v>740</v>
      </c>
      <c r="L120" s="9" t="str">
        <f t="shared" si="40"/>
        <v>Yes</v>
      </c>
    </row>
    <row r="121" spans="1:12" x14ac:dyDescent="0.2">
      <c r="A121" s="2" t="s">
        <v>992</v>
      </c>
      <c r="B121" s="37" t="s">
        <v>213</v>
      </c>
      <c r="C121" s="38">
        <v>1633</v>
      </c>
      <c r="D121" s="46" t="str">
        <f t="shared" si="43"/>
        <v>N/A</v>
      </c>
      <c r="E121" s="38">
        <v>1636</v>
      </c>
      <c r="F121" s="46" t="str">
        <f t="shared" si="44"/>
        <v>N/A</v>
      </c>
      <c r="G121" s="38">
        <v>1612</v>
      </c>
      <c r="H121" s="46" t="str">
        <f t="shared" si="45"/>
        <v>N/A</v>
      </c>
      <c r="I121" s="12">
        <v>0.1837</v>
      </c>
      <c r="J121" s="12">
        <v>-1.47</v>
      </c>
      <c r="K121" s="47" t="s">
        <v>740</v>
      </c>
      <c r="L121" s="9" t="str">
        <f t="shared" si="40"/>
        <v>Yes</v>
      </c>
    </row>
    <row r="122" spans="1:12" x14ac:dyDescent="0.2">
      <c r="A122" s="2" t="s">
        <v>993</v>
      </c>
      <c r="B122" s="37" t="s">
        <v>213</v>
      </c>
      <c r="C122" s="38">
        <v>4393</v>
      </c>
      <c r="D122" s="46" t="str">
        <f t="shared" si="43"/>
        <v>N/A</v>
      </c>
      <c r="E122" s="38">
        <v>4756</v>
      </c>
      <c r="F122" s="46" t="str">
        <f t="shared" si="44"/>
        <v>N/A</v>
      </c>
      <c r="G122" s="38">
        <v>5278</v>
      </c>
      <c r="H122" s="46" t="str">
        <f t="shared" si="45"/>
        <v>N/A</v>
      </c>
      <c r="I122" s="12">
        <v>8.2629999999999999</v>
      </c>
      <c r="J122" s="12">
        <v>10.98</v>
      </c>
      <c r="K122" s="47" t="s">
        <v>740</v>
      </c>
      <c r="L122" s="9" t="str">
        <f t="shared" si="40"/>
        <v>No</v>
      </c>
    </row>
    <row r="123" spans="1:12" x14ac:dyDescent="0.2">
      <c r="A123" s="2" t="s">
        <v>994</v>
      </c>
      <c r="B123" s="37" t="s">
        <v>213</v>
      </c>
      <c r="C123" s="38">
        <v>7798</v>
      </c>
      <c r="D123" s="46" t="str">
        <f t="shared" si="43"/>
        <v>N/A</v>
      </c>
      <c r="E123" s="38">
        <v>7805</v>
      </c>
      <c r="F123" s="46" t="str">
        <f t="shared" si="44"/>
        <v>N/A</v>
      </c>
      <c r="G123" s="38">
        <v>7867</v>
      </c>
      <c r="H123" s="46" t="str">
        <f t="shared" si="45"/>
        <v>N/A</v>
      </c>
      <c r="I123" s="12">
        <v>8.9800000000000005E-2</v>
      </c>
      <c r="J123" s="12">
        <v>0.7944</v>
      </c>
      <c r="K123" s="47" t="s">
        <v>740</v>
      </c>
      <c r="L123" s="9" t="str">
        <f t="shared" si="40"/>
        <v>Yes</v>
      </c>
    </row>
    <row r="124" spans="1:12" x14ac:dyDescent="0.2">
      <c r="A124" s="2" t="s">
        <v>995</v>
      </c>
      <c r="B124" s="37" t="s">
        <v>213</v>
      </c>
      <c r="C124" s="38">
        <v>0</v>
      </c>
      <c r="D124" s="46" t="str">
        <f t="shared" si="43"/>
        <v>N/A</v>
      </c>
      <c r="E124" s="38">
        <v>0</v>
      </c>
      <c r="F124" s="46" t="str">
        <f t="shared" si="44"/>
        <v>N/A</v>
      </c>
      <c r="G124" s="38">
        <v>0</v>
      </c>
      <c r="H124" s="46" t="str">
        <f t="shared" si="45"/>
        <v>N/A</v>
      </c>
      <c r="I124" s="12" t="s">
        <v>1747</v>
      </c>
      <c r="J124" s="12" t="s">
        <v>1747</v>
      </c>
      <c r="K124" s="47" t="s">
        <v>740</v>
      </c>
      <c r="L124" s="9" t="str">
        <f t="shared" si="40"/>
        <v>N/A</v>
      </c>
    </row>
    <row r="125" spans="1:12" x14ac:dyDescent="0.2">
      <c r="A125" s="7" t="s">
        <v>101</v>
      </c>
      <c r="B125" s="37" t="s">
        <v>213</v>
      </c>
      <c r="C125" s="38">
        <v>27372</v>
      </c>
      <c r="D125" s="46" t="str">
        <f t="shared" si="43"/>
        <v>N/A</v>
      </c>
      <c r="E125" s="38">
        <v>29892</v>
      </c>
      <c r="F125" s="46" t="str">
        <f t="shared" si="44"/>
        <v>N/A</v>
      </c>
      <c r="G125" s="38">
        <v>31907</v>
      </c>
      <c r="H125" s="46" t="str">
        <f t="shared" si="45"/>
        <v>N/A</v>
      </c>
      <c r="I125" s="12">
        <v>9.2059999999999995</v>
      </c>
      <c r="J125" s="12">
        <v>6.7409999999999997</v>
      </c>
      <c r="K125" s="47" t="s">
        <v>740</v>
      </c>
      <c r="L125" s="9" t="str">
        <f t="shared" si="40"/>
        <v>Yes</v>
      </c>
    </row>
    <row r="126" spans="1:12" x14ac:dyDescent="0.2">
      <c r="A126" s="2" t="s">
        <v>996</v>
      </c>
      <c r="B126" s="37" t="s">
        <v>213</v>
      </c>
      <c r="C126" s="38">
        <v>9620</v>
      </c>
      <c r="D126" s="46" t="str">
        <f t="shared" si="43"/>
        <v>N/A</v>
      </c>
      <c r="E126" s="38">
        <v>10185</v>
      </c>
      <c r="F126" s="46" t="str">
        <f t="shared" si="44"/>
        <v>N/A</v>
      </c>
      <c r="G126" s="38">
        <v>10290</v>
      </c>
      <c r="H126" s="46" t="str">
        <f t="shared" si="45"/>
        <v>N/A</v>
      </c>
      <c r="I126" s="12">
        <v>5.8730000000000002</v>
      </c>
      <c r="J126" s="12">
        <v>1.0309999999999999</v>
      </c>
      <c r="K126" s="47" t="s">
        <v>740</v>
      </c>
      <c r="L126" s="9" t="str">
        <f t="shared" si="40"/>
        <v>Yes</v>
      </c>
    </row>
    <row r="127" spans="1:12" x14ac:dyDescent="0.2">
      <c r="A127" s="2" t="s">
        <v>997</v>
      </c>
      <c r="B127" s="37" t="s">
        <v>213</v>
      </c>
      <c r="C127" s="38">
        <v>3196</v>
      </c>
      <c r="D127" s="46" t="str">
        <f t="shared" si="43"/>
        <v>N/A</v>
      </c>
      <c r="E127" s="38">
        <v>3629</v>
      </c>
      <c r="F127" s="46" t="str">
        <f t="shared" si="44"/>
        <v>N/A</v>
      </c>
      <c r="G127" s="38">
        <v>3641</v>
      </c>
      <c r="H127" s="46" t="str">
        <f t="shared" si="45"/>
        <v>N/A</v>
      </c>
      <c r="I127" s="12">
        <v>13.55</v>
      </c>
      <c r="J127" s="12">
        <v>0.33069999999999999</v>
      </c>
      <c r="K127" s="47" t="s">
        <v>740</v>
      </c>
      <c r="L127" s="9" t="str">
        <f t="shared" si="40"/>
        <v>Yes</v>
      </c>
    </row>
    <row r="128" spans="1:12" x14ac:dyDescent="0.2">
      <c r="A128" s="2" t="s">
        <v>998</v>
      </c>
      <c r="B128" s="37" t="s">
        <v>213</v>
      </c>
      <c r="C128" s="38">
        <v>5423</v>
      </c>
      <c r="D128" s="46" t="str">
        <f t="shared" si="43"/>
        <v>N/A</v>
      </c>
      <c r="E128" s="38">
        <v>6341</v>
      </c>
      <c r="F128" s="46" t="str">
        <f t="shared" si="44"/>
        <v>N/A</v>
      </c>
      <c r="G128" s="38">
        <v>7387</v>
      </c>
      <c r="H128" s="46" t="str">
        <f t="shared" si="45"/>
        <v>N/A</v>
      </c>
      <c r="I128" s="12">
        <v>16.93</v>
      </c>
      <c r="J128" s="12">
        <v>16.5</v>
      </c>
      <c r="K128" s="47" t="s">
        <v>740</v>
      </c>
      <c r="L128" s="9" t="str">
        <f t="shared" si="40"/>
        <v>No</v>
      </c>
    </row>
    <row r="129" spans="1:12" x14ac:dyDescent="0.2">
      <c r="A129" s="2" t="s">
        <v>999</v>
      </c>
      <c r="B129" s="37" t="s">
        <v>213</v>
      </c>
      <c r="C129" s="38">
        <v>9133</v>
      </c>
      <c r="D129" s="46" t="str">
        <f t="shared" si="43"/>
        <v>N/A</v>
      </c>
      <c r="E129" s="38">
        <v>9737</v>
      </c>
      <c r="F129" s="46" t="str">
        <f t="shared" si="44"/>
        <v>N/A</v>
      </c>
      <c r="G129" s="38">
        <v>10589</v>
      </c>
      <c r="H129" s="46" t="str">
        <f t="shared" si="45"/>
        <v>N/A</v>
      </c>
      <c r="I129" s="12">
        <v>6.6130000000000004</v>
      </c>
      <c r="J129" s="12">
        <v>8.75</v>
      </c>
      <c r="K129" s="47" t="s">
        <v>740</v>
      </c>
      <c r="L129" s="9" t="str">
        <f t="shared" si="40"/>
        <v>Yes</v>
      </c>
    </row>
    <row r="130" spans="1:12" x14ac:dyDescent="0.2">
      <c r="A130" s="2" t="s">
        <v>1000</v>
      </c>
      <c r="B130" s="37" t="s">
        <v>213</v>
      </c>
      <c r="C130" s="38">
        <v>0</v>
      </c>
      <c r="D130" s="46" t="str">
        <f t="shared" si="43"/>
        <v>N/A</v>
      </c>
      <c r="E130" s="38">
        <v>0</v>
      </c>
      <c r="F130" s="46" t="str">
        <f t="shared" si="44"/>
        <v>N/A</v>
      </c>
      <c r="G130" s="38">
        <v>0</v>
      </c>
      <c r="H130" s="46" t="str">
        <f t="shared" si="45"/>
        <v>N/A</v>
      </c>
      <c r="I130" s="12" t="s">
        <v>1747</v>
      </c>
      <c r="J130" s="12" t="s">
        <v>1747</v>
      </c>
      <c r="K130" s="47" t="s">
        <v>740</v>
      </c>
      <c r="L130" s="9" t="str">
        <f t="shared" si="40"/>
        <v>N/A</v>
      </c>
    </row>
    <row r="131" spans="1:12" x14ac:dyDescent="0.2">
      <c r="A131" s="7" t="s">
        <v>104</v>
      </c>
      <c r="B131" s="37" t="s">
        <v>213</v>
      </c>
      <c r="C131" s="38">
        <v>96507</v>
      </c>
      <c r="D131" s="46" t="str">
        <f t="shared" si="43"/>
        <v>N/A</v>
      </c>
      <c r="E131" s="38">
        <v>100220</v>
      </c>
      <c r="F131" s="46" t="str">
        <f t="shared" si="44"/>
        <v>N/A</v>
      </c>
      <c r="G131" s="38">
        <v>101533</v>
      </c>
      <c r="H131" s="46" t="str">
        <f t="shared" si="45"/>
        <v>N/A</v>
      </c>
      <c r="I131" s="12">
        <v>3.847</v>
      </c>
      <c r="J131" s="12">
        <v>1.31</v>
      </c>
      <c r="K131" s="47" t="s">
        <v>740</v>
      </c>
      <c r="L131" s="9" t="str">
        <f t="shared" si="40"/>
        <v>Yes</v>
      </c>
    </row>
    <row r="132" spans="1:12" x14ac:dyDescent="0.2">
      <c r="A132" s="2" t="s">
        <v>1001</v>
      </c>
      <c r="B132" s="37" t="s">
        <v>213</v>
      </c>
      <c r="C132" s="38">
        <v>10803</v>
      </c>
      <c r="D132" s="46" t="str">
        <f t="shared" si="43"/>
        <v>N/A</v>
      </c>
      <c r="E132" s="38">
        <v>10669</v>
      </c>
      <c r="F132" s="46" t="str">
        <f t="shared" si="44"/>
        <v>N/A</v>
      </c>
      <c r="G132" s="38">
        <v>10055</v>
      </c>
      <c r="H132" s="46" t="str">
        <f t="shared" si="45"/>
        <v>N/A</v>
      </c>
      <c r="I132" s="12">
        <v>-1.24</v>
      </c>
      <c r="J132" s="12">
        <v>-5.75</v>
      </c>
      <c r="K132" s="47" t="s">
        <v>740</v>
      </c>
      <c r="L132" s="9" t="str">
        <f t="shared" si="40"/>
        <v>Yes</v>
      </c>
    </row>
    <row r="133" spans="1:12" x14ac:dyDescent="0.2">
      <c r="A133" s="2" t="s">
        <v>1002</v>
      </c>
      <c r="B133" s="37" t="s">
        <v>213</v>
      </c>
      <c r="C133" s="38">
        <v>787</v>
      </c>
      <c r="D133" s="46" t="str">
        <f t="shared" si="43"/>
        <v>N/A</v>
      </c>
      <c r="E133" s="38">
        <v>600</v>
      </c>
      <c r="F133" s="46" t="str">
        <f t="shared" si="44"/>
        <v>N/A</v>
      </c>
      <c r="G133" s="38">
        <v>38</v>
      </c>
      <c r="H133" s="46" t="str">
        <f t="shared" si="45"/>
        <v>N/A</v>
      </c>
      <c r="I133" s="12">
        <v>-23.8</v>
      </c>
      <c r="J133" s="12">
        <v>-93.7</v>
      </c>
      <c r="K133" s="47" t="s">
        <v>740</v>
      </c>
      <c r="L133" s="9" t="str">
        <f t="shared" si="40"/>
        <v>No</v>
      </c>
    </row>
    <row r="134" spans="1:12" x14ac:dyDescent="0.2">
      <c r="A134" s="2" t="s">
        <v>1003</v>
      </c>
      <c r="B134" s="37" t="s">
        <v>213</v>
      </c>
      <c r="C134" s="38">
        <v>1428</v>
      </c>
      <c r="D134" s="46" t="str">
        <f t="shared" si="43"/>
        <v>N/A</v>
      </c>
      <c r="E134" s="38">
        <v>1422</v>
      </c>
      <c r="F134" s="46" t="str">
        <f t="shared" si="44"/>
        <v>N/A</v>
      </c>
      <c r="G134" s="38">
        <v>1459</v>
      </c>
      <c r="H134" s="46" t="str">
        <f t="shared" si="45"/>
        <v>N/A</v>
      </c>
      <c r="I134" s="12">
        <v>-0.42</v>
      </c>
      <c r="J134" s="12">
        <v>2.6019999999999999</v>
      </c>
      <c r="K134" s="47" t="s">
        <v>740</v>
      </c>
      <c r="L134" s="9" t="str">
        <f t="shared" si="40"/>
        <v>Yes</v>
      </c>
    </row>
    <row r="135" spans="1:12" x14ac:dyDescent="0.2">
      <c r="A135" s="2" t="s">
        <v>1004</v>
      </c>
      <c r="B135" s="37" t="s">
        <v>213</v>
      </c>
      <c r="C135" s="38">
        <v>69671</v>
      </c>
      <c r="D135" s="46" t="str">
        <f t="shared" si="43"/>
        <v>N/A</v>
      </c>
      <c r="E135" s="38">
        <v>72977</v>
      </c>
      <c r="F135" s="46" t="str">
        <f t="shared" si="44"/>
        <v>N/A</v>
      </c>
      <c r="G135" s="38">
        <v>75068</v>
      </c>
      <c r="H135" s="46" t="str">
        <f t="shared" si="45"/>
        <v>N/A</v>
      </c>
      <c r="I135" s="12">
        <v>4.7450000000000001</v>
      </c>
      <c r="J135" s="12">
        <v>2.8650000000000002</v>
      </c>
      <c r="K135" s="47" t="s">
        <v>740</v>
      </c>
      <c r="L135" s="9" t="str">
        <f t="shared" si="40"/>
        <v>Yes</v>
      </c>
    </row>
    <row r="136" spans="1:12" x14ac:dyDescent="0.2">
      <c r="A136" s="2" t="s">
        <v>1005</v>
      </c>
      <c r="B136" s="37" t="s">
        <v>213</v>
      </c>
      <c r="C136" s="38">
        <v>11286</v>
      </c>
      <c r="D136" s="46" t="str">
        <f t="shared" si="43"/>
        <v>N/A</v>
      </c>
      <c r="E136" s="38">
        <v>12112</v>
      </c>
      <c r="F136" s="46" t="str">
        <f t="shared" si="44"/>
        <v>N/A</v>
      </c>
      <c r="G136" s="38">
        <v>12608</v>
      </c>
      <c r="H136" s="46" t="str">
        <f t="shared" si="45"/>
        <v>N/A</v>
      </c>
      <c r="I136" s="12">
        <v>7.319</v>
      </c>
      <c r="J136" s="12">
        <v>4.0949999999999998</v>
      </c>
      <c r="K136" s="47" t="s">
        <v>740</v>
      </c>
      <c r="L136" s="9" t="str">
        <f t="shared" si="40"/>
        <v>Yes</v>
      </c>
    </row>
    <row r="137" spans="1:12" x14ac:dyDescent="0.2">
      <c r="A137" s="2" t="s">
        <v>1006</v>
      </c>
      <c r="B137" s="37" t="s">
        <v>213</v>
      </c>
      <c r="C137" s="38">
        <v>2532</v>
      </c>
      <c r="D137" s="46" t="str">
        <f t="shared" si="43"/>
        <v>N/A</v>
      </c>
      <c r="E137" s="38">
        <v>2440</v>
      </c>
      <c r="F137" s="46" t="str">
        <f t="shared" si="44"/>
        <v>N/A</v>
      </c>
      <c r="G137" s="38">
        <v>2305</v>
      </c>
      <c r="H137" s="46" t="str">
        <f t="shared" si="45"/>
        <v>N/A</v>
      </c>
      <c r="I137" s="12">
        <v>-3.63</v>
      </c>
      <c r="J137" s="12">
        <v>-5.53</v>
      </c>
      <c r="K137" s="47" t="s">
        <v>740</v>
      </c>
      <c r="L137" s="9" t="str">
        <f t="shared" si="40"/>
        <v>Yes</v>
      </c>
    </row>
    <row r="138" spans="1:12" x14ac:dyDescent="0.2">
      <c r="A138" s="2" t="s">
        <v>1007</v>
      </c>
      <c r="B138" s="37" t="s">
        <v>213</v>
      </c>
      <c r="C138" s="38">
        <v>0</v>
      </c>
      <c r="D138" s="46" t="str">
        <f t="shared" si="43"/>
        <v>N/A</v>
      </c>
      <c r="E138" s="38">
        <v>0</v>
      </c>
      <c r="F138" s="46" t="str">
        <f t="shared" si="44"/>
        <v>N/A</v>
      </c>
      <c r="G138" s="38">
        <v>0</v>
      </c>
      <c r="H138" s="46" t="str">
        <f t="shared" si="45"/>
        <v>N/A</v>
      </c>
      <c r="I138" s="12" t="s">
        <v>1747</v>
      </c>
      <c r="J138" s="12" t="s">
        <v>1747</v>
      </c>
      <c r="K138" s="47" t="s">
        <v>740</v>
      </c>
      <c r="L138" s="9" t="str">
        <f t="shared" si="40"/>
        <v>N/A</v>
      </c>
    </row>
    <row r="139" spans="1:12" x14ac:dyDescent="0.2">
      <c r="A139" s="7" t="s">
        <v>105</v>
      </c>
      <c r="B139" s="37" t="s">
        <v>213</v>
      </c>
      <c r="C139" s="38">
        <v>22471</v>
      </c>
      <c r="D139" s="46" t="str">
        <f t="shared" si="43"/>
        <v>N/A</v>
      </c>
      <c r="E139" s="38">
        <v>23406</v>
      </c>
      <c r="F139" s="46" t="str">
        <f t="shared" si="44"/>
        <v>N/A</v>
      </c>
      <c r="G139" s="38">
        <v>23089</v>
      </c>
      <c r="H139" s="46" t="str">
        <f t="shared" si="45"/>
        <v>N/A</v>
      </c>
      <c r="I139" s="12">
        <v>4.1609999999999996</v>
      </c>
      <c r="J139" s="12">
        <v>-1.35</v>
      </c>
      <c r="K139" s="47" t="s">
        <v>740</v>
      </c>
      <c r="L139" s="9" t="str">
        <f t="shared" si="40"/>
        <v>Yes</v>
      </c>
    </row>
    <row r="140" spans="1:12" x14ac:dyDescent="0.2">
      <c r="A140" s="2" t="s">
        <v>1008</v>
      </c>
      <c r="B140" s="37" t="s">
        <v>213</v>
      </c>
      <c r="C140" s="38">
        <v>4471</v>
      </c>
      <c r="D140" s="46" t="str">
        <f t="shared" si="43"/>
        <v>N/A</v>
      </c>
      <c r="E140" s="38">
        <v>4455</v>
      </c>
      <c r="F140" s="46" t="str">
        <f t="shared" si="44"/>
        <v>N/A</v>
      </c>
      <c r="G140" s="38">
        <v>4124</v>
      </c>
      <c r="H140" s="46" t="str">
        <f t="shared" si="45"/>
        <v>N/A</v>
      </c>
      <c r="I140" s="12">
        <v>-0.35799999999999998</v>
      </c>
      <c r="J140" s="12">
        <v>-7.43</v>
      </c>
      <c r="K140" s="47" t="s">
        <v>740</v>
      </c>
      <c r="L140" s="9" t="str">
        <f t="shared" si="40"/>
        <v>Yes</v>
      </c>
    </row>
    <row r="141" spans="1:12" x14ac:dyDescent="0.2">
      <c r="A141" s="2" t="s">
        <v>1009</v>
      </c>
      <c r="B141" s="37" t="s">
        <v>213</v>
      </c>
      <c r="C141" s="38">
        <v>895</v>
      </c>
      <c r="D141" s="46" t="str">
        <f t="shared" si="43"/>
        <v>N/A</v>
      </c>
      <c r="E141" s="38">
        <v>686</v>
      </c>
      <c r="F141" s="46" t="str">
        <f t="shared" si="44"/>
        <v>N/A</v>
      </c>
      <c r="G141" s="38">
        <v>143</v>
      </c>
      <c r="H141" s="46" t="str">
        <f t="shared" si="45"/>
        <v>N/A</v>
      </c>
      <c r="I141" s="12">
        <v>-23.4</v>
      </c>
      <c r="J141" s="12">
        <v>-79.2</v>
      </c>
      <c r="K141" s="47" t="s">
        <v>740</v>
      </c>
      <c r="L141" s="9" t="str">
        <f t="shared" si="40"/>
        <v>No</v>
      </c>
    </row>
    <row r="142" spans="1:12" x14ac:dyDescent="0.2">
      <c r="A142" s="2" t="s">
        <v>1010</v>
      </c>
      <c r="B142" s="37" t="s">
        <v>213</v>
      </c>
      <c r="C142" s="38">
        <v>3008</v>
      </c>
      <c r="D142" s="46" t="str">
        <f t="shared" si="43"/>
        <v>N/A</v>
      </c>
      <c r="E142" s="38">
        <v>3122</v>
      </c>
      <c r="F142" s="46" t="str">
        <f t="shared" si="44"/>
        <v>N/A</v>
      </c>
      <c r="G142" s="38">
        <v>2980</v>
      </c>
      <c r="H142" s="46" t="str">
        <f t="shared" si="45"/>
        <v>N/A</v>
      </c>
      <c r="I142" s="12">
        <v>3.79</v>
      </c>
      <c r="J142" s="12">
        <v>-4.55</v>
      </c>
      <c r="K142" s="47" t="s">
        <v>740</v>
      </c>
      <c r="L142" s="9" t="str">
        <f t="shared" si="40"/>
        <v>Yes</v>
      </c>
    </row>
    <row r="143" spans="1:12" x14ac:dyDescent="0.2">
      <c r="A143" s="2" t="s">
        <v>1011</v>
      </c>
      <c r="B143" s="37" t="s">
        <v>213</v>
      </c>
      <c r="C143" s="38">
        <v>4732</v>
      </c>
      <c r="D143" s="46" t="str">
        <f t="shared" si="43"/>
        <v>N/A</v>
      </c>
      <c r="E143" s="38">
        <v>4915</v>
      </c>
      <c r="F143" s="46" t="str">
        <f t="shared" si="44"/>
        <v>N/A</v>
      </c>
      <c r="G143" s="38">
        <v>5018</v>
      </c>
      <c r="H143" s="46" t="str">
        <f t="shared" si="45"/>
        <v>N/A</v>
      </c>
      <c r="I143" s="12">
        <v>3.867</v>
      </c>
      <c r="J143" s="12">
        <v>2.0960000000000001</v>
      </c>
      <c r="K143" s="47" t="s">
        <v>740</v>
      </c>
      <c r="L143" s="9" t="str">
        <f t="shared" si="40"/>
        <v>Yes</v>
      </c>
    </row>
    <row r="144" spans="1:12" x14ac:dyDescent="0.2">
      <c r="A144" s="2" t="s">
        <v>1012</v>
      </c>
      <c r="B144" s="37" t="s">
        <v>213</v>
      </c>
      <c r="C144" s="38">
        <v>9365</v>
      </c>
      <c r="D144" s="46" t="str">
        <f t="shared" si="43"/>
        <v>N/A</v>
      </c>
      <c r="E144" s="38">
        <v>10228</v>
      </c>
      <c r="F144" s="46" t="str">
        <f t="shared" si="44"/>
        <v>N/A</v>
      </c>
      <c r="G144" s="38">
        <v>10824</v>
      </c>
      <c r="H144" s="46" t="str">
        <f t="shared" si="45"/>
        <v>N/A</v>
      </c>
      <c r="I144" s="12">
        <v>9.2149999999999999</v>
      </c>
      <c r="J144" s="12">
        <v>5.827</v>
      </c>
      <c r="K144" s="47" t="s">
        <v>740</v>
      </c>
      <c r="L144" s="9" t="str">
        <f t="shared" si="40"/>
        <v>Yes</v>
      </c>
    </row>
    <row r="145" spans="1:12" x14ac:dyDescent="0.2">
      <c r="A145" s="2" t="s">
        <v>1013</v>
      </c>
      <c r="B145" s="37" t="s">
        <v>213</v>
      </c>
      <c r="C145" s="38">
        <v>0</v>
      </c>
      <c r="D145" s="46" t="str">
        <f t="shared" si="43"/>
        <v>N/A</v>
      </c>
      <c r="E145" s="38">
        <v>0</v>
      </c>
      <c r="F145" s="46" t="str">
        <f t="shared" si="44"/>
        <v>N/A</v>
      </c>
      <c r="G145" s="38">
        <v>0</v>
      </c>
      <c r="H145" s="46" t="str">
        <f t="shared" si="45"/>
        <v>N/A</v>
      </c>
      <c r="I145" s="12" t="s">
        <v>1747</v>
      </c>
      <c r="J145" s="12" t="s">
        <v>1747</v>
      </c>
      <c r="K145" s="47" t="s">
        <v>740</v>
      </c>
      <c r="L145" s="9" t="str">
        <f t="shared" si="40"/>
        <v>N/A</v>
      </c>
    </row>
    <row r="146" spans="1:12" ht="25.5" x14ac:dyDescent="0.2">
      <c r="A146" s="18" t="s">
        <v>1014</v>
      </c>
      <c r="B146" s="1" t="s">
        <v>213</v>
      </c>
      <c r="C146" s="1">
        <v>7359</v>
      </c>
      <c r="D146" s="11" t="str">
        <f t="shared" ref="D146:D151" si="46">IF($B146="N/A","N/A",IF(C146&gt;10,"No",IF(C146&lt;-10,"No","Yes")))</f>
        <v>N/A</v>
      </c>
      <c r="E146" s="1">
        <v>7439</v>
      </c>
      <c r="F146" s="11" t="str">
        <f t="shared" ref="F146:F151" si="47">IF($B146="N/A","N/A",IF(E146&gt;10,"No",IF(E146&lt;-10,"No","Yes")))</f>
        <v>N/A</v>
      </c>
      <c r="G146" s="1">
        <v>7490</v>
      </c>
      <c r="H146" s="11" t="str">
        <f t="shared" ref="H146:H151" si="48">IF($B146="N/A","N/A",IF(G146&gt;10,"No",IF(G146&lt;-10,"No","Yes")))</f>
        <v>N/A</v>
      </c>
      <c r="I146" s="59">
        <v>1.087</v>
      </c>
      <c r="J146" s="59">
        <v>0.68559999999999999</v>
      </c>
      <c r="K146" s="47" t="s">
        <v>739</v>
      </c>
      <c r="L146" s="9" t="str">
        <f t="shared" ref="L146:L151" si="49">IF(J146="Div by 0", "N/A", IF(K146="N/A","N/A", IF(J146&gt;VALUE(MID(K146,1,2)), "No", IF(J146&lt;-1*VALUE(MID(K146,1,2)), "No", "Yes"))))</f>
        <v>Yes</v>
      </c>
    </row>
    <row r="147" spans="1:12" x14ac:dyDescent="0.2">
      <c r="A147" s="6" t="s">
        <v>326</v>
      </c>
      <c r="B147" s="50" t="s">
        <v>213</v>
      </c>
      <c r="C147" s="13">
        <v>4.5506826951999999</v>
      </c>
      <c r="D147" s="11" t="str">
        <f t="shared" si="46"/>
        <v>N/A</v>
      </c>
      <c r="E147" s="13">
        <v>4.3944683692000002</v>
      </c>
      <c r="F147" s="11" t="str">
        <f t="shared" si="47"/>
        <v>N/A</v>
      </c>
      <c r="G147" s="13">
        <v>4.3326102674999998</v>
      </c>
      <c r="H147" s="11" t="str">
        <f t="shared" si="48"/>
        <v>N/A</v>
      </c>
      <c r="I147" s="59">
        <v>-3.43</v>
      </c>
      <c r="J147" s="59">
        <v>-1.41</v>
      </c>
      <c r="K147" s="47" t="s">
        <v>739</v>
      </c>
      <c r="L147" s="9" t="str">
        <f t="shared" si="49"/>
        <v>Yes</v>
      </c>
    </row>
    <row r="148" spans="1:12" x14ac:dyDescent="0.2">
      <c r="A148" s="2" t="s">
        <v>327</v>
      </c>
      <c r="B148" s="50" t="s">
        <v>213</v>
      </c>
      <c r="C148" s="13">
        <v>39.968754068000003</v>
      </c>
      <c r="D148" s="11" t="str">
        <f t="shared" si="46"/>
        <v>N/A</v>
      </c>
      <c r="E148" s="13">
        <v>39.104231427999999</v>
      </c>
      <c r="F148" s="11" t="str">
        <f t="shared" si="47"/>
        <v>N/A</v>
      </c>
      <c r="G148" s="13">
        <v>37.844120885999999</v>
      </c>
      <c r="H148" s="11" t="str">
        <f t="shared" si="48"/>
        <v>N/A</v>
      </c>
      <c r="I148" s="59">
        <v>-2.16</v>
      </c>
      <c r="J148" s="59">
        <v>-3.22</v>
      </c>
      <c r="K148" s="47" t="s">
        <v>739</v>
      </c>
      <c r="L148" s="9" t="str">
        <f t="shared" si="49"/>
        <v>Yes</v>
      </c>
    </row>
    <row r="149" spans="1:12" x14ac:dyDescent="0.2">
      <c r="A149" s="2" t="s">
        <v>328</v>
      </c>
      <c r="B149" s="50" t="s">
        <v>213</v>
      </c>
      <c r="C149" s="13">
        <v>3.1455501973</v>
      </c>
      <c r="D149" s="11" t="str">
        <f t="shared" si="46"/>
        <v>N/A</v>
      </c>
      <c r="E149" s="13">
        <v>2.9506222401</v>
      </c>
      <c r="F149" s="11" t="str">
        <f t="shared" si="47"/>
        <v>N/A</v>
      </c>
      <c r="G149" s="13">
        <v>2.9429278842</v>
      </c>
      <c r="H149" s="11" t="str">
        <f t="shared" si="48"/>
        <v>N/A</v>
      </c>
      <c r="I149" s="59">
        <v>-6.2</v>
      </c>
      <c r="J149" s="59">
        <v>-0.26100000000000001</v>
      </c>
      <c r="K149" s="47" t="s">
        <v>739</v>
      </c>
      <c r="L149" s="9" t="str">
        <f t="shared" si="49"/>
        <v>Yes</v>
      </c>
    </row>
    <row r="150" spans="1:12" x14ac:dyDescent="0.2">
      <c r="A150" s="2" t="s">
        <v>329</v>
      </c>
      <c r="B150" s="50" t="s">
        <v>213</v>
      </c>
      <c r="C150" s="13">
        <v>0.35955941019999998</v>
      </c>
      <c r="D150" s="11" t="str">
        <f t="shared" si="46"/>
        <v>N/A</v>
      </c>
      <c r="E150" s="13">
        <v>0.3731790062</v>
      </c>
      <c r="F150" s="11" t="str">
        <f t="shared" si="47"/>
        <v>N/A</v>
      </c>
      <c r="G150" s="13">
        <v>0.3397910039</v>
      </c>
      <c r="H150" s="11" t="str">
        <f t="shared" si="48"/>
        <v>N/A</v>
      </c>
      <c r="I150" s="59">
        <v>3.7879999999999998</v>
      </c>
      <c r="J150" s="59">
        <v>-8.9499999999999993</v>
      </c>
      <c r="K150" s="47" t="s">
        <v>739</v>
      </c>
      <c r="L150" s="9" t="str">
        <f t="shared" si="49"/>
        <v>Yes</v>
      </c>
    </row>
    <row r="151" spans="1:12" x14ac:dyDescent="0.2">
      <c r="A151" s="2" t="s">
        <v>330</v>
      </c>
      <c r="B151" s="50" t="s">
        <v>213</v>
      </c>
      <c r="C151" s="13">
        <v>4.8951982599999999E-2</v>
      </c>
      <c r="D151" s="11" t="str">
        <f t="shared" si="46"/>
        <v>N/A</v>
      </c>
      <c r="E151" s="13">
        <v>8.1175766900000002E-2</v>
      </c>
      <c r="F151" s="11" t="str">
        <f t="shared" si="47"/>
        <v>N/A</v>
      </c>
      <c r="G151" s="13">
        <v>8.6621334800000005E-2</v>
      </c>
      <c r="H151" s="11" t="str">
        <f t="shared" si="48"/>
        <v>N/A</v>
      </c>
      <c r="I151" s="59">
        <v>65.83</v>
      </c>
      <c r="J151" s="59">
        <v>6.7080000000000002</v>
      </c>
      <c r="K151" s="47" t="s">
        <v>739</v>
      </c>
      <c r="L151" s="9" t="str">
        <f t="shared" si="49"/>
        <v>Yes</v>
      </c>
    </row>
    <row r="152" spans="1:12" x14ac:dyDescent="0.2">
      <c r="A152" s="18" t="s">
        <v>1015</v>
      </c>
      <c r="B152" s="37" t="s">
        <v>213</v>
      </c>
      <c r="C152" s="38">
        <v>11043</v>
      </c>
      <c r="D152" s="46" t="str">
        <f t="shared" ref="D152:D158" si="50">IF($B152="N/A","N/A",IF(C152&gt;10,"No",IF(C152&lt;-10,"No","Yes")))</f>
        <v>N/A</v>
      </c>
      <c r="E152" s="38">
        <v>10679</v>
      </c>
      <c r="F152" s="46" t="str">
        <f t="shared" ref="F152:F158" si="51">IF($B152="N/A","N/A",IF(E152&gt;10,"No",IF(E152&lt;-10,"No","Yes")))</f>
        <v>N/A</v>
      </c>
      <c r="G152" s="38">
        <v>10542</v>
      </c>
      <c r="H152" s="46" t="str">
        <f t="shared" ref="H152:H158" si="52">IF($B152="N/A","N/A",IF(G152&gt;10,"No",IF(G152&lt;-10,"No","Yes")))</f>
        <v>N/A</v>
      </c>
      <c r="I152" s="12">
        <v>-3.3</v>
      </c>
      <c r="J152" s="12">
        <v>-1.28</v>
      </c>
      <c r="K152" s="47" t="s">
        <v>739</v>
      </c>
      <c r="L152" s="9" t="str">
        <f t="shared" ref="L152:L159" si="53">IF(J152="Div by 0", "N/A", IF(K152="N/A","N/A", IF(J152&gt;VALUE(MID(K152,1,2)), "No", IF(J152&lt;-1*VALUE(MID(K152,1,2)), "No", "Yes"))))</f>
        <v>Yes</v>
      </c>
    </row>
    <row r="153" spans="1:12" x14ac:dyDescent="0.2">
      <c r="A153" s="6" t="s">
        <v>1016</v>
      </c>
      <c r="B153" s="37" t="s">
        <v>213</v>
      </c>
      <c r="C153" s="8">
        <v>6.8288067675999997</v>
      </c>
      <c r="D153" s="46" t="str">
        <f t="shared" si="50"/>
        <v>N/A</v>
      </c>
      <c r="E153" s="8">
        <v>6.3084457204</v>
      </c>
      <c r="F153" s="46" t="str">
        <f t="shared" si="51"/>
        <v>N/A</v>
      </c>
      <c r="G153" s="8">
        <v>6.0980477222999996</v>
      </c>
      <c r="H153" s="46" t="str">
        <f t="shared" si="52"/>
        <v>N/A</v>
      </c>
      <c r="I153" s="12">
        <v>-7.62</v>
      </c>
      <c r="J153" s="12">
        <v>-3.34</v>
      </c>
      <c r="K153" s="47" t="s">
        <v>739</v>
      </c>
      <c r="L153" s="9" t="str">
        <f t="shared" si="53"/>
        <v>Yes</v>
      </c>
    </row>
    <row r="154" spans="1:12" x14ac:dyDescent="0.2">
      <c r="A154" s="18" t="s">
        <v>1017</v>
      </c>
      <c r="B154" s="37" t="s">
        <v>213</v>
      </c>
      <c r="C154" s="8">
        <v>17.237338888</v>
      </c>
      <c r="D154" s="46" t="str">
        <f t="shared" si="50"/>
        <v>N/A</v>
      </c>
      <c r="E154" s="8">
        <v>16.805176679999999</v>
      </c>
      <c r="F154" s="46" t="str">
        <f t="shared" si="51"/>
        <v>N/A</v>
      </c>
      <c r="G154" s="8">
        <v>16.218034993</v>
      </c>
      <c r="H154" s="46" t="str">
        <f t="shared" si="52"/>
        <v>N/A</v>
      </c>
      <c r="I154" s="12">
        <v>-2.5099999999999998</v>
      </c>
      <c r="J154" s="12">
        <v>-3.49</v>
      </c>
      <c r="K154" s="47" t="s">
        <v>739</v>
      </c>
      <c r="L154" s="9" t="str">
        <f t="shared" si="53"/>
        <v>Yes</v>
      </c>
    </row>
    <row r="155" spans="1:12" x14ac:dyDescent="0.2">
      <c r="A155" s="18" t="s">
        <v>1018</v>
      </c>
      <c r="B155" s="37" t="s">
        <v>213</v>
      </c>
      <c r="C155" s="8">
        <v>19.107116762</v>
      </c>
      <c r="D155" s="46" t="str">
        <f t="shared" si="50"/>
        <v>N/A</v>
      </c>
      <c r="E155" s="8">
        <v>17.717114946999999</v>
      </c>
      <c r="F155" s="46" t="str">
        <f t="shared" si="51"/>
        <v>N/A</v>
      </c>
      <c r="G155" s="8">
        <v>17.431911493000001</v>
      </c>
      <c r="H155" s="46" t="str">
        <f t="shared" si="52"/>
        <v>N/A</v>
      </c>
      <c r="I155" s="12">
        <v>-7.27</v>
      </c>
      <c r="J155" s="12">
        <v>-1.61</v>
      </c>
      <c r="K155" s="47" t="s">
        <v>739</v>
      </c>
      <c r="L155" s="9" t="str">
        <f t="shared" si="53"/>
        <v>Yes</v>
      </c>
    </row>
    <row r="156" spans="1:12" x14ac:dyDescent="0.2">
      <c r="A156" s="18" t="s">
        <v>1019</v>
      </c>
      <c r="B156" s="37" t="s">
        <v>213</v>
      </c>
      <c r="C156" s="8">
        <v>2.7303718900999998</v>
      </c>
      <c r="D156" s="46" t="str">
        <f t="shared" si="50"/>
        <v>N/A</v>
      </c>
      <c r="E156" s="8">
        <v>2.321891838</v>
      </c>
      <c r="F156" s="46" t="str">
        <f t="shared" si="51"/>
        <v>N/A</v>
      </c>
      <c r="G156" s="8">
        <v>1.9845764430999999</v>
      </c>
      <c r="H156" s="46" t="str">
        <f t="shared" si="52"/>
        <v>N/A</v>
      </c>
      <c r="I156" s="12">
        <v>-15</v>
      </c>
      <c r="J156" s="12">
        <v>-14.5</v>
      </c>
      <c r="K156" s="47" t="s">
        <v>739</v>
      </c>
      <c r="L156" s="9" t="str">
        <f t="shared" si="53"/>
        <v>Yes</v>
      </c>
    </row>
    <row r="157" spans="1:12" x14ac:dyDescent="0.2">
      <c r="A157" s="18" t="s">
        <v>1020</v>
      </c>
      <c r="B157" s="37" t="s">
        <v>213</v>
      </c>
      <c r="C157" s="8">
        <v>2.3585955231</v>
      </c>
      <c r="D157" s="46" t="str">
        <f t="shared" si="50"/>
        <v>N/A</v>
      </c>
      <c r="E157" s="8">
        <v>1.7388703751000001</v>
      </c>
      <c r="F157" s="46" t="str">
        <f t="shared" si="51"/>
        <v>N/A</v>
      </c>
      <c r="G157" s="8">
        <v>1.3599549569</v>
      </c>
      <c r="H157" s="46" t="str">
        <f t="shared" si="52"/>
        <v>N/A</v>
      </c>
      <c r="I157" s="12">
        <v>-26.3</v>
      </c>
      <c r="J157" s="12">
        <v>-21.8</v>
      </c>
      <c r="K157" s="47" t="s">
        <v>739</v>
      </c>
      <c r="L157" s="9" t="str">
        <f t="shared" si="53"/>
        <v>Yes</v>
      </c>
    </row>
    <row r="158" spans="1:12" x14ac:dyDescent="0.2">
      <c r="A158" s="2" t="s">
        <v>1021</v>
      </c>
      <c r="B158" s="37" t="s">
        <v>213</v>
      </c>
      <c r="C158" s="38">
        <v>867</v>
      </c>
      <c r="D158" s="46" t="str">
        <f t="shared" si="50"/>
        <v>N/A</v>
      </c>
      <c r="E158" s="38">
        <v>914</v>
      </c>
      <c r="F158" s="46" t="str">
        <f t="shared" si="51"/>
        <v>N/A</v>
      </c>
      <c r="G158" s="38">
        <v>846</v>
      </c>
      <c r="H158" s="46" t="str">
        <f t="shared" si="52"/>
        <v>N/A</v>
      </c>
      <c r="I158" s="12">
        <v>5.4210000000000003</v>
      </c>
      <c r="J158" s="12">
        <v>-7.44</v>
      </c>
      <c r="K158" s="47" t="s">
        <v>739</v>
      </c>
      <c r="L158" s="9" t="str">
        <f t="shared" si="53"/>
        <v>Yes</v>
      </c>
    </row>
    <row r="159" spans="1:12" ht="25.5" x14ac:dyDescent="0.2">
      <c r="A159" s="18" t="s">
        <v>1022</v>
      </c>
      <c r="B159" s="37" t="s">
        <v>213</v>
      </c>
      <c r="C159" s="38">
        <v>11445</v>
      </c>
      <c r="D159" s="46" t="str">
        <f>IF($B159="N/A","N/A",IF(C159&gt;10,"No",IF(C159&lt;-10,"No","Yes")))</f>
        <v>N/A</v>
      </c>
      <c r="E159" s="38">
        <v>11147</v>
      </c>
      <c r="F159" s="46" t="str">
        <f>IF($B159="N/A","N/A",IF(E159&gt;10,"No",IF(E159&lt;-10,"No","Yes")))</f>
        <v>N/A</v>
      </c>
      <c r="G159" s="38">
        <v>11062</v>
      </c>
      <c r="H159" s="46" t="str">
        <f>IF($B159="N/A","N/A",IF(G159&gt;10,"No",IF(G159&lt;-10,"No","Yes")))</f>
        <v>N/A</v>
      </c>
      <c r="I159" s="12">
        <v>-2.6</v>
      </c>
      <c r="J159" s="12">
        <v>-0.76300000000000001</v>
      </c>
      <c r="K159" s="47" t="s">
        <v>739</v>
      </c>
      <c r="L159" s="9" t="str">
        <f t="shared" si="53"/>
        <v>Yes</v>
      </c>
    </row>
    <row r="160" spans="1:12" x14ac:dyDescent="0.2">
      <c r="A160" s="4" t="s">
        <v>1023</v>
      </c>
      <c r="B160" s="37" t="s">
        <v>213</v>
      </c>
      <c r="C160" s="38">
        <v>8194</v>
      </c>
      <c r="D160" s="46" t="str">
        <f t="shared" ref="D160:D234" si="54">IF($B160="N/A","N/A",IF(C160&gt;10,"No",IF(C160&lt;-10,"No","Yes")))</f>
        <v>N/A</v>
      </c>
      <c r="E160" s="38">
        <v>8530</v>
      </c>
      <c r="F160" s="46" t="str">
        <f t="shared" ref="F160:F234" si="55">IF($B160="N/A","N/A",IF(E160&gt;10,"No",IF(E160&lt;-10,"No","Yes")))</f>
        <v>N/A</v>
      </c>
      <c r="G160" s="38">
        <v>8824</v>
      </c>
      <c r="H160" s="46" t="str">
        <f t="shared" ref="H160:H223" si="56">IF($B160="N/A","N/A",IF(G160&gt;10,"No",IF(G160&lt;-10,"No","Yes")))</f>
        <v>N/A</v>
      </c>
      <c r="I160" s="12">
        <v>4.101</v>
      </c>
      <c r="J160" s="12">
        <v>3.4470000000000001</v>
      </c>
      <c r="K160" s="47" t="s">
        <v>739</v>
      </c>
      <c r="L160" s="9" t="str">
        <f t="shared" ref="L160:L223" si="57">IF(J160="Div by 0", "N/A", IF(K160="N/A","N/A", IF(J160&gt;VALUE(MID(K160,1,2)), "No", IF(J160&lt;-1*VALUE(MID(K160,1,2)), "No", "Yes"))))</f>
        <v>Yes</v>
      </c>
    </row>
    <row r="161" spans="1:12" x14ac:dyDescent="0.2">
      <c r="A161" s="65" t="s">
        <v>71</v>
      </c>
      <c r="B161" s="37" t="s">
        <v>213</v>
      </c>
      <c r="C161" s="8">
        <v>5.0670327496000001</v>
      </c>
      <c r="D161" s="46" t="str">
        <f t="shared" si="54"/>
        <v>N/A</v>
      </c>
      <c r="E161" s="8">
        <v>5.0389588908</v>
      </c>
      <c r="F161" s="46" t="str">
        <f t="shared" si="55"/>
        <v>N/A</v>
      </c>
      <c r="G161" s="8">
        <v>5.1042660882000002</v>
      </c>
      <c r="H161" s="46" t="str">
        <f t="shared" si="56"/>
        <v>N/A</v>
      </c>
      <c r="I161" s="12">
        <v>-0.55400000000000005</v>
      </c>
      <c r="J161" s="12">
        <v>1.296</v>
      </c>
      <c r="K161" s="47" t="s">
        <v>739</v>
      </c>
      <c r="L161" s="9" t="str">
        <f t="shared" si="57"/>
        <v>Yes</v>
      </c>
    </row>
    <row r="162" spans="1:12" x14ac:dyDescent="0.2">
      <c r="A162" s="4" t="s">
        <v>111</v>
      </c>
      <c r="B162" s="37" t="s">
        <v>213</v>
      </c>
      <c r="C162" s="8">
        <v>16.755630777</v>
      </c>
      <c r="D162" s="46" t="str">
        <f t="shared" si="54"/>
        <v>N/A</v>
      </c>
      <c r="E162" s="8">
        <v>16.449914356000001</v>
      </c>
      <c r="F162" s="46" t="str">
        <f t="shared" si="55"/>
        <v>N/A</v>
      </c>
      <c r="G162" s="8">
        <v>15.759207145</v>
      </c>
      <c r="H162" s="46" t="str">
        <f t="shared" si="56"/>
        <v>N/A</v>
      </c>
      <c r="I162" s="12">
        <v>-1.82</v>
      </c>
      <c r="J162" s="12">
        <v>-4.2</v>
      </c>
      <c r="K162" s="47" t="s">
        <v>739</v>
      </c>
      <c r="L162" s="9" t="str">
        <f t="shared" si="57"/>
        <v>Yes</v>
      </c>
    </row>
    <row r="163" spans="1:12" x14ac:dyDescent="0.2">
      <c r="A163" s="4" t="s">
        <v>112</v>
      </c>
      <c r="B163" s="37" t="s">
        <v>213</v>
      </c>
      <c r="C163" s="8">
        <v>16.524185298999999</v>
      </c>
      <c r="D163" s="46" t="str">
        <f t="shared" si="54"/>
        <v>N/A</v>
      </c>
      <c r="E163" s="8">
        <v>15.823631741</v>
      </c>
      <c r="F163" s="46" t="str">
        <f t="shared" si="55"/>
        <v>N/A</v>
      </c>
      <c r="G163" s="8">
        <v>15.516971198</v>
      </c>
      <c r="H163" s="46" t="str">
        <f t="shared" si="56"/>
        <v>N/A</v>
      </c>
      <c r="I163" s="12">
        <v>-4.24</v>
      </c>
      <c r="J163" s="12">
        <v>-1.94</v>
      </c>
      <c r="K163" s="47" t="s">
        <v>739</v>
      </c>
      <c r="L163" s="9" t="str">
        <f t="shared" si="57"/>
        <v>Yes</v>
      </c>
    </row>
    <row r="164" spans="1:12" x14ac:dyDescent="0.2">
      <c r="A164" s="4" t="s">
        <v>113</v>
      </c>
      <c r="B164" s="37" t="s">
        <v>213</v>
      </c>
      <c r="C164" s="8">
        <v>1.1045830872</v>
      </c>
      <c r="D164" s="46" t="str">
        <f t="shared" si="54"/>
        <v>N/A</v>
      </c>
      <c r="E164" s="8">
        <v>1.16942726</v>
      </c>
      <c r="F164" s="46" t="str">
        <f t="shared" si="55"/>
        <v>N/A</v>
      </c>
      <c r="G164" s="8">
        <v>1.2468852491</v>
      </c>
      <c r="H164" s="46" t="str">
        <f t="shared" si="56"/>
        <v>N/A</v>
      </c>
      <c r="I164" s="12">
        <v>5.87</v>
      </c>
      <c r="J164" s="12">
        <v>6.6239999999999997</v>
      </c>
      <c r="K164" s="47" t="s">
        <v>739</v>
      </c>
      <c r="L164" s="9" t="str">
        <f t="shared" si="57"/>
        <v>Yes</v>
      </c>
    </row>
    <row r="165" spans="1:12" x14ac:dyDescent="0.2">
      <c r="A165" s="4" t="s">
        <v>114</v>
      </c>
      <c r="B165" s="37" t="s">
        <v>213</v>
      </c>
      <c r="C165" s="8">
        <v>0.13795558720000001</v>
      </c>
      <c r="D165" s="46" t="str">
        <f t="shared" si="54"/>
        <v>N/A</v>
      </c>
      <c r="E165" s="8">
        <v>0.14953430740000001</v>
      </c>
      <c r="F165" s="46" t="str">
        <f t="shared" si="55"/>
        <v>N/A</v>
      </c>
      <c r="G165" s="8">
        <v>0.13426306900000001</v>
      </c>
      <c r="H165" s="46" t="str">
        <f t="shared" si="56"/>
        <v>N/A</v>
      </c>
      <c r="I165" s="12">
        <v>8.3930000000000007</v>
      </c>
      <c r="J165" s="12">
        <v>-10.199999999999999</v>
      </c>
      <c r="K165" s="47" t="s">
        <v>739</v>
      </c>
      <c r="L165" s="9" t="str">
        <f t="shared" si="57"/>
        <v>Yes</v>
      </c>
    </row>
    <row r="166" spans="1:12" x14ac:dyDescent="0.2">
      <c r="A166" s="4" t="s">
        <v>428</v>
      </c>
      <c r="B166" s="37" t="s">
        <v>213</v>
      </c>
      <c r="C166" s="38">
        <v>2450</v>
      </c>
      <c r="D166" s="46" t="str">
        <f>IF($B166="N/A","N/A",IF(C166&gt;10,"No",IF(C166&lt;-10,"No","Yes")))</f>
        <v>N/A</v>
      </c>
      <c r="E166" s="38">
        <v>2432</v>
      </c>
      <c r="F166" s="46" t="str">
        <f>IF($B166="N/A","N/A",IF(E166&gt;10,"No",IF(E166&lt;-10,"No","Yes")))</f>
        <v>N/A</v>
      </c>
      <c r="G166" s="38">
        <v>2411</v>
      </c>
      <c r="H166" s="46" t="str">
        <f>IF($B166="N/A","N/A",IF(G166&gt;10,"No",IF(G166&lt;-10,"No","Yes")))</f>
        <v>N/A</v>
      </c>
      <c r="I166" s="12">
        <v>-0.73499999999999999</v>
      </c>
      <c r="J166" s="12">
        <v>-0.86299999999999999</v>
      </c>
      <c r="K166" s="47" t="s">
        <v>739</v>
      </c>
      <c r="L166" s="9" t="str">
        <f t="shared" si="57"/>
        <v>Yes</v>
      </c>
    </row>
    <row r="167" spans="1:12" x14ac:dyDescent="0.2">
      <c r="A167" s="4" t="s">
        <v>429</v>
      </c>
      <c r="B167" s="37" t="s">
        <v>213</v>
      </c>
      <c r="C167" s="38">
        <v>124</v>
      </c>
      <c r="D167" s="46" t="str">
        <f>IF($B167="N/A","N/A",IF(C167&gt;10,"No",IF(C167&lt;-10,"No","Yes")))</f>
        <v>N/A</v>
      </c>
      <c r="E167" s="38">
        <v>161</v>
      </c>
      <c r="F167" s="46" t="str">
        <f>IF($B167="N/A","N/A",IF(E167&gt;10,"No",IF(E167&lt;-10,"No","Yes")))</f>
        <v>N/A</v>
      </c>
      <c r="G167" s="38">
        <v>165</v>
      </c>
      <c r="H167" s="46" t="str">
        <f>IF($B167="N/A","N/A",IF(G167&gt;10,"No",IF(G167&lt;-10,"No","Yes")))</f>
        <v>N/A</v>
      </c>
      <c r="I167" s="12">
        <v>29.84</v>
      </c>
      <c r="J167" s="12">
        <v>2.484</v>
      </c>
      <c r="K167" s="47" t="s">
        <v>739</v>
      </c>
      <c r="L167" s="9" t="str">
        <f t="shared" si="57"/>
        <v>Yes</v>
      </c>
    </row>
    <row r="168" spans="1:12" x14ac:dyDescent="0.2">
      <c r="A168" s="4" t="s">
        <v>430</v>
      </c>
      <c r="B168" s="37" t="s">
        <v>213</v>
      </c>
      <c r="C168" s="38">
        <v>2890</v>
      </c>
      <c r="D168" s="46" t="str">
        <f>IF($B168="N/A","N/A",IF(C168&gt;10,"No",IF(C168&lt;-10,"No","Yes")))</f>
        <v>N/A</v>
      </c>
      <c r="E168" s="38">
        <v>3029</v>
      </c>
      <c r="F168" s="46" t="str">
        <f>IF($B168="N/A","N/A",IF(E168&gt;10,"No",IF(E168&lt;-10,"No","Yes")))</f>
        <v>N/A</v>
      </c>
      <c r="G168" s="38">
        <v>3167</v>
      </c>
      <c r="H168" s="46" t="str">
        <f>IF($B168="N/A","N/A",IF(G168&gt;10,"No",IF(G168&lt;-10,"No","Yes")))</f>
        <v>N/A</v>
      </c>
      <c r="I168" s="12">
        <v>4.8099999999999996</v>
      </c>
      <c r="J168" s="12">
        <v>4.556</v>
      </c>
      <c r="K168" s="47" t="s">
        <v>739</v>
      </c>
      <c r="L168" s="9" t="str">
        <f t="shared" si="57"/>
        <v>Yes</v>
      </c>
    </row>
    <row r="169" spans="1:12" x14ac:dyDescent="0.2">
      <c r="A169" s="4" t="s">
        <v>431</v>
      </c>
      <c r="B169" s="37" t="s">
        <v>213</v>
      </c>
      <c r="C169" s="38">
        <v>1633</v>
      </c>
      <c r="D169" s="46" t="str">
        <f>IF($B169="N/A","N/A",IF(C169&gt;10,"No",IF(C169&lt;-10,"No","Yes")))</f>
        <v>N/A</v>
      </c>
      <c r="E169" s="38">
        <v>1701</v>
      </c>
      <c r="F169" s="46" t="str">
        <f>IF($B169="N/A","N/A",IF(E169&gt;10,"No",IF(E169&lt;-10,"No","Yes")))</f>
        <v>N/A</v>
      </c>
      <c r="G169" s="38">
        <v>1784</v>
      </c>
      <c r="H169" s="46" t="str">
        <f>IF($B169="N/A","N/A",IF(G169&gt;10,"No",IF(G169&lt;-10,"No","Yes")))</f>
        <v>N/A</v>
      </c>
      <c r="I169" s="12">
        <v>4.1639999999999997</v>
      </c>
      <c r="J169" s="12">
        <v>4.8789999999999996</v>
      </c>
      <c r="K169" s="47" t="s">
        <v>739</v>
      </c>
      <c r="L169" s="9" t="str">
        <f t="shared" si="57"/>
        <v>Yes</v>
      </c>
    </row>
    <row r="170" spans="1:12" x14ac:dyDescent="0.2">
      <c r="A170" s="4" t="s">
        <v>432</v>
      </c>
      <c r="B170" s="37" t="s">
        <v>213</v>
      </c>
      <c r="C170" s="38">
        <v>1097</v>
      </c>
      <c r="D170" s="46" t="str">
        <f>IF($B170="N/A","N/A",IF(C170&gt;10,"No",IF(C170&lt;-10,"No","Yes")))</f>
        <v>N/A</v>
      </c>
      <c r="E170" s="38">
        <v>1207</v>
      </c>
      <c r="F170" s="46" t="str">
        <f>IF($B170="N/A","N/A",IF(E170&gt;10,"No",IF(E170&lt;-10,"No","Yes")))</f>
        <v>N/A</v>
      </c>
      <c r="G170" s="38">
        <v>1297</v>
      </c>
      <c r="H170" s="46" t="str">
        <f>IF($B170="N/A","N/A",IF(G170&gt;10,"No",IF(G170&lt;-10,"No","Yes")))</f>
        <v>N/A</v>
      </c>
      <c r="I170" s="12">
        <v>10.029999999999999</v>
      </c>
      <c r="J170" s="12">
        <v>7.4569999999999999</v>
      </c>
      <c r="K170" s="47" t="s">
        <v>739</v>
      </c>
      <c r="L170" s="9" t="str">
        <f t="shared" si="57"/>
        <v>Yes</v>
      </c>
    </row>
    <row r="171" spans="1:12" x14ac:dyDescent="0.2">
      <c r="A171" s="6" t="s">
        <v>1024</v>
      </c>
      <c r="B171" s="37" t="s">
        <v>213</v>
      </c>
      <c r="C171" s="38">
        <v>3683</v>
      </c>
      <c r="D171" s="46" t="str">
        <f t="shared" si="54"/>
        <v>N/A</v>
      </c>
      <c r="E171" s="38">
        <v>3663</v>
      </c>
      <c r="F171" s="46" t="str">
        <f t="shared" si="55"/>
        <v>N/A</v>
      </c>
      <c r="G171" s="38">
        <v>3595</v>
      </c>
      <c r="H171" s="46" t="str">
        <f t="shared" si="56"/>
        <v>N/A</v>
      </c>
      <c r="I171" s="12">
        <v>-0.54300000000000004</v>
      </c>
      <c r="J171" s="12">
        <v>-1.86</v>
      </c>
      <c r="K171" s="47" t="s">
        <v>739</v>
      </c>
      <c r="L171" s="9" t="str">
        <f t="shared" si="57"/>
        <v>Yes</v>
      </c>
    </row>
    <row r="172" spans="1:12" x14ac:dyDescent="0.2">
      <c r="A172" s="4" t="s">
        <v>1025</v>
      </c>
      <c r="B172" s="37" t="s">
        <v>213</v>
      </c>
      <c r="C172" s="38">
        <v>2213</v>
      </c>
      <c r="D172" s="46" t="str">
        <f>IF($B172="N/A","N/A",IF(C172&gt;10,"No",IF(C172&lt;-10,"No","Yes")))</f>
        <v>N/A</v>
      </c>
      <c r="E172" s="38">
        <v>2201</v>
      </c>
      <c r="F172" s="46" t="str">
        <f>IF($B172="N/A","N/A",IF(E172&gt;10,"No",IF(E172&lt;-10,"No","Yes")))</f>
        <v>N/A</v>
      </c>
      <c r="G172" s="38">
        <v>2168</v>
      </c>
      <c r="H172" s="46" t="str">
        <f>IF($B172="N/A","N/A",IF(G172&gt;10,"No",IF(G172&lt;-10,"No","Yes")))</f>
        <v>N/A</v>
      </c>
      <c r="I172" s="12">
        <v>-0.54200000000000004</v>
      </c>
      <c r="J172" s="12">
        <v>-1.5</v>
      </c>
      <c r="K172" s="47" t="s">
        <v>739</v>
      </c>
      <c r="L172" s="9" t="str">
        <f t="shared" si="57"/>
        <v>Yes</v>
      </c>
    </row>
    <row r="173" spans="1:12" x14ac:dyDescent="0.2">
      <c r="A173" s="4" t="s">
        <v>1026</v>
      </c>
      <c r="B173" s="37" t="s">
        <v>213</v>
      </c>
      <c r="C173" s="38">
        <v>106</v>
      </c>
      <c r="D173" s="46" t="str">
        <f>IF($B173="N/A","N/A",IF(C173&gt;10,"No",IF(C173&lt;-10,"No","Yes")))</f>
        <v>N/A</v>
      </c>
      <c r="E173" s="38">
        <v>141</v>
      </c>
      <c r="F173" s="46" t="str">
        <f>IF($B173="N/A","N/A",IF(E173&gt;10,"No",IF(E173&lt;-10,"No","Yes")))</f>
        <v>N/A</v>
      </c>
      <c r="G173" s="38">
        <v>146</v>
      </c>
      <c r="H173" s="46" t="str">
        <f>IF($B173="N/A","N/A",IF(G173&gt;10,"No",IF(G173&lt;-10,"No","Yes")))</f>
        <v>N/A</v>
      </c>
      <c r="I173" s="12">
        <v>33.020000000000003</v>
      </c>
      <c r="J173" s="12">
        <v>3.5459999999999998</v>
      </c>
      <c r="K173" s="47" t="s">
        <v>739</v>
      </c>
      <c r="L173" s="9" t="str">
        <f t="shared" si="57"/>
        <v>Yes</v>
      </c>
    </row>
    <row r="174" spans="1:12" ht="25.5" x14ac:dyDescent="0.2">
      <c r="A174" s="4" t="s">
        <v>1027</v>
      </c>
      <c r="B174" s="37" t="s">
        <v>213</v>
      </c>
      <c r="C174" s="38">
        <v>928</v>
      </c>
      <c r="D174" s="46" t="str">
        <f>IF($B174="N/A","N/A",IF(C174&gt;10,"No",IF(C174&lt;-10,"No","Yes")))</f>
        <v>N/A</v>
      </c>
      <c r="E174" s="38">
        <v>916</v>
      </c>
      <c r="F174" s="46" t="str">
        <f>IF($B174="N/A","N/A",IF(E174&gt;10,"No",IF(E174&lt;-10,"No","Yes")))</f>
        <v>N/A</v>
      </c>
      <c r="G174" s="38">
        <v>911</v>
      </c>
      <c r="H174" s="46" t="str">
        <f>IF($B174="N/A","N/A",IF(G174&gt;10,"No",IF(G174&lt;-10,"No","Yes")))</f>
        <v>N/A</v>
      </c>
      <c r="I174" s="12">
        <v>-1.29</v>
      </c>
      <c r="J174" s="12">
        <v>-0.54600000000000004</v>
      </c>
      <c r="K174" s="47" t="s">
        <v>739</v>
      </c>
      <c r="L174" s="9" t="str">
        <f t="shared" si="57"/>
        <v>Yes</v>
      </c>
    </row>
    <row r="175" spans="1:12" ht="25.5" x14ac:dyDescent="0.2">
      <c r="A175" s="4" t="s">
        <v>1028</v>
      </c>
      <c r="B175" s="37" t="s">
        <v>213</v>
      </c>
      <c r="C175" s="38">
        <v>413</v>
      </c>
      <c r="D175" s="46" t="str">
        <f>IF($B175="N/A","N/A",IF(C175&gt;10,"No",IF(C175&lt;-10,"No","Yes")))</f>
        <v>N/A</v>
      </c>
      <c r="E175" s="38">
        <v>379</v>
      </c>
      <c r="F175" s="46" t="str">
        <f>IF($B175="N/A","N/A",IF(E175&gt;10,"No",IF(E175&lt;-10,"No","Yes")))</f>
        <v>N/A</v>
      </c>
      <c r="G175" s="38">
        <v>348</v>
      </c>
      <c r="H175" s="46" t="str">
        <f>IF($B175="N/A","N/A",IF(G175&gt;10,"No",IF(G175&lt;-10,"No","Yes")))</f>
        <v>N/A</v>
      </c>
      <c r="I175" s="12">
        <v>-8.23</v>
      </c>
      <c r="J175" s="12">
        <v>-8.18</v>
      </c>
      <c r="K175" s="47" t="s">
        <v>739</v>
      </c>
      <c r="L175" s="9" t="str">
        <f t="shared" si="57"/>
        <v>Yes</v>
      </c>
    </row>
    <row r="176" spans="1:12" ht="25.5" x14ac:dyDescent="0.2">
      <c r="A176" s="4" t="s">
        <v>1029</v>
      </c>
      <c r="B176" s="37" t="s">
        <v>213</v>
      </c>
      <c r="C176" s="38">
        <v>23</v>
      </c>
      <c r="D176" s="46" t="str">
        <f>IF($B176="N/A","N/A",IF(C176&gt;10,"No",IF(C176&lt;-10,"No","Yes")))</f>
        <v>N/A</v>
      </c>
      <c r="E176" s="38">
        <v>26</v>
      </c>
      <c r="F176" s="46" t="str">
        <f>IF($B176="N/A","N/A",IF(E176&gt;10,"No",IF(E176&lt;-10,"No","Yes")))</f>
        <v>N/A</v>
      </c>
      <c r="G176" s="38">
        <v>22</v>
      </c>
      <c r="H176" s="46" t="str">
        <f>IF($B176="N/A","N/A",IF(G176&gt;10,"No",IF(G176&lt;-10,"No","Yes")))</f>
        <v>N/A</v>
      </c>
      <c r="I176" s="12">
        <v>13.04</v>
      </c>
      <c r="J176" s="12">
        <v>-15.4</v>
      </c>
      <c r="K176" s="47" t="s">
        <v>739</v>
      </c>
      <c r="L176" s="9" t="str">
        <f t="shared" si="57"/>
        <v>Yes</v>
      </c>
    </row>
    <row r="177" spans="1:12" x14ac:dyDescent="0.2">
      <c r="A177" s="6" t="s">
        <v>1030</v>
      </c>
      <c r="B177" s="37" t="s">
        <v>213</v>
      </c>
      <c r="C177" s="38">
        <v>0</v>
      </c>
      <c r="D177" s="46" t="str">
        <f t="shared" si="54"/>
        <v>N/A</v>
      </c>
      <c r="E177" s="38">
        <v>0</v>
      </c>
      <c r="F177" s="46" t="str">
        <f t="shared" si="55"/>
        <v>N/A</v>
      </c>
      <c r="G177" s="38">
        <v>0</v>
      </c>
      <c r="H177" s="46" t="str">
        <f t="shared" si="56"/>
        <v>N/A</v>
      </c>
      <c r="I177" s="12" t="s">
        <v>1747</v>
      </c>
      <c r="J177" s="12" t="s">
        <v>1747</v>
      </c>
      <c r="K177" s="47" t="s">
        <v>739</v>
      </c>
      <c r="L177" s="9" t="str">
        <f t="shared" si="57"/>
        <v>N/A</v>
      </c>
    </row>
    <row r="178" spans="1:12" x14ac:dyDescent="0.2">
      <c r="A178" s="4" t="s">
        <v>1031</v>
      </c>
      <c r="B178" s="37" t="s">
        <v>213</v>
      </c>
      <c r="C178" s="38">
        <v>0</v>
      </c>
      <c r="D178" s="46" t="str">
        <f t="shared" si="54"/>
        <v>N/A</v>
      </c>
      <c r="E178" s="38">
        <v>0</v>
      </c>
      <c r="F178" s="46" t="str">
        <f t="shared" si="55"/>
        <v>N/A</v>
      </c>
      <c r="G178" s="38">
        <v>0</v>
      </c>
      <c r="H178" s="46" t="str">
        <f t="shared" si="56"/>
        <v>N/A</v>
      </c>
      <c r="I178" s="12" t="s">
        <v>1747</v>
      </c>
      <c r="J178" s="12" t="s">
        <v>1747</v>
      </c>
      <c r="K178" s="47" t="s">
        <v>739</v>
      </c>
      <c r="L178" s="9" t="str">
        <f t="shared" si="57"/>
        <v>N/A</v>
      </c>
    </row>
    <row r="179" spans="1:12" x14ac:dyDescent="0.2">
      <c r="A179" s="4" t="s">
        <v>1032</v>
      </c>
      <c r="B179" s="37" t="s">
        <v>213</v>
      </c>
      <c r="C179" s="38">
        <v>0</v>
      </c>
      <c r="D179" s="46" t="str">
        <f t="shared" si="54"/>
        <v>N/A</v>
      </c>
      <c r="E179" s="38">
        <v>0</v>
      </c>
      <c r="F179" s="46" t="str">
        <f t="shared" si="55"/>
        <v>N/A</v>
      </c>
      <c r="G179" s="38">
        <v>0</v>
      </c>
      <c r="H179" s="46" t="str">
        <f t="shared" si="56"/>
        <v>N/A</v>
      </c>
      <c r="I179" s="12" t="s">
        <v>1747</v>
      </c>
      <c r="J179" s="12" t="s">
        <v>1747</v>
      </c>
      <c r="K179" s="47" t="s">
        <v>739</v>
      </c>
      <c r="L179" s="9" t="str">
        <f t="shared" si="57"/>
        <v>N/A</v>
      </c>
    </row>
    <row r="180" spans="1:12" x14ac:dyDescent="0.2">
      <c r="A180" s="4" t="s">
        <v>1033</v>
      </c>
      <c r="B180" s="37" t="s">
        <v>213</v>
      </c>
      <c r="C180" s="38">
        <v>0</v>
      </c>
      <c r="D180" s="46" t="str">
        <f t="shared" si="54"/>
        <v>N/A</v>
      </c>
      <c r="E180" s="38">
        <v>0</v>
      </c>
      <c r="F180" s="46" t="str">
        <f t="shared" si="55"/>
        <v>N/A</v>
      </c>
      <c r="G180" s="38">
        <v>0</v>
      </c>
      <c r="H180" s="46" t="str">
        <f t="shared" si="56"/>
        <v>N/A</v>
      </c>
      <c r="I180" s="12" t="s">
        <v>1747</v>
      </c>
      <c r="J180" s="12" t="s">
        <v>1747</v>
      </c>
      <c r="K180" s="47" t="s">
        <v>739</v>
      </c>
      <c r="L180" s="9" t="str">
        <f t="shared" si="57"/>
        <v>N/A</v>
      </c>
    </row>
    <row r="181" spans="1:12" x14ac:dyDescent="0.2">
      <c r="A181" s="4" t="s">
        <v>1034</v>
      </c>
      <c r="B181" s="37" t="s">
        <v>213</v>
      </c>
      <c r="C181" s="38">
        <v>0</v>
      </c>
      <c r="D181" s="46" t="str">
        <f t="shared" si="54"/>
        <v>N/A</v>
      </c>
      <c r="E181" s="38">
        <v>0</v>
      </c>
      <c r="F181" s="46" t="str">
        <f t="shared" si="55"/>
        <v>N/A</v>
      </c>
      <c r="G181" s="38">
        <v>0</v>
      </c>
      <c r="H181" s="46" t="str">
        <f t="shared" si="56"/>
        <v>N/A</v>
      </c>
      <c r="I181" s="12" t="s">
        <v>1747</v>
      </c>
      <c r="J181" s="12" t="s">
        <v>1747</v>
      </c>
      <c r="K181" s="47" t="s">
        <v>739</v>
      </c>
      <c r="L181" s="9" t="str">
        <f t="shared" si="57"/>
        <v>N/A</v>
      </c>
    </row>
    <row r="182" spans="1:12" x14ac:dyDescent="0.2">
      <c r="A182" s="4" t="s">
        <v>1035</v>
      </c>
      <c r="B182" s="37" t="s">
        <v>213</v>
      </c>
      <c r="C182" s="38">
        <v>0</v>
      </c>
      <c r="D182" s="46" t="str">
        <f t="shared" si="54"/>
        <v>N/A</v>
      </c>
      <c r="E182" s="38">
        <v>0</v>
      </c>
      <c r="F182" s="46" t="str">
        <f t="shared" si="55"/>
        <v>N/A</v>
      </c>
      <c r="G182" s="38">
        <v>0</v>
      </c>
      <c r="H182" s="46" t="str">
        <f t="shared" si="56"/>
        <v>N/A</v>
      </c>
      <c r="I182" s="12" t="s">
        <v>1747</v>
      </c>
      <c r="J182" s="12" t="s">
        <v>1747</v>
      </c>
      <c r="K182" s="47" t="s">
        <v>739</v>
      </c>
      <c r="L182" s="9" t="str">
        <f t="shared" si="57"/>
        <v>N/A</v>
      </c>
    </row>
    <row r="183" spans="1:12" x14ac:dyDescent="0.2">
      <c r="A183" s="6" t="s">
        <v>1036</v>
      </c>
      <c r="B183" s="50" t="s">
        <v>213</v>
      </c>
      <c r="C183" s="1">
        <v>0</v>
      </c>
      <c r="D183" s="11" t="str">
        <f t="shared" si="54"/>
        <v>N/A</v>
      </c>
      <c r="E183" s="1">
        <v>0</v>
      </c>
      <c r="F183" s="11" t="str">
        <f t="shared" si="55"/>
        <v>N/A</v>
      </c>
      <c r="G183" s="1">
        <v>0</v>
      </c>
      <c r="H183" s="11" t="str">
        <f t="shared" si="56"/>
        <v>N/A</v>
      </c>
      <c r="I183" s="59" t="s">
        <v>1747</v>
      </c>
      <c r="J183" s="59" t="s">
        <v>1747</v>
      </c>
      <c r="K183" s="50" t="s">
        <v>739</v>
      </c>
      <c r="L183" s="11" t="str">
        <f t="shared" si="57"/>
        <v>N/A</v>
      </c>
    </row>
    <row r="184" spans="1:12" x14ac:dyDescent="0.2">
      <c r="A184" s="4" t="s">
        <v>1037</v>
      </c>
      <c r="B184" s="37" t="s">
        <v>213</v>
      </c>
      <c r="C184" s="38">
        <v>0</v>
      </c>
      <c r="D184" s="46" t="str">
        <f t="shared" si="54"/>
        <v>N/A</v>
      </c>
      <c r="E184" s="38">
        <v>0</v>
      </c>
      <c r="F184" s="46" t="str">
        <f t="shared" si="55"/>
        <v>N/A</v>
      </c>
      <c r="G184" s="38">
        <v>0</v>
      </c>
      <c r="H184" s="46" t="str">
        <f t="shared" si="56"/>
        <v>N/A</v>
      </c>
      <c r="I184" s="12" t="s">
        <v>1747</v>
      </c>
      <c r="J184" s="12" t="s">
        <v>1747</v>
      </c>
      <c r="K184" s="47" t="s">
        <v>739</v>
      </c>
      <c r="L184" s="9" t="str">
        <f t="shared" si="57"/>
        <v>N/A</v>
      </c>
    </row>
    <row r="185" spans="1:12" x14ac:dyDescent="0.2">
      <c r="A185" s="4" t="s">
        <v>1038</v>
      </c>
      <c r="B185" s="37" t="s">
        <v>213</v>
      </c>
      <c r="C185" s="38">
        <v>0</v>
      </c>
      <c r="D185" s="46" t="str">
        <f t="shared" si="54"/>
        <v>N/A</v>
      </c>
      <c r="E185" s="38">
        <v>0</v>
      </c>
      <c r="F185" s="46" t="str">
        <f t="shared" si="55"/>
        <v>N/A</v>
      </c>
      <c r="G185" s="38">
        <v>0</v>
      </c>
      <c r="H185" s="46" t="str">
        <f t="shared" si="56"/>
        <v>N/A</v>
      </c>
      <c r="I185" s="12" t="s">
        <v>1747</v>
      </c>
      <c r="J185" s="12" t="s">
        <v>1747</v>
      </c>
      <c r="K185" s="47" t="s">
        <v>739</v>
      </c>
      <c r="L185" s="9" t="str">
        <f t="shared" si="57"/>
        <v>N/A</v>
      </c>
    </row>
    <row r="186" spans="1:12" ht="25.5" x14ac:dyDescent="0.2">
      <c r="A186" s="4" t="s">
        <v>1039</v>
      </c>
      <c r="B186" s="37" t="s">
        <v>213</v>
      </c>
      <c r="C186" s="38">
        <v>0</v>
      </c>
      <c r="D186" s="46" t="str">
        <f t="shared" si="54"/>
        <v>N/A</v>
      </c>
      <c r="E186" s="38">
        <v>0</v>
      </c>
      <c r="F186" s="46" t="str">
        <f t="shared" si="55"/>
        <v>N/A</v>
      </c>
      <c r="G186" s="38">
        <v>0</v>
      </c>
      <c r="H186" s="46" t="str">
        <f t="shared" si="56"/>
        <v>N/A</v>
      </c>
      <c r="I186" s="12" t="s">
        <v>1747</v>
      </c>
      <c r="J186" s="12" t="s">
        <v>1747</v>
      </c>
      <c r="K186" s="47" t="s">
        <v>739</v>
      </c>
      <c r="L186" s="9" t="str">
        <f t="shared" si="57"/>
        <v>N/A</v>
      </c>
    </row>
    <row r="187" spans="1:12" ht="25.5" x14ac:dyDescent="0.2">
      <c r="A187" s="4" t="s">
        <v>1040</v>
      </c>
      <c r="B187" s="37" t="s">
        <v>213</v>
      </c>
      <c r="C187" s="38">
        <v>0</v>
      </c>
      <c r="D187" s="46" t="str">
        <f t="shared" si="54"/>
        <v>N/A</v>
      </c>
      <c r="E187" s="38">
        <v>0</v>
      </c>
      <c r="F187" s="46" t="str">
        <f t="shared" si="55"/>
        <v>N/A</v>
      </c>
      <c r="G187" s="38">
        <v>0</v>
      </c>
      <c r="H187" s="46" t="str">
        <f t="shared" si="56"/>
        <v>N/A</v>
      </c>
      <c r="I187" s="12" t="s">
        <v>1747</v>
      </c>
      <c r="J187" s="12" t="s">
        <v>1747</v>
      </c>
      <c r="K187" s="47" t="s">
        <v>739</v>
      </c>
      <c r="L187" s="9" t="str">
        <f t="shared" si="57"/>
        <v>N/A</v>
      </c>
    </row>
    <row r="188" spans="1:12" ht="25.5" x14ac:dyDescent="0.2">
      <c r="A188" s="4" t="s">
        <v>1041</v>
      </c>
      <c r="B188" s="37" t="s">
        <v>213</v>
      </c>
      <c r="C188" s="38">
        <v>0</v>
      </c>
      <c r="D188" s="46" t="str">
        <f t="shared" si="54"/>
        <v>N/A</v>
      </c>
      <c r="E188" s="38">
        <v>0</v>
      </c>
      <c r="F188" s="46" t="str">
        <f t="shared" si="55"/>
        <v>N/A</v>
      </c>
      <c r="G188" s="38">
        <v>0</v>
      </c>
      <c r="H188" s="46" t="str">
        <f t="shared" si="56"/>
        <v>N/A</v>
      </c>
      <c r="I188" s="12" t="s">
        <v>1747</v>
      </c>
      <c r="J188" s="12" t="s">
        <v>1747</v>
      </c>
      <c r="K188" s="47" t="s">
        <v>739</v>
      </c>
      <c r="L188" s="9" t="str">
        <f t="shared" si="57"/>
        <v>N/A</v>
      </c>
    </row>
    <row r="189" spans="1:12" x14ac:dyDescent="0.2">
      <c r="A189" s="6" t="s">
        <v>1042</v>
      </c>
      <c r="B189" s="50" t="s">
        <v>213</v>
      </c>
      <c r="C189" s="1">
        <v>178</v>
      </c>
      <c r="D189" s="11" t="str">
        <f t="shared" si="54"/>
        <v>N/A</v>
      </c>
      <c r="E189" s="1">
        <v>200</v>
      </c>
      <c r="F189" s="11" t="str">
        <f t="shared" si="55"/>
        <v>N/A</v>
      </c>
      <c r="G189" s="1">
        <v>219</v>
      </c>
      <c r="H189" s="11" t="str">
        <f t="shared" si="56"/>
        <v>N/A</v>
      </c>
      <c r="I189" s="59">
        <v>12.36</v>
      </c>
      <c r="J189" s="59">
        <v>9.5</v>
      </c>
      <c r="K189" s="50" t="s">
        <v>739</v>
      </c>
      <c r="L189" s="11" t="str">
        <f t="shared" si="57"/>
        <v>Yes</v>
      </c>
    </row>
    <row r="190" spans="1:12" ht="25.5" x14ac:dyDescent="0.2">
      <c r="A190" s="4" t="s">
        <v>1043</v>
      </c>
      <c r="B190" s="37" t="s">
        <v>213</v>
      </c>
      <c r="C190" s="38">
        <v>11</v>
      </c>
      <c r="D190" s="46" t="str">
        <f t="shared" si="54"/>
        <v>N/A</v>
      </c>
      <c r="E190" s="38">
        <v>11</v>
      </c>
      <c r="F190" s="46" t="str">
        <f t="shared" si="55"/>
        <v>N/A</v>
      </c>
      <c r="G190" s="38">
        <v>11</v>
      </c>
      <c r="H190" s="46" t="str">
        <f t="shared" si="56"/>
        <v>N/A</v>
      </c>
      <c r="I190" s="12">
        <v>0</v>
      </c>
      <c r="J190" s="12">
        <v>0</v>
      </c>
      <c r="K190" s="47" t="s">
        <v>739</v>
      </c>
      <c r="L190" s="9" t="str">
        <f t="shared" si="57"/>
        <v>Yes</v>
      </c>
    </row>
    <row r="191" spans="1:12" ht="25.5" x14ac:dyDescent="0.2">
      <c r="A191" s="4" t="s">
        <v>1044</v>
      </c>
      <c r="B191" s="37" t="s">
        <v>213</v>
      </c>
      <c r="C191" s="38">
        <v>11</v>
      </c>
      <c r="D191" s="46" t="str">
        <f t="shared" si="54"/>
        <v>N/A</v>
      </c>
      <c r="E191" s="38">
        <v>11</v>
      </c>
      <c r="F191" s="46" t="str">
        <f t="shared" si="55"/>
        <v>N/A</v>
      </c>
      <c r="G191" s="38">
        <v>11</v>
      </c>
      <c r="H191" s="46" t="str">
        <f t="shared" si="56"/>
        <v>N/A</v>
      </c>
      <c r="I191" s="12">
        <v>0</v>
      </c>
      <c r="J191" s="12">
        <v>0</v>
      </c>
      <c r="K191" s="47" t="s">
        <v>739</v>
      </c>
      <c r="L191" s="9" t="str">
        <f t="shared" si="57"/>
        <v>Yes</v>
      </c>
    </row>
    <row r="192" spans="1:12" ht="25.5" x14ac:dyDescent="0.2">
      <c r="A192" s="4" t="s">
        <v>1045</v>
      </c>
      <c r="B192" s="37" t="s">
        <v>213</v>
      </c>
      <c r="C192" s="38">
        <v>136</v>
      </c>
      <c r="D192" s="46" t="str">
        <f t="shared" si="54"/>
        <v>N/A</v>
      </c>
      <c r="E192" s="38">
        <v>147</v>
      </c>
      <c r="F192" s="46" t="str">
        <f t="shared" si="55"/>
        <v>N/A</v>
      </c>
      <c r="G192" s="38">
        <v>165</v>
      </c>
      <c r="H192" s="46" t="str">
        <f t="shared" si="56"/>
        <v>N/A</v>
      </c>
      <c r="I192" s="12">
        <v>8.0879999999999992</v>
      </c>
      <c r="J192" s="12">
        <v>12.24</v>
      </c>
      <c r="K192" s="47" t="s">
        <v>739</v>
      </c>
      <c r="L192" s="9" t="str">
        <f t="shared" si="57"/>
        <v>Yes</v>
      </c>
    </row>
    <row r="193" spans="1:12" ht="25.5" x14ac:dyDescent="0.2">
      <c r="A193" s="4" t="s">
        <v>1046</v>
      </c>
      <c r="B193" s="37" t="s">
        <v>213</v>
      </c>
      <c r="C193" s="38">
        <v>32</v>
      </c>
      <c r="D193" s="46" t="str">
        <f t="shared" si="54"/>
        <v>N/A</v>
      </c>
      <c r="E193" s="38">
        <v>42</v>
      </c>
      <c r="F193" s="46" t="str">
        <f t="shared" si="55"/>
        <v>N/A</v>
      </c>
      <c r="G193" s="38">
        <v>45</v>
      </c>
      <c r="H193" s="46" t="str">
        <f t="shared" si="56"/>
        <v>N/A</v>
      </c>
      <c r="I193" s="12">
        <v>31.25</v>
      </c>
      <c r="J193" s="12">
        <v>7.1429999999999998</v>
      </c>
      <c r="K193" s="47" t="s">
        <v>739</v>
      </c>
      <c r="L193" s="9" t="str">
        <f t="shared" si="57"/>
        <v>Yes</v>
      </c>
    </row>
    <row r="194" spans="1:12" ht="25.5" x14ac:dyDescent="0.2">
      <c r="A194" s="4" t="s">
        <v>1047</v>
      </c>
      <c r="B194" s="37" t="s">
        <v>213</v>
      </c>
      <c r="C194" s="38">
        <v>11</v>
      </c>
      <c r="D194" s="46" t="str">
        <f t="shared" si="54"/>
        <v>N/A</v>
      </c>
      <c r="E194" s="38">
        <v>11</v>
      </c>
      <c r="F194" s="46" t="str">
        <f t="shared" si="55"/>
        <v>N/A</v>
      </c>
      <c r="G194" s="38">
        <v>11</v>
      </c>
      <c r="H194" s="46" t="str">
        <f t="shared" si="56"/>
        <v>N/A</v>
      </c>
      <c r="I194" s="12">
        <v>50</v>
      </c>
      <c r="J194" s="12">
        <v>-66.7</v>
      </c>
      <c r="K194" s="47" t="s">
        <v>739</v>
      </c>
      <c r="L194" s="9" t="str">
        <f t="shared" si="57"/>
        <v>No</v>
      </c>
    </row>
    <row r="195" spans="1:12" x14ac:dyDescent="0.2">
      <c r="A195" s="6" t="s">
        <v>1048</v>
      </c>
      <c r="B195" s="50" t="s">
        <v>213</v>
      </c>
      <c r="C195" s="1">
        <v>0</v>
      </c>
      <c r="D195" s="11" t="str">
        <f t="shared" si="54"/>
        <v>N/A</v>
      </c>
      <c r="E195" s="1">
        <v>0</v>
      </c>
      <c r="F195" s="11" t="str">
        <f t="shared" si="55"/>
        <v>N/A</v>
      </c>
      <c r="G195" s="1">
        <v>0</v>
      </c>
      <c r="H195" s="11" t="str">
        <f t="shared" si="56"/>
        <v>N/A</v>
      </c>
      <c r="I195" s="59" t="s">
        <v>1747</v>
      </c>
      <c r="J195" s="59" t="s">
        <v>1747</v>
      </c>
      <c r="K195" s="50" t="s">
        <v>739</v>
      </c>
      <c r="L195" s="11" t="str">
        <f t="shared" si="57"/>
        <v>N/A</v>
      </c>
    </row>
    <row r="196" spans="1:12" ht="25.5" x14ac:dyDescent="0.2">
      <c r="A196" s="4" t="s">
        <v>1049</v>
      </c>
      <c r="B196" s="37" t="s">
        <v>213</v>
      </c>
      <c r="C196" s="38">
        <v>0</v>
      </c>
      <c r="D196" s="46" t="str">
        <f t="shared" si="54"/>
        <v>N/A</v>
      </c>
      <c r="E196" s="38">
        <v>0</v>
      </c>
      <c r="F196" s="46" t="str">
        <f t="shared" si="55"/>
        <v>N/A</v>
      </c>
      <c r="G196" s="38">
        <v>0</v>
      </c>
      <c r="H196" s="46" t="str">
        <f t="shared" si="56"/>
        <v>N/A</v>
      </c>
      <c r="I196" s="12" t="s">
        <v>1747</v>
      </c>
      <c r="J196" s="12" t="s">
        <v>1747</v>
      </c>
      <c r="K196" s="47" t="s">
        <v>739</v>
      </c>
      <c r="L196" s="9" t="str">
        <f t="shared" si="57"/>
        <v>N/A</v>
      </c>
    </row>
    <row r="197" spans="1:12" ht="25.5" x14ac:dyDescent="0.2">
      <c r="A197" s="4" t="s">
        <v>1050</v>
      </c>
      <c r="B197" s="37" t="s">
        <v>213</v>
      </c>
      <c r="C197" s="38">
        <v>0</v>
      </c>
      <c r="D197" s="46" t="str">
        <f t="shared" si="54"/>
        <v>N/A</v>
      </c>
      <c r="E197" s="38">
        <v>0</v>
      </c>
      <c r="F197" s="46" t="str">
        <f t="shared" si="55"/>
        <v>N/A</v>
      </c>
      <c r="G197" s="38">
        <v>0</v>
      </c>
      <c r="H197" s="46" t="str">
        <f t="shared" si="56"/>
        <v>N/A</v>
      </c>
      <c r="I197" s="12" t="s">
        <v>1747</v>
      </c>
      <c r="J197" s="12" t="s">
        <v>1747</v>
      </c>
      <c r="K197" s="47" t="s">
        <v>739</v>
      </c>
      <c r="L197" s="9" t="str">
        <f t="shared" si="57"/>
        <v>N/A</v>
      </c>
    </row>
    <row r="198" spans="1:12" ht="25.5" x14ac:dyDescent="0.2">
      <c r="A198" s="4" t="s">
        <v>1051</v>
      </c>
      <c r="B198" s="37" t="s">
        <v>213</v>
      </c>
      <c r="C198" s="38">
        <v>0</v>
      </c>
      <c r="D198" s="46" t="str">
        <f t="shared" si="54"/>
        <v>N/A</v>
      </c>
      <c r="E198" s="38">
        <v>0</v>
      </c>
      <c r="F198" s="46" t="str">
        <f t="shared" si="55"/>
        <v>N/A</v>
      </c>
      <c r="G198" s="38">
        <v>0</v>
      </c>
      <c r="H198" s="46" t="str">
        <f t="shared" si="56"/>
        <v>N/A</v>
      </c>
      <c r="I198" s="12" t="s">
        <v>1747</v>
      </c>
      <c r="J198" s="12" t="s">
        <v>1747</v>
      </c>
      <c r="K198" s="47" t="s">
        <v>739</v>
      </c>
      <c r="L198" s="9" t="str">
        <f t="shared" si="57"/>
        <v>N/A</v>
      </c>
    </row>
    <row r="199" spans="1:12" ht="25.5" x14ac:dyDescent="0.2">
      <c r="A199" s="4" t="s">
        <v>1052</v>
      </c>
      <c r="B199" s="37" t="s">
        <v>213</v>
      </c>
      <c r="C199" s="38">
        <v>0</v>
      </c>
      <c r="D199" s="46" t="str">
        <f t="shared" si="54"/>
        <v>N/A</v>
      </c>
      <c r="E199" s="38">
        <v>0</v>
      </c>
      <c r="F199" s="46" t="str">
        <f t="shared" si="55"/>
        <v>N/A</v>
      </c>
      <c r="G199" s="38">
        <v>0</v>
      </c>
      <c r="H199" s="46" t="str">
        <f t="shared" si="56"/>
        <v>N/A</v>
      </c>
      <c r="I199" s="12" t="s">
        <v>1747</v>
      </c>
      <c r="J199" s="12" t="s">
        <v>1747</v>
      </c>
      <c r="K199" s="47" t="s">
        <v>739</v>
      </c>
      <c r="L199" s="9" t="str">
        <f t="shared" si="57"/>
        <v>N/A</v>
      </c>
    </row>
    <row r="200" spans="1:12" ht="25.5" x14ac:dyDescent="0.2">
      <c r="A200" s="4" t="s">
        <v>1053</v>
      </c>
      <c r="B200" s="37" t="s">
        <v>213</v>
      </c>
      <c r="C200" s="38">
        <v>0</v>
      </c>
      <c r="D200" s="46" t="str">
        <f t="shared" si="54"/>
        <v>N/A</v>
      </c>
      <c r="E200" s="38">
        <v>0</v>
      </c>
      <c r="F200" s="46" t="str">
        <f t="shared" si="55"/>
        <v>N/A</v>
      </c>
      <c r="G200" s="38">
        <v>0</v>
      </c>
      <c r="H200" s="46" t="str">
        <f t="shared" si="56"/>
        <v>N/A</v>
      </c>
      <c r="I200" s="12" t="s">
        <v>1747</v>
      </c>
      <c r="J200" s="12" t="s">
        <v>1747</v>
      </c>
      <c r="K200" s="47" t="s">
        <v>739</v>
      </c>
      <c r="L200" s="9" t="str">
        <f t="shared" si="57"/>
        <v>N/A</v>
      </c>
    </row>
    <row r="201" spans="1:12" x14ac:dyDescent="0.2">
      <c r="A201" s="6" t="s">
        <v>1054</v>
      </c>
      <c r="B201" s="50" t="s">
        <v>213</v>
      </c>
      <c r="C201" s="1">
        <v>4333</v>
      </c>
      <c r="D201" s="11" t="str">
        <f t="shared" si="54"/>
        <v>N/A</v>
      </c>
      <c r="E201" s="1">
        <v>4667</v>
      </c>
      <c r="F201" s="11" t="str">
        <f t="shared" si="55"/>
        <v>N/A</v>
      </c>
      <c r="G201" s="1">
        <v>5010</v>
      </c>
      <c r="H201" s="11" t="str">
        <f t="shared" si="56"/>
        <v>N/A</v>
      </c>
      <c r="I201" s="59">
        <v>7.7080000000000002</v>
      </c>
      <c r="J201" s="59">
        <v>7.3490000000000002</v>
      </c>
      <c r="K201" s="50" t="s">
        <v>739</v>
      </c>
      <c r="L201" s="11" t="str">
        <f t="shared" si="57"/>
        <v>Yes</v>
      </c>
    </row>
    <row r="202" spans="1:12" x14ac:dyDescent="0.2">
      <c r="A202" s="4" t="s">
        <v>1055</v>
      </c>
      <c r="B202" s="37" t="s">
        <v>213</v>
      </c>
      <c r="C202" s="38">
        <v>230</v>
      </c>
      <c r="D202" s="46" t="str">
        <f t="shared" si="54"/>
        <v>N/A</v>
      </c>
      <c r="E202" s="38">
        <v>224</v>
      </c>
      <c r="F202" s="46" t="str">
        <f t="shared" si="55"/>
        <v>N/A</v>
      </c>
      <c r="G202" s="38">
        <v>236</v>
      </c>
      <c r="H202" s="46" t="str">
        <f t="shared" si="56"/>
        <v>N/A</v>
      </c>
      <c r="I202" s="12">
        <v>-2.61</v>
      </c>
      <c r="J202" s="12">
        <v>5.3570000000000002</v>
      </c>
      <c r="K202" s="47" t="s">
        <v>739</v>
      </c>
      <c r="L202" s="9" t="str">
        <f t="shared" si="57"/>
        <v>Yes</v>
      </c>
    </row>
    <row r="203" spans="1:12" x14ac:dyDescent="0.2">
      <c r="A203" s="4" t="s">
        <v>1056</v>
      </c>
      <c r="B203" s="37" t="s">
        <v>213</v>
      </c>
      <c r="C203" s="38">
        <v>17</v>
      </c>
      <c r="D203" s="46" t="str">
        <f t="shared" si="54"/>
        <v>N/A</v>
      </c>
      <c r="E203" s="38">
        <v>19</v>
      </c>
      <c r="F203" s="46" t="str">
        <f t="shared" si="55"/>
        <v>N/A</v>
      </c>
      <c r="G203" s="38">
        <v>18</v>
      </c>
      <c r="H203" s="46" t="str">
        <f t="shared" si="56"/>
        <v>N/A</v>
      </c>
      <c r="I203" s="12">
        <v>11.76</v>
      </c>
      <c r="J203" s="12">
        <v>-5.26</v>
      </c>
      <c r="K203" s="47" t="s">
        <v>739</v>
      </c>
      <c r="L203" s="9" t="str">
        <f t="shared" si="57"/>
        <v>Yes</v>
      </c>
    </row>
    <row r="204" spans="1:12" ht="25.5" x14ac:dyDescent="0.2">
      <c r="A204" s="4" t="s">
        <v>1057</v>
      </c>
      <c r="B204" s="37" t="s">
        <v>213</v>
      </c>
      <c r="C204" s="38">
        <v>1826</v>
      </c>
      <c r="D204" s="46" t="str">
        <f t="shared" si="54"/>
        <v>N/A</v>
      </c>
      <c r="E204" s="38">
        <v>1966</v>
      </c>
      <c r="F204" s="46" t="str">
        <f t="shared" si="55"/>
        <v>N/A</v>
      </c>
      <c r="G204" s="38">
        <v>2091</v>
      </c>
      <c r="H204" s="46" t="str">
        <f t="shared" si="56"/>
        <v>N/A</v>
      </c>
      <c r="I204" s="12">
        <v>7.6669999999999998</v>
      </c>
      <c r="J204" s="12">
        <v>6.3579999999999997</v>
      </c>
      <c r="K204" s="47" t="s">
        <v>739</v>
      </c>
      <c r="L204" s="9" t="str">
        <f t="shared" si="57"/>
        <v>Yes</v>
      </c>
    </row>
    <row r="205" spans="1:12" ht="25.5" x14ac:dyDescent="0.2">
      <c r="A205" s="4" t="s">
        <v>1058</v>
      </c>
      <c r="B205" s="37" t="s">
        <v>213</v>
      </c>
      <c r="C205" s="38">
        <v>1188</v>
      </c>
      <c r="D205" s="46" t="str">
        <f t="shared" si="54"/>
        <v>N/A</v>
      </c>
      <c r="E205" s="38">
        <v>1280</v>
      </c>
      <c r="F205" s="46" t="str">
        <f t="shared" si="55"/>
        <v>N/A</v>
      </c>
      <c r="G205" s="38">
        <v>1391</v>
      </c>
      <c r="H205" s="46" t="str">
        <f t="shared" si="56"/>
        <v>N/A</v>
      </c>
      <c r="I205" s="12">
        <v>7.7439999999999998</v>
      </c>
      <c r="J205" s="12">
        <v>8.6720000000000006</v>
      </c>
      <c r="K205" s="47" t="s">
        <v>739</v>
      </c>
      <c r="L205" s="9" t="str">
        <f t="shared" si="57"/>
        <v>Yes</v>
      </c>
    </row>
    <row r="206" spans="1:12" ht="25.5" x14ac:dyDescent="0.2">
      <c r="A206" s="4" t="s">
        <v>1059</v>
      </c>
      <c r="B206" s="37" t="s">
        <v>213</v>
      </c>
      <c r="C206" s="38">
        <v>1072</v>
      </c>
      <c r="D206" s="46" t="str">
        <f t="shared" si="54"/>
        <v>N/A</v>
      </c>
      <c r="E206" s="38">
        <v>1178</v>
      </c>
      <c r="F206" s="46" t="str">
        <f t="shared" si="55"/>
        <v>N/A</v>
      </c>
      <c r="G206" s="38">
        <v>1274</v>
      </c>
      <c r="H206" s="46" t="str">
        <f t="shared" si="56"/>
        <v>N/A</v>
      </c>
      <c r="I206" s="12">
        <v>9.8879999999999999</v>
      </c>
      <c r="J206" s="12">
        <v>8.1489999999999991</v>
      </c>
      <c r="K206" s="47" t="s">
        <v>739</v>
      </c>
      <c r="L206" s="9" t="str">
        <f t="shared" si="57"/>
        <v>Yes</v>
      </c>
    </row>
    <row r="207" spans="1:12" x14ac:dyDescent="0.2">
      <c r="A207" s="6" t="s">
        <v>1060</v>
      </c>
      <c r="B207" s="37" t="s">
        <v>213</v>
      </c>
      <c r="C207" s="38">
        <v>0</v>
      </c>
      <c r="D207" s="46" t="str">
        <f t="shared" si="54"/>
        <v>N/A</v>
      </c>
      <c r="E207" s="38">
        <v>0</v>
      </c>
      <c r="F207" s="46" t="str">
        <f t="shared" si="55"/>
        <v>N/A</v>
      </c>
      <c r="G207" s="38">
        <v>0</v>
      </c>
      <c r="H207" s="46" t="str">
        <f t="shared" si="56"/>
        <v>N/A</v>
      </c>
      <c r="I207" s="12" t="s">
        <v>1747</v>
      </c>
      <c r="J207" s="12" t="s">
        <v>1747</v>
      </c>
      <c r="K207" s="47" t="s">
        <v>739</v>
      </c>
      <c r="L207" s="9" t="str">
        <f t="shared" si="57"/>
        <v>N/A</v>
      </c>
    </row>
    <row r="208" spans="1:12" ht="25.5" x14ac:dyDescent="0.2">
      <c r="A208" s="4" t="s">
        <v>1061</v>
      </c>
      <c r="B208" s="37" t="s">
        <v>213</v>
      </c>
      <c r="C208" s="38">
        <v>0</v>
      </c>
      <c r="D208" s="46" t="str">
        <f t="shared" si="54"/>
        <v>N/A</v>
      </c>
      <c r="E208" s="38">
        <v>0</v>
      </c>
      <c r="F208" s="46" t="str">
        <f t="shared" si="55"/>
        <v>N/A</v>
      </c>
      <c r="G208" s="38">
        <v>0</v>
      </c>
      <c r="H208" s="46" t="str">
        <f t="shared" si="56"/>
        <v>N/A</v>
      </c>
      <c r="I208" s="12" t="s">
        <v>1747</v>
      </c>
      <c r="J208" s="12" t="s">
        <v>1747</v>
      </c>
      <c r="K208" s="47" t="s">
        <v>739</v>
      </c>
      <c r="L208" s="9" t="str">
        <f t="shared" si="57"/>
        <v>N/A</v>
      </c>
    </row>
    <row r="209" spans="1:12" x14ac:dyDescent="0.2">
      <c r="A209" s="4" t="s">
        <v>1062</v>
      </c>
      <c r="B209" s="37" t="s">
        <v>213</v>
      </c>
      <c r="C209" s="38">
        <v>0</v>
      </c>
      <c r="D209" s="46" t="str">
        <f t="shared" si="54"/>
        <v>N/A</v>
      </c>
      <c r="E209" s="38">
        <v>0</v>
      </c>
      <c r="F209" s="46" t="str">
        <f t="shared" si="55"/>
        <v>N/A</v>
      </c>
      <c r="G209" s="38">
        <v>0</v>
      </c>
      <c r="H209" s="46" t="str">
        <f t="shared" si="56"/>
        <v>N/A</v>
      </c>
      <c r="I209" s="12" t="s">
        <v>1747</v>
      </c>
      <c r="J209" s="12" t="s">
        <v>1747</v>
      </c>
      <c r="K209" s="47" t="s">
        <v>739</v>
      </c>
      <c r="L209" s="9" t="str">
        <f t="shared" si="57"/>
        <v>N/A</v>
      </c>
    </row>
    <row r="210" spans="1:12" ht="25.5" x14ac:dyDescent="0.2">
      <c r="A210" s="4" t="s">
        <v>1063</v>
      </c>
      <c r="B210" s="37" t="s">
        <v>213</v>
      </c>
      <c r="C210" s="38">
        <v>0</v>
      </c>
      <c r="D210" s="46" t="str">
        <f t="shared" si="54"/>
        <v>N/A</v>
      </c>
      <c r="E210" s="38">
        <v>0</v>
      </c>
      <c r="F210" s="46" t="str">
        <f t="shared" si="55"/>
        <v>N/A</v>
      </c>
      <c r="G210" s="38">
        <v>0</v>
      </c>
      <c r="H210" s="46" t="str">
        <f t="shared" si="56"/>
        <v>N/A</v>
      </c>
      <c r="I210" s="12" t="s">
        <v>1747</v>
      </c>
      <c r="J210" s="12" t="s">
        <v>1747</v>
      </c>
      <c r="K210" s="47" t="s">
        <v>739</v>
      </c>
      <c r="L210" s="9" t="str">
        <f t="shared" si="57"/>
        <v>N/A</v>
      </c>
    </row>
    <row r="211" spans="1:12" ht="25.5" x14ac:dyDescent="0.2">
      <c r="A211" s="4" t="s">
        <v>1064</v>
      </c>
      <c r="B211" s="37" t="s">
        <v>213</v>
      </c>
      <c r="C211" s="38">
        <v>0</v>
      </c>
      <c r="D211" s="46" t="str">
        <f t="shared" si="54"/>
        <v>N/A</v>
      </c>
      <c r="E211" s="38">
        <v>0</v>
      </c>
      <c r="F211" s="46" t="str">
        <f t="shared" si="55"/>
        <v>N/A</v>
      </c>
      <c r="G211" s="38">
        <v>0</v>
      </c>
      <c r="H211" s="46" t="str">
        <f t="shared" si="56"/>
        <v>N/A</v>
      </c>
      <c r="I211" s="12" t="s">
        <v>1747</v>
      </c>
      <c r="J211" s="12" t="s">
        <v>1747</v>
      </c>
      <c r="K211" s="47" t="s">
        <v>739</v>
      </c>
      <c r="L211" s="9" t="str">
        <f t="shared" si="57"/>
        <v>N/A</v>
      </c>
    </row>
    <row r="212" spans="1:12" ht="25.5" x14ac:dyDescent="0.2">
      <c r="A212" s="4" t="s">
        <v>1065</v>
      </c>
      <c r="B212" s="37" t="s">
        <v>213</v>
      </c>
      <c r="C212" s="38">
        <v>0</v>
      </c>
      <c r="D212" s="46" t="str">
        <f t="shared" si="54"/>
        <v>N/A</v>
      </c>
      <c r="E212" s="38">
        <v>0</v>
      </c>
      <c r="F212" s="46" t="str">
        <f t="shared" si="55"/>
        <v>N/A</v>
      </c>
      <c r="G212" s="38">
        <v>0</v>
      </c>
      <c r="H212" s="46" t="str">
        <f t="shared" si="56"/>
        <v>N/A</v>
      </c>
      <c r="I212" s="12" t="s">
        <v>1747</v>
      </c>
      <c r="J212" s="12" t="s">
        <v>1747</v>
      </c>
      <c r="K212" s="47" t="s">
        <v>739</v>
      </c>
      <c r="L212" s="9" t="str">
        <f t="shared" si="57"/>
        <v>N/A</v>
      </c>
    </row>
    <row r="213" spans="1:12" x14ac:dyDescent="0.2">
      <c r="A213" s="6" t="s">
        <v>1066</v>
      </c>
      <c r="B213" s="37" t="s">
        <v>213</v>
      </c>
      <c r="C213" s="38">
        <v>0</v>
      </c>
      <c r="D213" s="46" t="str">
        <f t="shared" si="54"/>
        <v>N/A</v>
      </c>
      <c r="E213" s="38">
        <v>0</v>
      </c>
      <c r="F213" s="46" t="str">
        <f t="shared" si="55"/>
        <v>N/A</v>
      </c>
      <c r="G213" s="38">
        <v>0</v>
      </c>
      <c r="H213" s="46" t="str">
        <f t="shared" si="56"/>
        <v>N/A</v>
      </c>
      <c r="I213" s="12" t="s">
        <v>1747</v>
      </c>
      <c r="J213" s="12" t="s">
        <v>1747</v>
      </c>
      <c r="K213" s="47" t="s">
        <v>739</v>
      </c>
      <c r="L213" s="9" t="str">
        <f t="shared" si="57"/>
        <v>N/A</v>
      </c>
    </row>
    <row r="214" spans="1:12" ht="25.5" x14ac:dyDescent="0.2">
      <c r="A214" s="4" t="s">
        <v>1067</v>
      </c>
      <c r="B214" s="37" t="s">
        <v>213</v>
      </c>
      <c r="C214" s="38">
        <v>0</v>
      </c>
      <c r="D214" s="46" t="str">
        <f t="shared" si="54"/>
        <v>N/A</v>
      </c>
      <c r="E214" s="38">
        <v>0</v>
      </c>
      <c r="F214" s="46" t="str">
        <f t="shared" si="55"/>
        <v>N/A</v>
      </c>
      <c r="G214" s="38">
        <v>0</v>
      </c>
      <c r="H214" s="46" t="str">
        <f t="shared" si="56"/>
        <v>N/A</v>
      </c>
      <c r="I214" s="12" t="s">
        <v>1747</v>
      </c>
      <c r="J214" s="12" t="s">
        <v>1747</v>
      </c>
      <c r="K214" s="47" t="s">
        <v>739</v>
      </c>
      <c r="L214" s="9" t="str">
        <f t="shared" si="57"/>
        <v>N/A</v>
      </c>
    </row>
    <row r="215" spans="1:12" ht="25.5" x14ac:dyDescent="0.2">
      <c r="A215" s="4" t="s">
        <v>1068</v>
      </c>
      <c r="B215" s="37" t="s">
        <v>213</v>
      </c>
      <c r="C215" s="38">
        <v>0</v>
      </c>
      <c r="D215" s="46" t="str">
        <f t="shared" si="54"/>
        <v>N/A</v>
      </c>
      <c r="E215" s="38">
        <v>0</v>
      </c>
      <c r="F215" s="46" t="str">
        <f t="shared" si="55"/>
        <v>N/A</v>
      </c>
      <c r="G215" s="38">
        <v>0</v>
      </c>
      <c r="H215" s="46" t="str">
        <f t="shared" si="56"/>
        <v>N/A</v>
      </c>
      <c r="I215" s="12" t="s">
        <v>1747</v>
      </c>
      <c r="J215" s="12" t="s">
        <v>1747</v>
      </c>
      <c r="K215" s="47" t="s">
        <v>739</v>
      </c>
      <c r="L215" s="9" t="str">
        <f t="shared" si="57"/>
        <v>N/A</v>
      </c>
    </row>
    <row r="216" spans="1:12" ht="25.5" x14ac:dyDescent="0.2">
      <c r="A216" s="4" t="s">
        <v>1069</v>
      </c>
      <c r="B216" s="37" t="s">
        <v>213</v>
      </c>
      <c r="C216" s="38">
        <v>0</v>
      </c>
      <c r="D216" s="46" t="str">
        <f t="shared" si="54"/>
        <v>N/A</v>
      </c>
      <c r="E216" s="38">
        <v>0</v>
      </c>
      <c r="F216" s="46" t="str">
        <f t="shared" si="55"/>
        <v>N/A</v>
      </c>
      <c r="G216" s="38">
        <v>0</v>
      </c>
      <c r="H216" s="46" t="str">
        <f t="shared" si="56"/>
        <v>N/A</v>
      </c>
      <c r="I216" s="12" t="s">
        <v>1747</v>
      </c>
      <c r="J216" s="12" t="s">
        <v>1747</v>
      </c>
      <c r="K216" s="47" t="s">
        <v>739</v>
      </c>
      <c r="L216" s="9" t="str">
        <f t="shared" si="57"/>
        <v>N/A</v>
      </c>
    </row>
    <row r="217" spans="1:12" ht="25.5" x14ac:dyDescent="0.2">
      <c r="A217" s="4" t="s">
        <v>1070</v>
      </c>
      <c r="B217" s="37" t="s">
        <v>213</v>
      </c>
      <c r="C217" s="38">
        <v>0</v>
      </c>
      <c r="D217" s="46" t="str">
        <f t="shared" si="54"/>
        <v>N/A</v>
      </c>
      <c r="E217" s="38">
        <v>0</v>
      </c>
      <c r="F217" s="46" t="str">
        <f t="shared" si="55"/>
        <v>N/A</v>
      </c>
      <c r="G217" s="38">
        <v>0</v>
      </c>
      <c r="H217" s="46" t="str">
        <f t="shared" si="56"/>
        <v>N/A</v>
      </c>
      <c r="I217" s="12" t="s">
        <v>1747</v>
      </c>
      <c r="J217" s="12" t="s">
        <v>1747</v>
      </c>
      <c r="K217" s="47" t="s">
        <v>739</v>
      </c>
      <c r="L217" s="9" t="str">
        <f t="shared" si="57"/>
        <v>N/A</v>
      </c>
    </row>
    <row r="218" spans="1:12" ht="25.5" x14ac:dyDescent="0.2">
      <c r="A218" s="4" t="s">
        <v>1071</v>
      </c>
      <c r="B218" s="37" t="s">
        <v>213</v>
      </c>
      <c r="C218" s="38">
        <v>0</v>
      </c>
      <c r="D218" s="46" t="str">
        <f t="shared" si="54"/>
        <v>N/A</v>
      </c>
      <c r="E218" s="38">
        <v>0</v>
      </c>
      <c r="F218" s="46" t="str">
        <f t="shared" si="55"/>
        <v>N/A</v>
      </c>
      <c r="G218" s="38">
        <v>0</v>
      </c>
      <c r="H218" s="46" t="str">
        <f t="shared" si="56"/>
        <v>N/A</v>
      </c>
      <c r="I218" s="12" t="s">
        <v>1747</v>
      </c>
      <c r="J218" s="12" t="s">
        <v>1747</v>
      </c>
      <c r="K218" s="47" t="s">
        <v>739</v>
      </c>
      <c r="L218" s="9" t="str">
        <f t="shared" si="57"/>
        <v>N/A</v>
      </c>
    </row>
    <row r="219" spans="1:12" x14ac:dyDescent="0.2">
      <c r="A219" s="6" t="s">
        <v>1072</v>
      </c>
      <c r="B219" s="37" t="s">
        <v>213</v>
      </c>
      <c r="C219" s="38">
        <v>0</v>
      </c>
      <c r="D219" s="46" t="str">
        <f t="shared" si="54"/>
        <v>N/A</v>
      </c>
      <c r="E219" s="38">
        <v>0</v>
      </c>
      <c r="F219" s="46" t="str">
        <f t="shared" si="55"/>
        <v>N/A</v>
      </c>
      <c r="G219" s="38">
        <v>0</v>
      </c>
      <c r="H219" s="46" t="str">
        <f t="shared" si="56"/>
        <v>N/A</v>
      </c>
      <c r="I219" s="12" t="s">
        <v>1747</v>
      </c>
      <c r="J219" s="12" t="s">
        <v>1747</v>
      </c>
      <c r="K219" s="47" t="s">
        <v>739</v>
      </c>
      <c r="L219" s="9" t="str">
        <f t="shared" si="57"/>
        <v>N/A</v>
      </c>
    </row>
    <row r="220" spans="1:12" ht="25.5" x14ac:dyDescent="0.2">
      <c r="A220" s="18" t="s">
        <v>1073</v>
      </c>
      <c r="B220" s="37" t="s">
        <v>213</v>
      </c>
      <c r="C220" s="38">
        <v>0</v>
      </c>
      <c r="D220" s="46" t="str">
        <f t="shared" si="54"/>
        <v>N/A</v>
      </c>
      <c r="E220" s="38">
        <v>0</v>
      </c>
      <c r="F220" s="46" t="str">
        <f t="shared" si="55"/>
        <v>N/A</v>
      </c>
      <c r="G220" s="38">
        <v>0</v>
      </c>
      <c r="H220" s="46" t="str">
        <f t="shared" si="56"/>
        <v>N/A</v>
      </c>
      <c r="I220" s="12" t="s">
        <v>1747</v>
      </c>
      <c r="J220" s="12" t="s">
        <v>1747</v>
      </c>
      <c r="K220" s="47" t="s">
        <v>739</v>
      </c>
      <c r="L220" s="9" t="str">
        <f t="shared" si="57"/>
        <v>N/A</v>
      </c>
    </row>
    <row r="221" spans="1:12" ht="25.5" x14ac:dyDescent="0.2">
      <c r="A221" s="18" t="s">
        <v>1074</v>
      </c>
      <c r="B221" s="37" t="s">
        <v>213</v>
      </c>
      <c r="C221" s="38">
        <v>0</v>
      </c>
      <c r="D221" s="46" t="str">
        <f t="shared" si="54"/>
        <v>N/A</v>
      </c>
      <c r="E221" s="38">
        <v>0</v>
      </c>
      <c r="F221" s="46" t="str">
        <f t="shared" si="55"/>
        <v>N/A</v>
      </c>
      <c r="G221" s="38">
        <v>0</v>
      </c>
      <c r="H221" s="46" t="str">
        <f t="shared" si="56"/>
        <v>N/A</v>
      </c>
      <c r="I221" s="12" t="s">
        <v>1747</v>
      </c>
      <c r="J221" s="12" t="s">
        <v>1747</v>
      </c>
      <c r="K221" s="47" t="s">
        <v>739</v>
      </c>
      <c r="L221" s="9" t="str">
        <f t="shared" si="57"/>
        <v>N/A</v>
      </c>
    </row>
    <row r="222" spans="1:12" ht="25.5" x14ac:dyDescent="0.2">
      <c r="A222" s="18" t="s">
        <v>1075</v>
      </c>
      <c r="B222" s="37" t="s">
        <v>213</v>
      </c>
      <c r="C222" s="38">
        <v>0</v>
      </c>
      <c r="D222" s="46" t="str">
        <f t="shared" si="54"/>
        <v>N/A</v>
      </c>
      <c r="E222" s="38">
        <v>0</v>
      </c>
      <c r="F222" s="46" t="str">
        <f t="shared" si="55"/>
        <v>N/A</v>
      </c>
      <c r="G222" s="38">
        <v>0</v>
      </c>
      <c r="H222" s="46" t="str">
        <f t="shared" si="56"/>
        <v>N/A</v>
      </c>
      <c r="I222" s="12" t="s">
        <v>1747</v>
      </c>
      <c r="J222" s="12" t="s">
        <v>1747</v>
      </c>
      <c r="K222" s="47" t="s">
        <v>739</v>
      </c>
      <c r="L222" s="9" t="str">
        <f t="shared" si="57"/>
        <v>N/A</v>
      </c>
    </row>
    <row r="223" spans="1:12" ht="25.5" x14ac:dyDescent="0.2">
      <c r="A223" s="18" t="s">
        <v>1076</v>
      </c>
      <c r="B223" s="37" t="s">
        <v>213</v>
      </c>
      <c r="C223" s="38">
        <v>0</v>
      </c>
      <c r="D223" s="46" t="str">
        <f t="shared" si="54"/>
        <v>N/A</v>
      </c>
      <c r="E223" s="38">
        <v>0</v>
      </c>
      <c r="F223" s="46" t="str">
        <f t="shared" si="55"/>
        <v>N/A</v>
      </c>
      <c r="G223" s="38">
        <v>0</v>
      </c>
      <c r="H223" s="46" t="str">
        <f t="shared" si="56"/>
        <v>N/A</v>
      </c>
      <c r="I223" s="12" t="s">
        <v>1747</v>
      </c>
      <c r="J223" s="12" t="s">
        <v>1747</v>
      </c>
      <c r="K223" s="47" t="s">
        <v>739</v>
      </c>
      <c r="L223" s="9" t="str">
        <f t="shared" si="57"/>
        <v>N/A</v>
      </c>
    </row>
    <row r="224" spans="1:12" ht="25.5" x14ac:dyDescent="0.2">
      <c r="A224" s="18" t="s">
        <v>1077</v>
      </c>
      <c r="B224" s="37" t="s">
        <v>213</v>
      </c>
      <c r="C224" s="38">
        <v>0</v>
      </c>
      <c r="D224" s="46" t="str">
        <f t="shared" si="54"/>
        <v>N/A</v>
      </c>
      <c r="E224" s="38">
        <v>0</v>
      </c>
      <c r="F224" s="46" t="str">
        <f t="shared" si="55"/>
        <v>N/A</v>
      </c>
      <c r="G224" s="38">
        <v>0</v>
      </c>
      <c r="H224" s="46" t="str">
        <f t="shared" ref="H224:H230" si="58">IF($B224="N/A","N/A",IF(G224&gt;10,"No",IF(G224&lt;-10,"No","Yes")))</f>
        <v>N/A</v>
      </c>
      <c r="I224" s="12" t="s">
        <v>1747</v>
      </c>
      <c r="J224" s="12" t="s">
        <v>1747</v>
      </c>
      <c r="K224" s="47" t="s">
        <v>739</v>
      </c>
      <c r="L224" s="9" t="str">
        <f t="shared" ref="L224:L235" si="59">IF(J224="Div by 0", "N/A", IF(K224="N/A","N/A", IF(J224&gt;VALUE(MID(K224,1,2)), "No", IF(J224&lt;-1*VALUE(MID(K224,1,2)), "No", "Yes"))))</f>
        <v>N/A</v>
      </c>
    </row>
    <row r="225" spans="1:12" x14ac:dyDescent="0.2">
      <c r="A225" s="6" t="s">
        <v>1078</v>
      </c>
      <c r="B225" s="37" t="s">
        <v>213</v>
      </c>
      <c r="C225" s="38">
        <v>0</v>
      </c>
      <c r="D225" s="46" t="str">
        <f t="shared" si="54"/>
        <v>N/A</v>
      </c>
      <c r="E225" s="38">
        <v>0</v>
      </c>
      <c r="F225" s="46" t="str">
        <f t="shared" si="55"/>
        <v>N/A</v>
      </c>
      <c r="G225" s="38">
        <v>0</v>
      </c>
      <c r="H225" s="46" t="str">
        <f t="shared" si="58"/>
        <v>N/A</v>
      </c>
      <c r="I225" s="12" t="s">
        <v>1747</v>
      </c>
      <c r="J225" s="12" t="s">
        <v>1747</v>
      </c>
      <c r="K225" s="47" t="s">
        <v>739</v>
      </c>
      <c r="L225" s="9" t="str">
        <f t="shared" si="59"/>
        <v>N/A</v>
      </c>
    </row>
    <row r="226" spans="1:12" ht="25.5" x14ac:dyDescent="0.2">
      <c r="A226" s="18" t="s">
        <v>1079</v>
      </c>
      <c r="B226" s="37" t="s">
        <v>213</v>
      </c>
      <c r="C226" s="38">
        <v>0</v>
      </c>
      <c r="D226" s="46" t="str">
        <f t="shared" si="54"/>
        <v>N/A</v>
      </c>
      <c r="E226" s="38">
        <v>0</v>
      </c>
      <c r="F226" s="46" t="str">
        <f t="shared" si="55"/>
        <v>N/A</v>
      </c>
      <c r="G226" s="38">
        <v>0</v>
      </c>
      <c r="H226" s="46" t="str">
        <f t="shared" si="58"/>
        <v>N/A</v>
      </c>
      <c r="I226" s="12" t="s">
        <v>1747</v>
      </c>
      <c r="J226" s="12" t="s">
        <v>1747</v>
      </c>
      <c r="K226" s="47" t="s">
        <v>739</v>
      </c>
      <c r="L226" s="9" t="str">
        <f t="shared" si="59"/>
        <v>N/A</v>
      </c>
    </row>
    <row r="227" spans="1:12" ht="25.5" x14ac:dyDescent="0.2">
      <c r="A227" s="18" t="s">
        <v>1080</v>
      </c>
      <c r="B227" s="37" t="s">
        <v>213</v>
      </c>
      <c r="C227" s="38">
        <v>0</v>
      </c>
      <c r="D227" s="46" t="str">
        <f t="shared" si="54"/>
        <v>N/A</v>
      </c>
      <c r="E227" s="38">
        <v>0</v>
      </c>
      <c r="F227" s="46" t="str">
        <f t="shared" si="55"/>
        <v>N/A</v>
      </c>
      <c r="G227" s="38">
        <v>0</v>
      </c>
      <c r="H227" s="46" t="str">
        <f t="shared" si="58"/>
        <v>N/A</v>
      </c>
      <c r="I227" s="12" t="s">
        <v>1747</v>
      </c>
      <c r="J227" s="12" t="s">
        <v>1747</v>
      </c>
      <c r="K227" s="47" t="s">
        <v>739</v>
      </c>
      <c r="L227" s="9" t="str">
        <f t="shared" si="59"/>
        <v>N/A</v>
      </c>
    </row>
    <row r="228" spans="1:12" ht="25.5" x14ac:dyDescent="0.2">
      <c r="A228" s="18" t="s">
        <v>1081</v>
      </c>
      <c r="B228" s="37" t="s">
        <v>213</v>
      </c>
      <c r="C228" s="38">
        <v>0</v>
      </c>
      <c r="D228" s="46" t="str">
        <f t="shared" si="54"/>
        <v>N/A</v>
      </c>
      <c r="E228" s="38">
        <v>0</v>
      </c>
      <c r="F228" s="46" t="str">
        <f t="shared" si="55"/>
        <v>N/A</v>
      </c>
      <c r="G228" s="38">
        <v>0</v>
      </c>
      <c r="H228" s="46" t="str">
        <f t="shared" si="58"/>
        <v>N/A</v>
      </c>
      <c r="I228" s="12" t="s">
        <v>1747</v>
      </c>
      <c r="J228" s="12" t="s">
        <v>1747</v>
      </c>
      <c r="K228" s="47" t="s">
        <v>739</v>
      </c>
      <c r="L228" s="9" t="str">
        <f t="shared" si="59"/>
        <v>N/A</v>
      </c>
    </row>
    <row r="229" spans="1:12" ht="25.5" x14ac:dyDescent="0.2">
      <c r="A229" s="18" t="s">
        <v>1082</v>
      </c>
      <c r="B229" s="37" t="s">
        <v>213</v>
      </c>
      <c r="C229" s="38">
        <v>0</v>
      </c>
      <c r="D229" s="46" t="str">
        <f t="shared" si="54"/>
        <v>N/A</v>
      </c>
      <c r="E229" s="38">
        <v>0</v>
      </c>
      <c r="F229" s="46" t="str">
        <f t="shared" si="55"/>
        <v>N/A</v>
      </c>
      <c r="G229" s="38">
        <v>0</v>
      </c>
      <c r="H229" s="46" t="str">
        <f t="shared" si="58"/>
        <v>N/A</v>
      </c>
      <c r="I229" s="12" t="s">
        <v>1747</v>
      </c>
      <c r="J229" s="12" t="s">
        <v>1747</v>
      </c>
      <c r="K229" s="47" t="s">
        <v>739</v>
      </c>
      <c r="L229" s="9" t="str">
        <f t="shared" si="59"/>
        <v>N/A</v>
      </c>
    </row>
    <row r="230" spans="1:12" ht="25.5" x14ac:dyDescent="0.2">
      <c r="A230" s="18" t="s">
        <v>1083</v>
      </c>
      <c r="B230" s="37" t="s">
        <v>213</v>
      </c>
      <c r="C230" s="38">
        <v>0</v>
      </c>
      <c r="D230" s="46" t="str">
        <f t="shared" si="54"/>
        <v>N/A</v>
      </c>
      <c r="E230" s="38">
        <v>0</v>
      </c>
      <c r="F230" s="46" t="str">
        <f t="shared" si="55"/>
        <v>N/A</v>
      </c>
      <c r="G230" s="38">
        <v>0</v>
      </c>
      <c r="H230" s="46" t="str">
        <f t="shared" si="58"/>
        <v>N/A</v>
      </c>
      <c r="I230" s="12" t="s">
        <v>1747</v>
      </c>
      <c r="J230" s="12" t="s">
        <v>1747</v>
      </c>
      <c r="K230" s="47" t="s">
        <v>739</v>
      </c>
      <c r="L230" s="9" t="str">
        <f t="shared" si="59"/>
        <v>N/A</v>
      </c>
    </row>
    <row r="231" spans="1:12" x14ac:dyDescent="0.2">
      <c r="A231" s="18" t="s">
        <v>1084</v>
      </c>
      <c r="B231" s="37" t="s">
        <v>289</v>
      </c>
      <c r="C231" s="8">
        <v>5.6138638028000001</v>
      </c>
      <c r="D231" s="46" t="str">
        <f>IF($B231="N/A","N/A",IF(C231&lt;15,"Yes","No"))</f>
        <v>Yes</v>
      </c>
      <c r="E231" s="8">
        <v>6.2719812426999999</v>
      </c>
      <c r="F231" s="46" t="str">
        <f>IF($B231="N/A","N/A",IF(E231&lt;15,"Yes","No"))</f>
        <v>Yes</v>
      </c>
      <c r="G231" s="8">
        <v>6.6069809609999997</v>
      </c>
      <c r="H231" s="46" t="str">
        <f>IF($B231="N/A","N/A",IF(G231&lt;15,"Yes","No"))</f>
        <v>Yes</v>
      </c>
      <c r="I231" s="12">
        <v>11.72</v>
      </c>
      <c r="J231" s="12">
        <v>5.3410000000000002</v>
      </c>
      <c r="K231" s="47" t="s">
        <v>739</v>
      </c>
      <c r="L231" s="9" t="str">
        <f t="shared" si="59"/>
        <v>Yes</v>
      </c>
    </row>
    <row r="232" spans="1:12" x14ac:dyDescent="0.2">
      <c r="A232" s="18" t="s">
        <v>1085</v>
      </c>
      <c r="B232" s="37" t="s">
        <v>213</v>
      </c>
      <c r="C232" s="38" t="s">
        <v>213</v>
      </c>
      <c r="D232" s="46" t="str">
        <f t="shared" ref="D232" si="60">IF($B232="N/A","N/A",IF(C232&gt;10,"No",IF(C232&lt;-10,"No","Yes")))</f>
        <v>N/A</v>
      </c>
      <c r="E232" s="38">
        <v>18</v>
      </c>
      <c r="F232" s="46" t="str">
        <f t="shared" ref="F232" si="61">IF($B232="N/A","N/A",IF(E232&gt;10,"No",IF(E232&lt;-10,"No","Yes")))</f>
        <v>N/A</v>
      </c>
      <c r="G232" s="38">
        <v>17</v>
      </c>
      <c r="H232" s="46" t="str">
        <f t="shared" ref="H232" si="62">IF($B232="N/A","N/A",IF(G232&gt;10,"No",IF(G232&lt;-10,"No","Yes")))</f>
        <v>N/A</v>
      </c>
      <c r="I232" s="12" t="s">
        <v>213</v>
      </c>
      <c r="J232" s="12">
        <v>-5.56</v>
      </c>
      <c r="K232" s="47" t="s">
        <v>739</v>
      </c>
      <c r="L232" s="9" t="str">
        <f t="shared" si="59"/>
        <v>Yes</v>
      </c>
    </row>
    <row r="233" spans="1:12" ht="25.5" x14ac:dyDescent="0.2">
      <c r="A233" s="18" t="s">
        <v>1086</v>
      </c>
      <c r="B233" s="37" t="s">
        <v>279</v>
      </c>
      <c r="C233" s="8">
        <v>0.2064516129</v>
      </c>
      <c r="D233" s="46" t="str">
        <f>IF($B233="N/A","N/A",IF(C233&lt;10,"Yes","No"))</f>
        <v>Yes</v>
      </c>
      <c r="E233" s="8">
        <v>0.22463496820000001</v>
      </c>
      <c r="F233" s="46" t="str">
        <f>IF($B233="N/A","N/A",IF(E233&lt;10,"Yes","No"))</f>
        <v>Yes</v>
      </c>
      <c r="G233" s="8">
        <v>0.20586098329999999</v>
      </c>
      <c r="H233" s="46" t="str">
        <f>IF($B233="N/A","N/A",IF(G233&lt;10,"Yes","No"))</f>
        <v>Yes</v>
      </c>
      <c r="I233" s="12">
        <v>8.8079999999999998</v>
      </c>
      <c r="J233" s="12">
        <v>-8.36</v>
      </c>
      <c r="K233" s="47" t="s">
        <v>739</v>
      </c>
      <c r="L233" s="9" t="str">
        <f t="shared" si="59"/>
        <v>Yes</v>
      </c>
    </row>
    <row r="234" spans="1:12" x14ac:dyDescent="0.2">
      <c r="A234" s="2" t="s">
        <v>72</v>
      </c>
      <c r="B234" s="37" t="s">
        <v>213</v>
      </c>
      <c r="C234" s="8">
        <v>0</v>
      </c>
      <c r="D234" s="46" t="str">
        <f t="shared" si="54"/>
        <v>N/A</v>
      </c>
      <c r="E234" s="8">
        <v>0</v>
      </c>
      <c r="F234" s="46" t="str">
        <f t="shared" si="55"/>
        <v>N/A</v>
      </c>
      <c r="G234" s="8">
        <v>0</v>
      </c>
      <c r="H234" s="46" t="str">
        <f>IF($B234="N/A","N/A",IF(G234&gt;10,"No",IF(G234&lt;-10,"No","Yes")))</f>
        <v>N/A</v>
      </c>
      <c r="I234" s="12" t="s">
        <v>1747</v>
      </c>
      <c r="J234" s="12" t="s">
        <v>1747</v>
      </c>
      <c r="K234" s="47" t="s">
        <v>739</v>
      </c>
      <c r="L234" s="9" t="str">
        <f t="shared" si="59"/>
        <v>N/A</v>
      </c>
    </row>
    <row r="235" spans="1:12" ht="25.5" x14ac:dyDescent="0.2">
      <c r="A235" s="18" t="s">
        <v>1087</v>
      </c>
      <c r="B235" s="37" t="s">
        <v>289</v>
      </c>
      <c r="C235" s="9">
        <v>5.6138638028000001</v>
      </c>
      <c r="D235" s="46" t="str">
        <f>IF($B235="N/A","N/A",IF(C235&lt;15,"Yes","No"))</f>
        <v>Yes</v>
      </c>
      <c r="E235" s="9">
        <v>6.2719812426999999</v>
      </c>
      <c r="F235" s="46" t="str">
        <f>IF($B235="N/A","N/A",IF(E235&lt;15,"Yes","No"))</f>
        <v>Yes</v>
      </c>
      <c r="G235" s="9">
        <v>6.6069809609999997</v>
      </c>
      <c r="H235" s="46" t="str">
        <f>IF($B235="N/A","N/A",IF(G235&lt;15,"Yes","No"))</f>
        <v>Yes</v>
      </c>
      <c r="I235" s="12">
        <v>11.72</v>
      </c>
      <c r="J235" s="12">
        <v>5.3410000000000002</v>
      </c>
      <c r="K235" s="47" t="s">
        <v>739</v>
      </c>
      <c r="L235" s="9" t="str">
        <f t="shared" si="59"/>
        <v>Yes</v>
      </c>
    </row>
    <row r="236" spans="1:12" ht="25.5" x14ac:dyDescent="0.2">
      <c r="A236" s="18" t="s">
        <v>152</v>
      </c>
      <c r="B236" s="37" t="s">
        <v>213</v>
      </c>
      <c r="C236" s="38">
        <v>27</v>
      </c>
      <c r="D236" s="46" t="str">
        <f>IF($B236="N/A","N/A",IF(C236&gt;10,"No",IF(C236&lt;-10,"No","Yes")))</f>
        <v>N/A</v>
      </c>
      <c r="E236" s="38">
        <v>121</v>
      </c>
      <c r="F236" s="46" t="str">
        <f>IF($B236="N/A","N/A",IF(E236&gt;10,"No",IF(E236&lt;-10,"No","Yes")))</f>
        <v>N/A</v>
      </c>
      <c r="G236" s="38">
        <v>158</v>
      </c>
      <c r="H236" s="46" t="str">
        <f>IF($B236="N/A","N/A",IF(G236&gt;10,"No",IF(G236&lt;-10,"No","Yes")))</f>
        <v>N/A</v>
      </c>
      <c r="I236" s="12">
        <v>348.1</v>
      </c>
      <c r="J236" s="12">
        <v>30.58</v>
      </c>
      <c r="K236" s="47" t="s">
        <v>739</v>
      </c>
      <c r="L236" s="9" t="str">
        <f>IF(J236="Div by 0", "N/A", IF(K236="N/A","N/A", IF(J236&gt;VALUE(MID(K236,1,2)), "No", IF(J236&lt;-1*VALUE(MID(K236,1,2)), "No", "Yes"))))</f>
        <v>No</v>
      </c>
    </row>
    <row r="237" spans="1:12" x14ac:dyDescent="0.2">
      <c r="A237" s="18" t="s">
        <v>1088</v>
      </c>
      <c r="B237" s="37" t="s">
        <v>213</v>
      </c>
      <c r="C237" s="38">
        <v>7750</v>
      </c>
      <c r="D237" s="46" t="str">
        <f t="shared" ref="D237:D242" si="63">IF($B237="N/A","N/A",IF(C237&gt;10,"No",IF(C237&lt;-10,"No","Yes")))</f>
        <v>N/A</v>
      </c>
      <c r="E237" s="38">
        <v>8013</v>
      </c>
      <c r="F237" s="46" t="str">
        <f t="shared" ref="F237:F242" si="64">IF($B237="N/A","N/A",IF(E237&gt;10,"No",IF(E237&lt;-10,"No","Yes")))</f>
        <v>N/A</v>
      </c>
      <c r="G237" s="38">
        <v>8258</v>
      </c>
      <c r="H237" s="46" t="str">
        <f>IF($B237="N/A","N/A",IF(G237&gt;10,"No",IF(G237&lt;-10,"No","Yes")))</f>
        <v>N/A</v>
      </c>
      <c r="I237" s="12">
        <v>3.3940000000000001</v>
      </c>
      <c r="J237" s="12">
        <v>3.0579999999999998</v>
      </c>
      <c r="K237" s="47" t="s">
        <v>739</v>
      </c>
      <c r="L237" s="9" t="str">
        <f>IF(J237="Div by 0", "N/A", IF(OR(J237="N/A",K237="N/A"),"N/A", IF(J237&gt;VALUE(MID(K237,1,2)), "No", IF(J237&lt;-1*VALUE(MID(K237,1,2)), "No", "Yes"))))</f>
        <v>Yes</v>
      </c>
    </row>
    <row r="238" spans="1:12" ht="25.5" x14ac:dyDescent="0.2">
      <c r="A238" s="18" t="s">
        <v>1089</v>
      </c>
      <c r="B238" s="37" t="s">
        <v>213</v>
      </c>
      <c r="C238" s="8" t="s">
        <v>213</v>
      </c>
      <c r="D238" s="46" t="str">
        <f t="shared" si="63"/>
        <v>N/A</v>
      </c>
      <c r="E238" s="8" t="s">
        <v>213</v>
      </c>
      <c r="F238" s="46" t="str">
        <f t="shared" si="64"/>
        <v>N/A</v>
      </c>
      <c r="G238" s="8">
        <v>100</v>
      </c>
      <c r="H238" s="46" t="str">
        <f t="shared" ref="H238:H242" si="65">IF($B238="N/A","N/A",IF(G238&gt;10,"No",IF(G238&lt;-10,"No","Yes")))</f>
        <v>N/A</v>
      </c>
      <c r="I238" s="12" t="s">
        <v>213</v>
      </c>
      <c r="J238" s="12" t="s">
        <v>213</v>
      </c>
      <c r="K238" s="47" t="s">
        <v>213</v>
      </c>
      <c r="L238" s="9" t="str">
        <f t="shared" ref="L238:L242" si="66">IF(J238="Div by 0", "N/A", IF(OR(J238="N/A",K238="N/A"),"N/A", IF(J238&gt;VALUE(MID(K238,1,2)), "No", IF(J238&lt;-1*VALUE(MID(K238,1,2)), "No", "Yes"))))</f>
        <v>N/A</v>
      </c>
    </row>
    <row r="239" spans="1:12" ht="25.5" x14ac:dyDescent="0.2">
      <c r="A239" s="19" t="s">
        <v>1090</v>
      </c>
      <c r="B239" s="37" t="s">
        <v>213</v>
      </c>
      <c r="C239" s="38" t="s">
        <v>213</v>
      </c>
      <c r="D239" s="46" t="str">
        <f t="shared" si="63"/>
        <v>N/A</v>
      </c>
      <c r="E239" s="38" t="s">
        <v>213</v>
      </c>
      <c r="F239" s="46" t="str">
        <f t="shared" si="64"/>
        <v>N/A</v>
      </c>
      <c r="G239" s="38">
        <v>0</v>
      </c>
      <c r="H239" s="46" t="str">
        <f t="shared" si="65"/>
        <v>N/A</v>
      </c>
      <c r="I239" s="12" t="s">
        <v>213</v>
      </c>
      <c r="J239" s="12" t="s">
        <v>213</v>
      </c>
      <c r="K239" s="47" t="s">
        <v>213</v>
      </c>
      <c r="L239" s="9" t="str">
        <f t="shared" si="66"/>
        <v>N/A</v>
      </c>
    </row>
    <row r="240" spans="1:12" ht="25.5" x14ac:dyDescent="0.2">
      <c r="A240" s="18" t="s">
        <v>1091</v>
      </c>
      <c r="B240" s="37" t="s">
        <v>213</v>
      </c>
      <c r="C240" s="8" t="s">
        <v>213</v>
      </c>
      <c r="D240" s="46" t="str">
        <f t="shared" si="63"/>
        <v>N/A</v>
      </c>
      <c r="E240" s="8" t="s">
        <v>213</v>
      </c>
      <c r="F240" s="46" t="str">
        <f t="shared" si="64"/>
        <v>N/A</v>
      </c>
      <c r="G240" s="8" t="s">
        <v>1747</v>
      </c>
      <c r="H240" s="46" t="str">
        <f t="shared" si="65"/>
        <v>N/A</v>
      </c>
      <c r="I240" s="12" t="s">
        <v>213</v>
      </c>
      <c r="J240" s="12" t="s">
        <v>213</v>
      </c>
      <c r="K240" s="47" t="s">
        <v>213</v>
      </c>
      <c r="L240" s="9" t="str">
        <f t="shared" si="66"/>
        <v>N/A</v>
      </c>
    </row>
    <row r="241" spans="1:12" x14ac:dyDescent="0.2">
      <c r="A241" s="18" t="s">
        <v>1092</v>
      </c>
      <c r="B241" s="37" t="s">
        <v>213</v>
      </c>
      <c r="C241" s="38" t="s">
        <v>213</v>
      </c>
      <c r="D241" s="46" t="str">
        <f t="shared" si="63"/>
        <v>N/A</v>
      </c>
      <c r="E241" s="38" t="s">
        <v>213</v>
      </c>
      <c r="F241" s="46" t="str">
        <f t="shared" si="64"/>
        <v>N/A</v>
      </c>
      <c r="G241" s="38">
        <v>0</v>
      </c>
      <c r="H241" s="46" t="str">
        <f t="shared" si="65"/>
        <v>N/A</v>
      </c>
      <c r="I241" s="12" t="s">
        <v>213</v>
      </c>
      <c r="J241" s="12" t="s">
        <v>213</v>
      </c>
      <c r="K241" s="47" t="s">
        <v>213</v>
      </c>
      <c r="L241" s="9" t="str">
        <f t="shared" si="66"/>
        <v>N/A</v>
      </c>
    </row>
    <row r="242" spans="1:12" ht="25.5" x14ac:dyDescent="0.2">
      <c r="A242" s="18" t="s">
        <v>1093</v>
      </c>
      <c r="B242" s="37" t="s">
        <v>213</v>
      </c>
      <c r="C242" s="8" t="s">
        <v>213</v>
      </c>
      <c r="D242" s="46" t="str">
        <f t="shared" si="63"/>
        <v>N/A</v>
      </c>
      <c r="E242" s="8" t="s">
        <v>213</v>
      </c>
      <c r="F242" s="46" t="str">
        <f t="shared" si="64"/>
        <v>N/A</v>
      </c>
      <c r="G242" s="8">
        <v>6.6069809609999997</v>
      </c>
      <c r="H242" s="46" t="str">
        <f t="shared" si="65"/>
        <v>N/A</v>
      </c>
      <c r="I242" s="12" t="s">
        <v>213</v>
      </c>
      <c r="J242" s="12" t="s">
        <v>213</v>
      </c>
      <c r="K242" s="47" t="s">
        <v>213</v>
      </c>
      <c r="L242" s="9" t="str">
        <f t="shared" si="66"/>
        <v>N/A</v>
      </c>
    </row>
    <row r="243" spans="1:12" x14ac:dyDescent="0.2">
      <c r="A243" s="6" t="s">
        <v>1094</v>
      </c>
      <c r="B243" s="37" t="s">
        <v>213</v>
      </c>
      <c r="C243" s="38">
        <v>0</v>
      </c>
      <c r="D243" s="46" t="str">
        <f>IF($B243="N/A","N/A",IF(C243&gt;10,"No",IF(C243&lt;-10,"No","Yes")))</f>
        <v>N/A</v>
      </c>
      <c r="E243" s="38">
        <v>0</v>
      </c>
      <c r="F243" s="46" t="str">
        <f>IF($B243="N/A","N/A",IF(E243&gt;10,"No",IF(E243&lt;-10,"No","Yes")))</f>
        <v>N/A</v>
      </c>
      <c r="G243" s="38">
        <v>0</v>
      </c>
      <c r="H243" s="46" t="str">
        <f>IF($B243="N/A","N/A",IF(G243&gt;10,"No",IF(G243&lt;-10,"No","Yes")))</f>
        <v>N/A</v>
      </c>
      <c r="I243" s="12" t="s">
        <v>1747</v>
      </c>
      <c r="J243" s="12" t="s">
        <v>1747</v>
      </c>
      <c r="K243" s="47" t="s">
        <v>739</v>
      </c>
      <c r="L243" s="9" t="str">
        <f t="shared" ref="L243:L276" si="67">IF(J243="Div by 0", "N/A", IF(K243="N/A","N/A", IF(J243&gt;VALUE(MID(K243,1,2)), "No", IF(J243&lt;-1*VALUE(MID(K243,1,2)), "No", "Yes"))))</f>
        <v>N/A</v>
      </c>
    </row>
    <row r="244" spans="1:12" x14ac:dyDescent="0.2">
      <c r="A244" s="2" t="s">
        <v>1095</v>
      </c>
      <c r="B244" s="37" t="s">
        <v>213</v>
      </c>
      <c r="C244" s="8">
        <v>0</v>
      </c>
      <c r="D244" s="46" t="str">
        <f>IF($B244="N/A","N/A",IF(C244&gt;10,"No",IF(C244&lt;-10,"No","Yes")))</f>
        <v>N/A</v>
      </c>
      <c r="E244" s="8">
        <v>0</v>
      </c>
      <c r="F244" s="46" t="str">
        <f>IF($B244="N/A","N/A",IF(E244&gt;10,"No",IF(E244&lt;-10,"No","Yes")))</f>
        <v>N/A</v>
      </c>
      <c r="G244" s="8">
        <v>0</v>
      </c>
      <c r="H244" s="46" t="str">
        <f>IF($B244="N/A","N/A",IF(G244&gt;10,"No",IF(G244&lt;-10,"No","Yes")))</f>
        <v>N/A</v>
      </c>
      <c r="I244" s="12" t="s">
        <v>1747</v>
      </c>
      <c r="J244" s="12" t="s">
        <v>1747</v>
      </c>
      <c r="K244" s="47" t="s">
        <v>739</v>
      </c>
      <c r="L244" s="9" t="str">
        <f t="shared" si="67"/>
        <v>N/A</v>
      </c>
    </row>
    <row r="245" spans="1:12" x14ac:dyDescent="0.2">
      <c r="A245" s="2" t="s">
        <v>1096</v>
      </c>
      <c r="B245" s="37" t="s">
        <v>213</v>
      </c>
      <c r="C245" s="8">
        <v>0</v>
      </c>
      <c r="D245" s="46" t="str">
        <f>IF($B245="N/A","N/A",IF(C245&gt;10,"No",IF(C245&lt;-10,"No","Yes")))</f>
        <v>N/A</v>
      </c>
      <c r="E245" s="8">
        <v>0</v>
      </c>
      <c r="F245" s="46" t="str">
        <f>IF($B245="N/A","N/A",IF(E245&gt;10,"No",IF(E245&lt;-10,"No","Yes")))</f>
        <v>N/A</v>
      </c>
      <c r="G245" s="8">
        <v>0</v>
      </c>
      <c r="H245" s="46" t="str">
        <f>IF($B245="N/A","N/A",IF(G245&gt;10,"No",IF(G245&lt;-10,"No","Yes")))</f>
        <v>N/A</v>
      </c>
      <c r="I245" s="12" t="s">
        <v>1747</v>
      </c>
      <c r="J245" s="12" t="s">
        <v>1747</v>
      </c>
      <c r="K245" s="47" t="s">
        <v>739</v>
      </c>
      <c r="L245" s="9" t="str">
        <f t="shared" si="67"/>
        <v>N/A</v>
      </c>
    </row>
    <row r="246" spans="1:12" x14ac:dyDescent="0.2">
      <c r="A246" s="2" t="s">
        <v>1097</v>
      </c>
      <c r="B246" s="37" t="s">
        <v>213</v>
      </c>
      <c r="C246" s="8">
        <v>0</v>
      </c>
      <c r="D246" s="46" t="str">
        <f t="shared" ref="D246:D274" si="68">IF($B246="N/A","N/A",IF(C246&gt;10,"No",IF(C246&lt;-10,"No","Yes")))</f>
        <v>N/A</v>
      </c>
      <c r="E246" s="8">
        <v>0</v>
      </c>
      <c r="F246" s="46" t="str">
        <f t="shared" ref="F246:F274" si="69">IF($B246="N/A","N/A",IF(E246&gt;10,"No",IF(E246&lt;-10,"No","Yes")))</f>
        <v>N/A</v>
      </c>
      <c r="G246" s="8">
        <v>0</v>
      </c>
      <c r="H246" s="46" t="str">
        <f t="shared" ref="H246:H274" si="70">IF($B246="N/A","N/A",IF(G246&gt;10,"No",IF(G246&lt;-10,"No","Yes")))</f>
        <v>N/A</v>
      </c>
      <c r="I246" s="12" t="s">
        <v>1747</v>
      </c>
      <c r="J246" s="12" t="s">
        <v>1747</v>
      </c>
      <c r="K246" s="47" t="s">
        <v>739</v>
      </c>
      <c r="L246" s="9" t="str">
        <f t="shared" si="67"/>
        <v>N/A</v>
      </c>
    </row>
    <row r="247" spans="1:12" x14ac:dyDescent="0.2">
      <c r="A247" s="2" t="s">
        <v>1098</v>
      </c>
      <c r="B247" s="37" t="s">
        <v>213</v>
      </c>
      <c r="C247" s="8">
        <v>0</v>
      </c>
      <c r="D247" s="46" t="str">
        <f t="shared" si="68"/>
        <v>N/A</v>
      </c>
      <c r="E247" s="8">
        <v>0</v>
      </c>
      <c r="F247" s="46" t="str">
        <f t="shared" si="69"/>
        <v>N/A</v>
      </c>
      <c r="G247" s="8">
        <v>0</v>
      </c>
      <c r="H247" s="46" t="str">
        <f t="shared" si="70"/>
        <v>N/A</v>
      </c>
      <c r="I247" s="12" t="s">
        <v>1747</v>
      </c>
      <c r="J247" s="12" t="s">
        <v>1747</v>
      </c>
      <c r="K247" s="47" t="s">
        <v>739</v>
      </c>
      <c r="L247" s="9" t="str">
        <f t="shared" si="67"/>
        <v>N/A</v>
      </c>
    </row>
    <row r="248" spans="1:12" x14ac:dyDescent="0.2">
      <c r="A248" s="2" t="s">
        <v>1099</v>
      </c>
      <c r="B248" s="37" t="s">
        <v>213</v>
      </c>
      <c r="C248" s="8" t="s">
        <v>1747</v>
      </c>
      <c r="D248" s="46" t="str">
        <f t="shared" si="68"/>
        <v>N/A</v>
      </c>
      <c r="E248" s="8" t="s">
        <v>1747</v>
      </c>
      <c r="F248" s="46" t="str">
        <f t="shared" si="69"/>
        <v>N/A</v>
      </c>
      <c r="G248" s="8" t="s">
        <v>1747</v>
      </c>
      <c r="H248" s="46" t="str">
        <f t="shared" si="70"/>
        <v>N/A</v>
      </c>
      <c r="I248" s="12" t="s">
        <v>1747</v>
      </c>
      <c r="J248" s="12" t="s">
        <v>1747</v>
      </c>
      <c r="K248" s="47" t="s">
        <v>739</v>
      </c>
      <c r="L248" s="9" t="str">
        <f t="shared" si="67"/>
        <v>N/A</v>
      </c>
    </row>
    <row r="249" spans="1:12" x14ac:dyDescent="0.2">
      <c r="A249" s="6" t="s">
        <v>1100</v>
      </c>
      <c r="B249" s="37" t="s">
        <v>213</v>
      </c>
      <c r="C249" s="38">
        <v>0</v>
      </c>
      <c r="D249" s="46" t="str">
        <f t="shared" si="68"/>
        <v>N/A</v>
      </c>
      <c r="E249" s="38">
        <v>0</v>
      </c>
      <c r="F249" s="46" t="str">
        <f t="shared" si="69"/>
        <v>N/A</v>
      </c>
      <c r="G249" s="38">
        <v>0</v>
      </c>
      <c r="H249" s="46" t="str">
        <f t="shared" si="70"/>
        <v>N/A</v>
      </c>
      <c r="I249" s="12" t="s">
        <v>1747</v>
      </c>
      <c r="J249" s="12" t="s">
        <v>1747</v>
      </c>
      <c r="K249" s="47" t="s">
        <v>739</v>
      </c>
      <c r="L249" s="9" t="str">
        <f t="shared" si="67"/>
        <v>N/A</v>
      </c>
    </row>
    <row r="250" spans="1:12" x14ac:dyDescent="0.2">
      <c r="A250" s="2" t="s">
        <v>1101</v>
      </c>
      <c r="B250" s="37" t="s">
        <v>213</v>
      </c>
      <c r="C250" s="8">
        <v>0</v>
      </c>
      <c r="D250" s="46" t="str">
        <f t="shared" si="68"/>
        <v>N/A</v>
      </c>
      <c r="E250" s="8">
        <v>0</v>
      </c>
      <c r="F250" s="46" t="str">
        <f t="shared" si="69"/>
        <v>N/A</v>
      </c>
      <c r="G250" s="8">
        <v>0</v>
      </c>
      <c r="H250" s="46" t="str">
        <f t="shared" si="70"/>
        <v>N/A</v>
      </c>
      <c r="I250" s="12" t="s">
        <v>1747</v>
      </c>
      <c r="J250" s="12" t="s">
        <v>1747</v>
      </c>
      <c r="K250" s="47" t="s">
        <v>739</v>
      </c>
      <c r="L250" s="9" t="str">
        <f t="shared" si="67"/>
        <v>N/A</v>
      </c>
    </row>
    <row r="251" spans="1:12" x14ac:dyDescent="0.2">
      <c r="A251" s="2" t="s">
        <v>1102</v>
      </c>
      <c r="B251" s="37" t="s">
        <v>213</v>
      </c>
      <c r="C251" s="8">
        <v>0</v>
      </c>
      <c r="D251" s="46" t="str">
        <f t="shared" si="68"/>
        <v>N/A</v>
      </c>
      <c r="E251" s="8">
        <v>0</v>
      </c>
      <c r="F251" s="46" t="str">
        <f t="shared" si="69"/>
        <v>N/A</v>
      </c>
      <c r="G251" s="8">
        <v>0</v>
      </c>
      <c r="H251" s="46" t="str">
        <f t="shared" si="70"/>
        <v>N/A</v>
      </c>
      <c r="I251" s="12" t="s">
        <v>1747</v>
      </c>
      <c r="J251" s="12" t="s">
        <v>1747</v>
      </c>
      <c r="K251" s="47" t="s">
        <v>739</v>
      </c>
      <c r="L251" s="9" t="str">
        <f t="shared" si="67"/>
        <v>N/A</v>
      </c>
    </row>
    <row r="252" spans="1:12" x14ac:dyDescent="0.2">
      <c r="A252" s="2" t="s">
        <v>1103</v>
      </c>
      <c r="B252" s="37" t="s">
        <v>213</v>
      </c>
      <c r="C252" s="8">
        <v>0</v>
      </c>
      <c r="D252" s="46" t="str">
        <f t="shared" si="68"/>
        <v>N/A</v>
      </c>
      <c r="E252" s="8">
        <v>0</v>
      </c>
      <c r="F252" s="46" t="str">
        <f t="shared" si="69"/>
        <v>N/A</v>
      </c>
      <c r="G252" s="8">
        <v>0</v>
      </c>
      <c r="H252" s="46" t="str">
        <f t="shared" si="70"/>
        <v>N/A</v>
      </c>
      <c r="I252" s="12" t="s">
        <v>1747</v>
      </c>
      <c r="J252" s="12" t="s">
        <v>1747</v>
      </c>
      <c r="K252" s="47" t="s">
        <v>739</v>
      </c>
      <c r="L252" s="9" t="str">
        <f t="shared" si="67"/>
        <v>N/A</v>
      </c>
    </row>
    <row r="253" spans="1:12" x14ac:dyDescent="0.2">
      <c r="A253" s="2" t="s">
        <v>1104</v>
      </c>
      <c r="B253" s="37" t="s">
        <v>213</v>
      </c>
      <c r="C253" s="8">
        <v>0</v>
      </c>
      <c r="D253" s="46" t="str">
        <f t="shared" si="68"/>
        <v>N/A</v>
      </c>
      <c r="E253" s="8">
        <v>0</v>
      </c>
      <c r="F253" s="46" t="str">
        <f t="shared" si="69"/>
        <v>N/A</v>
      </c>
      <c r="G253" s="8">
        <v>0</v>
      </c>
      <c r="H253" s="46" t="str">
        <f t="shared" si="70"/>
        <v>N/A</v>
      </c>
      <c r="I253" s="12" t="s">
        <v>1747</v>
      </c>
      <c r="J253" s="12" t="s">
        <v>1747</v>
      </c>
      <c r="K253" s="47" t="s">
        <v>739</v>
      </c>
      <c r="L253" s="9" t="str">
        <f t="shared" si="67"/>
        <v>N/A</v>
      </c>
    </row>
    <row r="254" spans="1:12" x14ac:dyDescent="0.2">
      <c r="A254" s="2" t="s">
        <v>1105</v>
      </c>
      <c r="B254" s="37" t="s">
        <v>213</v>
      </c>
      <c r="C254" s="8" t="s">
        <v>1747</v>
      </c>
      <c r="D254" s="46" t="str">
        <f t="shared" si="68"/>
        <v>N/A</v>
      </c>
      <c r="E254" s="8" t="s">
        <v>1747</v>
      </c>
      <c r="F254" s="46" t="str">
        <f t="shared" si="69"/>
        <v>N/A</v>
      </c>
      <c r="G254" s="8" t="s">
        <v>1747</v>
      </c>
      <c r="H254" s="46" t="str">
        <f t="shared" si="70"/>
        <v>N/A</v>
      </c>
      <c r="I254" s="12" t="s">
        <v>1747</v>
      </c>
      <c r="J254" s="12" t="s">
        <v>1747</v>
      </c>
      <c r="K254" s="47" t="s">
        <v>739</v>
      </c>
      <c r="L254" s="9" t="str">
        <f t="shared" si="67"/>
        <v>N/A</v>
      </c>
    </row>
    <row r="255" spans="1:12" x14ac:dyDescent="0.2">
      <c r="A255" s="2" t="s">
        <v>1106</v>
      </c>
      <c r="B255" s="37" t="s">
        <v>213</v>
      </c>
      <c r="C255" s="8" t="s">
        <v>1747</v>
      </c>
      <c r="D255" s="46" t="str">
        <f t="shared" si="68"/>
        <v>N/A</v>
      </c>
      <c r="E255" s="8" t="s">
        <v>1747</v>
      </c>
      <c r="F255" s="46" t="str">
        <f t="shared" si="69"/>
        <v>N/A</v>
      </c>
      <c r="G255" s="8" t="s">
        <v>1747</v>
      </c>
      <c r="H255" s="46" t="str">
        <f t="shared" si="70"/>
        <v>N/A</v>
      </c>
      <c r="I255" s="12" t="s">
        <v>1747</v>
      </c>
      <c r="J255" s="12" t="s">
        <v>1747</v>
      </c>
      <c r="K255" s="47" t="s">
        <v>739</v>
      </c>
      <c r="L255" s="9" t="str">
        <f>IF(J255="Div by 0", "N/A", IF(OR(J255="N/A",K255="N/A"),"N/A", IF(J255&gt;VALUE(MID(K255,1,2)), "No", IF(J255&lt;-1*VALUE(MID(K255,1,2)), "No", "Yes"))))</f>
        <v>N/A</v>
      </c>
    </row>
    <row r="256" spans="1:12" x14ac:dyDescent="0.2">
      <c r="A256" s="6" t="s">
        <v>1107</v>
      </c>
      <c r="B256" s="37" t="s">
        <v>213</v>
      </c>
      <c r="C256" s="38">
        <v>0</v>
      </c>
      <c r="D256" s="46" t="str">
        <f t="shared" si="68"/>
        <v>N/A</v>
      </c>
      <c r="E256" s="38">
        <v>0</v>
      </c>
      <c r="F256" s="46" t="str">
        <f t="shared" si="69"/>
        <v>N/A</v>
      </c>
      <c r="G256" s="38">
        <v>0</v>
      </c>
      <c r="H256" s="46" t="str">
        <f t="shared" si="70"/>
        <v>N/A</v>
      </c>
      <c r="I256" s="12" t="s">
        <v>1747</v>
      </c>
      <c r="J256" s="12" t="s">
        <v>1747</v>
      </c>
      <c r="K256" s="47" t="s">
        <v>739</v>
      </c>
      <c r="L256" s="9" t="str">
        <f t="shared" si="67"/>
        <v>N/A</v>
      </c>
    </row>
    <row r="257" spans="1:12" x14ac:dyDescent="0.2">
      <c r="A257" s="2" t="s">
        <v>1108</v>
      </c>
      <c r="B257" s="37" t="s">
        <v>213</v>
      </c>
      <c r="C257" s="8">
        <v>0</v>
      </c>
      <c r="D257" s="46" t="str">
        <f t="shared" si="68"/>
        <v>N/A</v>
      </c>
      <c r="E257" s="8">
        <v>0</v>
      </c>
      <c r="F257" s="46" t="str">
        <f t="shared" si="69"/>
        <v>N/A</v>
      </c>
      <c r="G257" s="8">
        <v>0</v>
      </c>
      <c r="H257" s="46" t="str">
        <f t="shared" si="70"/>
        <v>N/A</v>
      </c>
      <c r="I257" s="12" t="s">
        <v>1747</v>
      </c>
      <c r="J257" s="12" t="s">
        <v>1747</v>
      </c>
      <c r="K257" s="47" t="s">
        <v>739</v>
      </c>
      <c r="L257" s="9" t="str">
        <f t="shared" si="67"/>
        <v>N/A</v>
      </c>
    </row>
    <row r="258" spans="1:12" x14ac:dyDescent="0.2">
      <c r="A258" s="2" t="s">
        <v>1109</v>
      </c>
      <c r="B258" s="37" t="s">
        <v>213</v>
      </c>
      <c r="C258" s="8">
        <v>0</v>
      </c>
      <c r="D258" s="46" t="str">
        <f t="shared" si="68"/>
        <v>N/A</v>
      </c>
      <c r="E258" s="8">
        <v>0</v>
      </c>
      <c r="F258" s="46" t="str">
        <f t="shared" si="69"/>
        <v>N/A</v>
      </c>
      <c r="G258" s="8">
        <v>0</v>
      </c>
      <c r="H258" s="46" t="str">
        <f t="shared" si="70"/>
        <v>N/A</v>
      </c>
      <c r="I258" s="12" t="s">
        <v>1747</v>
      </c>
      <c r="J258" s="12" t="s">
        <v>1747</v>
      </c>
      <c r="K258" s="47" t="s">
        <v>739</v>
      </c>
      <c r="L258" s="9" t="str">
        <f t="shared" si="67"/>
        <v>N/A</v>
      </c>
    </row>
    <row r="259" spans="1:12" x14ac:dyDescent="0.2">
      <c r="A259" s="2" t="s">
        <v>1110</v>
      </c>
      <c r="B259" s="37" t="s">
        <v>213</v>
      </c>
      <c r="C259" s="8">
        <v>0</v>
      </c>
      <c r="D259" s="46" t="str">
        <f t="shared" si="68"/>
        <v>N/A</v>
      </c>
      <c r="E259" s="8">
        <v>0</v>
      </c>
      <c r="F259" s="46" t="str">
        <f t="shared" si="69"/>
        <v>N/A</v>
      </c>
      <c r="G259" s="8">
        <v>0</v>
      </c>
      <c r="H259" s="46" t="str">
        <f t="shared" si="70"/>
        <v>N/A</v>
      </c>
      <c r="I259" s="12" t="s">
        <v>1747</v>
      </c>
      <c r="J259" s="12" t="s">
        <v>1747</v>
      </c>
      <c r="K259" s="47" t="s">
        <v>739</v>
      </c>
      <c r="L259" s="9" t="str">
        <f t="shared" si="67"/>
        <v>N/A</v>
      </c>
    </row>
    <row r="260" spans="1:12" x14ac:dyDescent="0.2">
      <c r="A260" s="2" t="s">
        <v>1111</v>
      </c>
      <c r="B260" s="37" t="s">
        <v>213</v>
      </c>
      <c r="C260" s="8">
        <v>0</v>
      </c>
      <c r="D260" s="46" t="str">
        <f t="shared" si="68"/>
        <v>N/A</v>
      </c>
      <c r="E260" s="8">
        <v>0</v>
      </c>
      <c r="F260" s="46" t="str">
        <f t="shared" si="69"/>
        <v>N/A</v>
      </c>
      <c r="G260" s="8">
        <v>0</v>
      </c>
      <c r="H260" s="46" t="str">
        <f t="shared" si="70"/>
        <v>N/A</v>
      </c>
      <c r="I260" s="12" t="s">
        <v>1747</v>
      </c>
      <c r="J260" s="12" t="s">
        <v>1747</v>
      </c>
      <c r="K260" s="47" t="s">
        <v>739</v>
      </c>
      <c r="L260" s="9" t="str">
        <f t="shared" si="67"/>
        <v>N/A</v>
      </c>
    </row>
    <row r="261" spans="1:12" x14ac:dyDescent="0.2">
      <c r="A261" s="2" t="s">
        <v>1112</v>
      </c>
      <c r="B261" s="37" t="s">
        <v>213</v>
      </c>
      <c r="C261" s="8" t="s">
        <v>1747</v>
      </c>
      <c r="D261" s="46" t="str">
        <f t="shared" si="68"/>
        <v>N/A</v>
      </c>
      <c r="E261" s="8" t="s">
        <v>1747</v>
      </c>
      <c r="F261" s="46" t="str">
        <f t="shared" si="69"/>
        <v>N/A</v>
      </c>
      <c r="G261" s="8" t="s">
        <v>1747</v>
      </c>
      <c r="H261" s="46" t="str">
        <f t="shared" si="70"/>
        <v>N/A</v>
      </c>
      <c r="I261" s="12" t="s">
        <v>1747</v>
      </c>
      <c r="J261" s="12" t="s">
        <v>1747</v>
      </c>
      <c r="K261" s="47" t="s">
        <v>739</v>
      </c>
      <c r="L261" s="9" t="str">
        <f t="shared" si="67"/>
        <v>N/A</v>
      </c>
    </row>
    <row r="262" spans="1:12" x14ac:dyDescent="0.2">
      <c r="A262" s="2" t="s">
        <v>1113</v>
      </c>
      <c r="B262" s="37" t="s">
        <v>213</v>
      </c>
      <c r="C262" s="8" t="s">
        <v>1747</v>
      </c>
      <c r="D262" s="46" t="str">
        <f t="shared" si="68"/>
        <v>N/A</v>
      </c>
      <c r="E262" s="8" t="s">
        <v>1747</v>
      </c>
      <c r="F262" s="46" t="str">
        <f t="shared" si="69"/>
        <v>N/A</v>
      </c>
      <c r="G262" s="8" t="s">
        <v>1747</v>
      </c>
      <c r="H262" s="46" t="str">
        <f t="shared" si="70"/>
        <v>N/A</v>
      </c>
      <c r="I262" s="12" t="s">
        <v>1747</v>
      </c>
      <c r="J262" s="12" t="s">
        <v>1747</v>
      </c>
      <c r="K262" s="47" t="s">
        <v>739</v>
      </c>
      <c r="L262" s="9" t="str">
        <f>IF(J262="Div by 0", "N/A", IF(OR(J262="N/A",K262="N/A"),"N/A", IF(J262&gt;VALUE(MID(K262,1,2)), "No", IF(J262&lt;-1*VALUE(MID(K262,1,2)), "No", "Yes"))))</f>
        <v>N/A</v>
      </c>
    </row>
    <row r="263" spans="1:12" x14ac:dyDescent="0.2">
      <c r="A263" s="2" t="s">
        <v>1114</v>
      </c>
      <c r="B263" s="37" t="s">
        <v>213</v>
      </c>
      <c r="C263" s="38">
        <v>0</v>
      </c>
      <c r="D263" s="46" t="str">
        <f t="shared" si="68"/>
        <v>N/A</v>
      </c>
      <c r="E263" s="38">
        <v>0</v>
      </c>
      <c r="F263" s="46" t="str">
        <f t="shared" si="69"/>
        <v>N/A</v>
      </c>
      <c r="G263" s="38">
        <v>0</v>
      </c>
      <c r="H263" s="46" t="str">
        <f t="shared" si="70"/>
        <v>N/A</v>
      </c>
      <c r="I263" s="12" t="s">
        <v>1747</v>
      </c>
      <c r="J263" s="12" t="s">
        <v>1747</v>
      </c>
      <c r="K263" s="47" t="s">
        <v>739</v>
      </c>
      <c r="L263" s="9" t="str">
        <f t="shared" si="67"/>
        <v>N/A</v>
      </c>
    </row>
    <row r="264" spans="1:12" x14ac:dyDescent="0.2">
      <c r="A264" s="6" t="s">
        <v>1115</v>
      </c>
      <c r="B264" s="37" t="s">
        <v>213</v>
      </c>
      <c r="C264" s="38">
        <v>0</v>
      </c>
      <c r="D264" s="46" t="str">
        <f t="shared" si="68"/>
        <v>N/A</v>
      </c>
      <c r="E264" s="38">
        <v>0</v>
      </c>
      <c r="F264" s="46" t="str">
        <f t="shared" si="69"/>
        <v>N/A</v>
      </c>
      <c r="G264" s="38">
        <v>0</v>
      </c>
      <c r="H264" s="46" t="str">
        <f t="shared" si="70"/>
        <v>N/A</v>
      </c>
      <c r="I264" s="12" t="s">
        <v>1747</v>
      </c>
      <c r="J264" s="12" t="s">
        <v>1747</v>
      </c>
      <c r="K264" s="47" t="s">
        <v>739</v>
      </c>
      <c r="L264" s="9" t="str">
        <f t="shared" si="67"/>
        <v>N/A</v>
      </c>
    </row>
    <row r="265" spans="1:12" x14ac:dyDescent="0.2">
      <c r="A265" s="2" t="s">
        <v>1116</v>
      </c>
      <c r="B265" s="37" t="s">
        <v>213</v>
      </c>
      <c r="C265" s="8">
        <v>0</v>
      </c>
      <c r="D265" s="46" t="str">
        <f t="shared" si="68"/>
        <v>N/A</v>
      </c>
      <c r="E265" s="8">
        <v>0</v>
      </c>
      <c r="F265" s="46" t="str">
        <f t="shared" si="69"/>
        <v>N/A</v>
      </c>
      <c r="G265" s="8">
        <v>0</v>
      </c>
      <c r="H265" s="46" t="str">
        <f t="shared" si="70"/>
        <v>N/A</v>
      </c>
      <c r="I265" s="12" t="s">
        <v>1747</v>
      </c>
      <c r="J265" s="12" t="s">
        <v>1747</v>
      </c>
      <c r="K265" s="47" t="s">
        <v>739</v>
      </c>
      <c r="L265" s="9" t="str">
        <f t="shared" si="67"/>
        <v>N/A</v>
      </c>
    </row>
    <row r="266" spans="1:12" x14ac:dyDescent="0.2">
      <c r="A266" s="2" t="s">
        <v>1117</v>
      </c>
      <c r="B266" s="37" t="s">
        <v>213</v>
      </c>
      <c r="C266" s="8">
        <v>0</v>
      </c>
      <c r="D266" s="46" t="str">
        <f t="shared" si="68"/>
        <v>N/A</v>
      </c>
      <c r="E266" s="8">
        <v>0</v>
      </c>
      <c r="F266" s="46" t="str">
        <f t="shared" si="69"/>
        <v>N/A</v>
      </c>
      <c r="G266" s="8">
        <v>0</v>
      </c>
      <c r="H266" s="46" t="str">
        <f t="shared" si="70"/>
        <v>N/A</v>
      </c>
      <c r="I266" s="12" t="s">
        <v>1747</v>
      </c>
      <c r="J266" s="12" t="s">
        <v>1747</v>
      </c>
      <c r="K266" s="47" t="s">
        <v>739</v>
      </c>
      <c r="L266" s="9" t="str">
        <f t="shared" si="67"/>
        <v>N/A</v>
      </c>
    </row>
    <row r="267" spans="1:12" x14ac:dyDescent="0.2">
      <c r="A267" s="2" t="s">
        <v>1118</v>
      </c>
      <c r="B267" s="37" t="s">
        <v>213</v>
      </c>
      <c r="C267" s="8">
        <v>0</v>
      </c>
      <c r="D267" s="46" t="str">
        <f t="shared" si="68"/>
        <v>N/A</v>
      </c>
      <c r="E267" s="8">
        <v>0</v>
      </c>
      <c r="F267" s="46" t="str">
        <f t="shared" si="69"/>
        <v>N/A</v>
      </c>
      <c r="G267" s="8">
        <v>0</v>
      </c>
      <c r="H267" s="46" t="str">
        <f t="shared" si="70"/>
        <v>N/A</v>
      </c>
      <c r="I267" s="12" t="s">
        <v>1747</v>
      </c>
      <c r="J267" s="12" t="s">
        <v>1747</v>
      </c>
      <c r="K267" s="47" t="s">
        <v>739</v>
      </c>
      <c r="L267" s="9" t="str">
        <f t="shared" si="67"/>
        <v>N/A</v>
      </c>
    </row>
    <row r="268" spans="1:12" x14ac:dyDescent="0.2">
      <c r="A268" s="2" t="s">
        <v>1119</v>
      </c>
      <c r="B268" s="37" t="s">
        <v>213</v>
      </c>
      <c r="C268" s="8">
        <v>0</v>
      </c>
      <c r="D268" s="46" t="str">
        <f t="shared" si="68"/>
        <v>N/A</v>
      </c>
      <c r="E268" s="8">
        <v>0</v>
      </c>
      <c r="F268" s="46" t="str">
        <f t="shared" si="69"/>
        <v>N/A</v>
      </c>
      <c r="G268" s="8">
        <v>0</v>
      </c>
      <c r="H268" s="46" t="str">
        <f t="shared" si="70"/>
        <v>N/A</v>
      </c>
      <c r="I268" s="12" t="s">
        <v>1747</v>
      </c>
      <c r="J268" s="12" t="s">
        <v>1747</v>
      </c>
      <c r="K268" s="47" t="s">
        <v>739</v>
      </c>
      <c r="L268" s="9" t="str">
        <f t="shared" si="67"/>
        <v>N/A</v>
      </c>
    </row>
    <row r="269" spans="1:12" x14ac:dyDescent="0.2">
      <c r="A269" s="2" t="s">
        <v>1120</v>
      </c>
      <c r="B269" s="37" t="s">
        <v>213</v>
      </c>
      <c r="C269" s="8" t="s">
        <v>1747</v>
      </c>
      <c r="D269" s="46" t="str">
        <f t="shared" si="68"/>
        <v>N/A</v>
      </c>
      <c r="E269" s="8" t="s">
        <v>1747</v>
      </c>
      <c r="F269" s="46" t="str">
        <f t="shared" si="69"/>
        <v>N/A</v>
      </c>
      <c r="G269" s="8" t="s">
        <v>1747</v>
      </c>
      <c r="H269" s="46" t="str">
        <f t="shared" si="70"/>
        <v>N/A</v>
      </c>
      <c r="I269" s="12" t="s">
        <v>1747</v>
      </c>
      <c r="J269" s="12" t="s">
        <v>1747</v>
      </c>
      <c r="K269" s="47" t="s">
        <v>739</v>
      </c>
      <c r="L269" s="9" t="str">
        <f t="shared" si="67"/>
        <v>N/A</v>
      </c>
    </row>
    <row r="270" spans="1:12" x14ac:dyDescent="0.2">
      <c r="A270" s="2" t="s">
        <v>1121</v>
      </c>
      <c r="B270" s="37" t="s">
        <v>213</v>
      </c>
      <c r="C270" s="38">
        <v>0</v>
      </c>
      <c r="D270" s="46" t="str">
        <f t="shared" si="68"/>
        <v>N/A</v>
      </c>
      <c r="E270" s="38">
        <v>0</v>
      </c>
      <c r="F270" s="46" t="str">
        <f t="shared" si="69"/>
        <v>N/A</v>
      </c>
      <c r="G270" s="38">
        <v>0</v>
      </c>
      <c r="H270" s="46" t="str">
        <f t="shared" si="70"/>
        <v>N/A</v>
      </c>
      <c r="I270" s="12" t="s">
        <v>1747</v>
      </c>
      <c r="J270" s="12" t="s">
        <v>1747</v>
      </c>
      <c r="K270" s="47" t="s">
        <v>739</v>
      </c>
      <c r="L270" s="9" t="str">
        <f t="shared" si="67"/>
        <v>N/A</v>
      </c>
    </row>
    <row r="271" spans="1:12" x14ac:dyDescent="0.2">
      <c r="A271" s="2" t="s">
        <v>1122</v>
      </c>
      <c r="B271" s="37" t="s">
        <v>213</v>
      </c>
      <c r="C271" s="38">
        <v>0</v>
      </c>
      <c r="D271" s="46" t="str">
        <f t="shared" si="68"/>
        <v>N/A</v>
      </c>
      <c r="E271" s="38">
        <v>0</v>
      </c>
      <c r="F271" s="46" t="str">
        <f t="shared" si="69"/>
        <v>N/A</v>
      </c>
      <c r="G271" s="38">
        <v>0</v>
      </c>
      <c r="H271" s="46" t="str">
        <f t="shared" si="70"/>
        <v>N/A</v>
      </c>
      <c r="I271" s="12" t="s">
        <v>1747</v>
      </c>
      <c r="J271" s="12" t="s">
        <v>1747</v>
      </c>
      <c r="K271" s="47" t="s">
        <v>739</v>
      </c>
      <c r="L271" s="9" t="str">
        <f t="shared" si="67"/>
        <v>N/A</v>
      </c>
    </row>
    <row r="272" spans="1:12" x14ac:dyDescent="0.2">
      <c r="A272" s="2" t="s">
        <v>1123</v>
      </c>
      <c r="B272" s="37" t="s">
        <v>213</v>
      </c>
      <c r="C272" s="38">
        <v>0</v>
      </c>
      <c r="D272" s="46" t="str">
        <f t="shared" si="68"/>
        <v>N/A</v>
      </c>
      <c r="E272" s="38">
        <v>0</v>
      </c>
      <c r="F272" s="46" t="str">
        <f t="shared" si="69"/>
        <v>N/A</v>
      </c>
      <c r="G272" s="38">
        <v>0</v>
      </c>
      <c r="H272" s="46" t="str">
        <f t="shared" si="70"/>
        <v>N/A</v>
      </c>
      <c r="I272" s="12" t="s">
        <v>1747</v>
      </c>
      <c r="J272" s="12" t="s">
        <v>1747</v>
      </c>
      <c r="K272" s="47" t="s">
        <v>739</v>
      </c>
      <c r="L272" s="9" t="str">
        <f t="shared" si="67"/>
        <v>N/A</v>
      </c>
    </row>
    <row r="273" spans="1:12" x14ac:dyDescent="0.2">
      <c r="A273" s="2" t="s">
        <v>1124</v>
      </c>
      <c r="B273" s="37" t="s">
        <v>213</v>
      </c>
      <c r="C273" s="38">
        <v>0</v>
      </c>
      <c r="D273" s="46" t="str">
        <f t="shared" si="68"/>
        <v>N/A</v>
      </c>
      <c r="E273" s="38">
        <v>0</v>
      </c>
      <c r="F273" s="46" t="str">
        <f t="shared" si="69"/>
        <v>N/A</v>
      </c>
      <c r="G273" s="38">
        <v>0</v>
      </c>
      <c r="H273" s="46" t="str">
        <f t="shared" si="70"/>
        <v>N/A</v>
      </c>
      <c r="I273" s="12" t="s">
        <v>1747</v>
      </c>
      <c r="J273" s="12" t="s">
        <v>1747</v>
      </c>
      <c r="K273" s="47" t="s">
        <v>739</v>
      </c>
      <c r="L273" s="9" t="str">
        <f t="shared" si="67"/>
        <v>N/A</v>
      </c>
    </row>
    <row r="274" spans="1:12" x14ac:dyDescent="0.2">
      <c r="A274" s="81" t="s">
        <v>153</v>
      </c>
      <c r="B274" s="37" t="s">
        <v>213</v>
      </c>
      <c r="C274" s="38">
        <v>0</v>
      </c>
      <c r="D274" s="46" t="str">
        <f t="shared" si="68"/>
        <v>N/A</v>
      </c>
      <c r="E274" s="38">
        <v>0</v>
      </c>
      <c r="F274" s="46" t="str">
        <f t="shared" si="69"/>
        <v>N/A</v>
      </c>
      <c r="G274" s="38">
        <v>0</v>
      </c>
      <c r="H274" s="46" t="str">
        <f t="shared" si="70"/>
        <v>N/A</v>
      </c>
      <c r="I274" s="12" t="s">
        <v>1747</v>
      </c>
      <c r="J274" s="12" t="s">
        <v>1747</v>
      </c>
      <c r="K274" s="47" t="s">
        <v>739</v>
      </c>
      <c r="L274" s="9" t="str">
        <f t="shared" si="67"/>
        <v>N/A</v>
      </c>
    </row>
    <row r="275" spans="1:12" x14ac:dyDescent="0.2">
      <c r="A275" s="2" t="s">
        <v>154</v>
      </c>
      <c r="B275" s="50" t="s">
        <v>217</v>
      </c>
      <c r="C275" s="1">
        <v>0</v>
      </c>
      <c r="D275" s="46" t="str">
        <f t="shared" ref="D275:D276" si="71">IF($B275="N/A","N/A",IF(C275&gt;0,"No",IF(C275&lt;0,"No","Yes")))</f>
        <v>Yes</v>
      </c>
      <c r="E275" s="1">
        <v>0</v>
      </c>
      <c r="F275" s="46" t="str">
        <f t="shared" ref="F275:F276" si="72">IF($B275="N/A","N/A",IF(E275&gt;0,"No",IF(E275&lt;0,"No","Yes")))</f>
        <v>Yes</v>
      </c>
      <c r="G275" s="1">
        <v>0</v>
      </c>
      <c r="H275" s="46" t="str">
        <f t="shared" ref="H275:H276" si="73">IF($B275="N/A","N/A",IF(G275&gt;0,"No",IF(G275&lt;0,"No","Yes")))</f>
        <v>Yes</v>
      </c>
      <c r="I275" s="12" t="s">
        <v>1747</v>
      </c>
      <c r="J275" s="12" t="s">
        <v>1747</v>
      </c>
      <c r="K275" s="47" t="s">
        <v>739</v>
      </c>
      <c r="L275" s="9" t="str">
        <f t="shared" si="67"/>
        <v>N/A</v>
      </c>
    </row>
    <row r="276" spans="1:12" x14ac:dyDescent="0.2">
      <c r="A276" s="2" t="s">
        <v>155</v>
      </c>
      <c r="B276" s="50" t="s">
        <v>217</v>
      </c>
      <c r="C276" s="1">
        <v>0</v>
      </c>
      <c r="D276" s="46" t="str">
        <f t="shared" si="71"/>
        <v>Yes</v>
      </c>
      <c r="E276" s="1">
        <v>0</v>
      </c>
      <c r="F276" s="46" t="str">
        <f t="shared" si="72"/>
        <v>Yes</v>
      </c>
      <c r="G276" s="1">
        <v>0</v>
      </c>
      <c r="H276" s="46" t="str">
        <f t="shared" si="73"/>
        <v>Yes</v>
      </c>
      <c r="I276" s="12" t="s">
        <v>1747</v>
      </c>
      <c r="J276" s="12" t="s">
        <v>1747</v>
      </c>
      <c r="K276" s="47" t="s">
        <v>739</v>
      </c>
      <c r="L276" s="9" t="str">
        <f t="shared" si="67"/>
        <v>N/A</v>
      </c>
    </row>
    <row r="277" spans="1:12" x14ac:dyDescent="0.2">
      <c r="A277" s="18" t="s">
        <v>693</v>
      </c>
      <c r="B277" s="1" t="s">
        <v>213</v>
      </c>
      <c r="C277" s="1">
        <v>154375</v>
      </c>
      <c r="D277" s="11" t="str">
        <f t="shared" ref="D277:D284" si="74">IF($B277="N/A","N/A",IF(C277&gt;10,"No",IF(C277&lt;-10,"No","Yes")))</f>
        <v>N/A</v>
      </c>
      <c r="E277" s="1">
        <v>160887</v>
      </c>
      <c r="F277" s="11" t="str">
        <f t="shared" ref="F277:F278" si="75">IF($B277="N/A","N/A",IF(E277&gt;10,"No",IF(E277&lt;-10,"No","Yes")))</f>
        <v>N/A</v>
      </c>
      <c r="G277" s="1">
        <v>163100</v>
      </c>
      <c r="H277" s="11" t="str">
        <f t="shared" ref="H277:H278" si="76">IF($B277="N/A","N/A",IF(G277&gt;10,"No",IF(G277&lt;-10,"No","Yes")))</f>
        <v>N/A</v>
      </c>
      <c r="I277" s="12">
        <v>4.218</v>
      </c>
      <c r="J277" s="12">
        <v>1.375</v>
      </c>
      <c r="K277" s="1" t="s">
        <v>213</v>
      </c>
      <c r="L277" s="9" t="str">
        <f t="shared" ref="L277:L278" si="77">IF(J277="Div by 0", "N/A", IF(K277="N/A","N/A", IF(J277&gt;VALUE(MID(K277,1,2)), "No", IF(J277&lt;-1*VALUE(MID(K277,1,2)), "No", "Yes"))))</f>
        <v>N/A</v>
      </c>
    </row>
    <row r="278" spans="1:12" x14ac:dyDescent="0.2">
      <c r="A278" s="18" t="s">
        <v>694</v>
      </c>
      <c r="B278" s="1" t="s">
        <v>213</v>
      </c>
      <c r="C278" s="1">
        <v>121024.33332999999</v>
      </c>
      <c r="D278" s="11" t="str">
        <f t="shared" si="74"/>
        <v>N/A</v>
      </c>
      <c r="E278" s="1">
        <v>127274.75</v>
      </c>
      <c r="F278" s="11" t="str">
        <f t="shared" si="75"/>
        <v>N/A</v>
      </c>
      <c r="G278" s="1">
        <v>129100.91667000001</v>
      </c>
      <c r="H278" s="11" t="str">
        <f t="shared" si="76"/>
        <v>N/A</v>
      </c>
      <c r="I278" s="12">
        <v>5.165</v>
      </c>
      <c r="J278" s="12">
        <v>1.4350000000000001</v>
      </c>
      <c r="K278" s="1" t="s">
        <v>213</v>
      </c>
      <c r="L278" s="9" t="str">
        <f t="shared" si="77"/>
        <v>N/A</v>
      </c>
    </row>
    <row r="279" spans="1:12" x14ac:dyDescent="0.2">
      <c r="A279" s="18" t="s">
        <v>695</v>
      </c>
      <c r="B279" s="1" t="s">
        <v>213</v>
      </c>
      <c r="C279" s="1">
        <v>0</v>
      </c>
      <c r="D279" s="11" t="str">
        <f t="shared" si="74"/>
        <v>N/A</v>
      </c>
      <c r="E279" s="1">
        <v>0</v>
      </c>
      <c r="F279" s="11" t="str">
        <f t="shared" ref="F279:F284" si="78">IF($B279="N/A","N/A",IF(E279&gt;10,"No",IF(E279&lt;-10,"No","Yes")))</f>
        <v>N/A</v>
      </c>
      <c r="G279" s="1">
        <v>0</v>
      </c>
      <c r="H279" s="11" t="str">
        <f t="shared" ref="H279:H284" si="79">IF($B279="N/A","N/A",IF(G279&gt;10,"No",IF(G279&lt;-10,"No","Yes")))</f>
        <v>N/A</v>
      </c>
      <c r="I279" s="12" t="s">
        <v>1747</v>
      </c>
      <c r="J279" s="12" t="s">
        <v>1747</v>
      </c>
      <c r="K279" s="1" t="s">
        <v>213</v>
      </c>
      <c r="L279" s="9" t="str">
        <f t="shared" ref="L279:L285" si="80">IF(J279="Div by 0", "N/A", IF(K279="N/A","N/A", IF(J279&gt;VALUE(MID(K279,1,2)), "No", IF(J279&lt;-1*VALUE(MID(K279,1,2)), "No", "Yes"))))</f>
        <v>N/A</v>
      </c>
    </row>
    <row r="280" spans="1:12" x14ac:dyDescent="0.2">
      <c r="A280" s="18" t="s">
        <v>696</v>
      </c>
      <c r="B280" s="1" t="s">
        <v>213</v>
      </c>
      <c r="C280" s="1">
        <v>0</v>
      </c>
      <c r="D280" s="11" t="str">
        <f t="shared" si="74"/>
        <v>N/A</v>
      </c>
      <c r="E280" s="1">
        <v>0</v>
      </c>
      <c r="F280" s="11" t="str">
        <f t="shared" si="78"/>
        <v>N/A</v>
      </c>
      <c r="G280" s="1">
        <v>0</v>
      </c>
      <c r="H280" s="11" t="str">
        <f t="shared" si="79"/>
        <v>N/A</v>
      </c>
      <c r="I280" s="12" t="s">
        <v>1747</v>
      </c>
      <c r="J280" s="12" t="s">
        <v>1747</v>
      </c>
      <c r="K280" s="1" t="s">
        <v>213</v>
      </c>
      <c r="L280" s="9" t="str">
        <f t="shared" si="80"/>
        <v>N/A</v>
      </c>
    </row>
    <row r="281" spans="1:12" x14ac:dyDescent="0.2">
      <c r="A281" s="18" t="s">
        <v>697</v>
      </c>
      <c r="B281" s="1" t="s">
        <v>213</v>
      </c>
      <c r="C281" s="1">
        <v>0</v>
      </c>
      <c r="D281" s="11" t="str">
        <f t="shared" si="74"/>
        <v>N/A</v>
      </c>
      <c r="E281" s="1">
        <v>0</v>
      </c>
      <c r="F281" s="11" t="str">
        <f t="shared" si="78"/>
        <v>N/A</v>
      </c>
      <c r="G281" s="1">
        <v>0</v>
      </c>
      <c r="H281" s="11" t="str">
        <f t="shared" si="79"/>
        <v>N/A</v>
      </c>
      <c r="I281" s="12" t="s">
        <v>1747</v>
      </c>
      <c r="J281" s="12" t="s">
        <v>1747</v>
      </c>
      <c r="K281" s="1" t="s">
        <v>213</v>
      </c>
      <c r="L281" s="9" t="str">
        <f t="shared" si="80"/>
        <v>N/A</v>
      </c>
    </row>
    <row r="282" spans="1:12" x14ac:dyDescent="0.2">
      <c r="A282" s="18" t="s">
        <v>698</v>
      </c>
      <c r="B282" s="1" t="s">
        <v>213</v>
      </c>
      <c r="C282" s="1">
        <v>7245</v>
      </c>
      <c r="D282" s="11" t="str">
        <f t="shared" si="74"/>
        <v>N/A</v>
      </c>
      <c r="E282" s="1">
        <v>8320</v>
      </c>
      <c r="F282" s="11" t="str">
        <f t="shared" si="78"/>
        <v>N/A</v>
      </c>
      <c r="G282" s="1">
        <v>9670</v>
      </c>
      <c r="H282" s="11" t="str">
        <f t="shared" si="79"/>
        <v>N/A</v>
      </c>
      <c r="I282" s="12">
        <v>14.84</v>
      </c>
      <c r="J282" s="12">
        <v>16.23</v>
      </c>
      <c r="K282" s="1" t="s">
        <v>213</v>
      </c>
      <c r="L282" s="9" t="str">
        <f t="shared" si="80"/>
        <v>N/A</v>
      </c>
    </row>
    <row r="283" spans="1:12" x14ac:dyDescent="0.2">
      <c r="A283" s="18" t="s">
        <v>699</v>
      </c>
      <c r="B283" s="1" t="s">
        <v>213</v>
      </c>
      <c r="C283" s="1">
        <v>10687</v>
      </c>
      <c r="D283" s="11" t="str">
        <f t="shared" si="74"/>
        <v>N/A</v>
      </c>
      <c r="E283" s="1">
        <v>11916</v>
      </c>
      <c r="F283" s="11" t="str">
        <f t="shared" si="78"/>
        <v>N/A</v>
      </c>
      <c r="G283" s="1">
        <v>13506</v>
      </c>
      <c r="H283" s="11" t="str">
        <f t="shared" si="79"/>
        <v>N/A</v>
      </c>
      <c r="I283" s="12">
        <v>11.5</v>
      </c>
      <c r="J283" s="12">
        <v>13.34</v>
      </c>
      <c r="K283" s="1" t="s">
        <v>213</v>
      </c>
      <c r="L283" s="9" t="str">
        <f t="shared" si="80"/>
        <v>N/A</v>
      </c>
    </row>
    <row r="284" spans="1:12" ht="25.5" x14ac:dyDescent="0.2">
      <c r="A284" s="18" t="s">
        <v>700</v>
      </c>
      <c r="B284" s="1" t="s">
        <v>213</v>
      </c>
      <c r="C284" s="1">
        <v>7285.8333333</v>
      </c>
      <c r="D284" s="11" t="str">
        <f t="shared" si="74"/>
        <v>N/A</v>
      </c>
      <c r="E284" s="1">
        <v>8400.25</v>
      </c>
      <c r="F284" s="11" t="str">
        <f t="shared" si="78"/>
        <v>N/A</v>
      </c>
      <c r="G284" s="1">
        <v>9618.9166667000009</v>
      </c>
      <c r="H284" s="11" t="str">
        <f t="shared" si="79"/>
        <v>N/A</v>
      </c>
      <c r="I284" s="12">
        <v>15.3</v>
      </c>
      <c r="J284" s="12">
        <v>14.51</v>
      </c>
      <c r="K284" s="1" t="s">
        <v>213</v>
      </c>
      <c r="L284" s="9" t="str">
        <f t="shared" si="80"/>
        <v>N/A</v>
      </c>
    </row>
    <row r="285" spans="1:12" x14ac:dyDescent="0.2">
      <c r="A285" s="18" t="s">
        <v>404</v>
      </c>
      <c r="B285" s="37" t="s">
        <v>290</v>
      </c>
      <c r="C285" s="8">
        <v>23.337091318999999</v>
      </c>
      <c r="D285" s="46" t="str">
        <f>IF($B285="N/A","N/A",IF(C285&lt;=40,"Yes","No"))</f>
        <v>Yes</v>
      </c>
      <c r="E285" s="8">
        <v>25.272622338000001</v>
      </c>
      <c r="F285" s="46" t="str">
        <f>IF($B285="N/A","N/A",IF(E285&lt;=40,"Yes","No"))</f>
        <v>Yes</v>
      </c>
      <c r="G285" s="8">
        <v>27.805733674999999</v>
      </c>
      <c r="H285" s="46" t="str">
        <f>IF($B285="N/A","N/A",IF(G285&lt;=40,"Yes","No"))</f>
        <v>Yes</v>
      </c>
      <c r="I285" s="12">
        <v>8.2940000000000005</v>
      </c>
      <c r="J285" s="12">
        <v>10.02</v>
      </c>
      <c r="K285" s="47" t="s">
        <v>741</v>
      </c>
      <c r="L285" s="9" t="str">
        <f t="shared" si="80"/>
        <v>Yes</v>
      </c>
    </row>
    <row r="286" spans="1:12" x14ac:dyDescent="0.2">
      <c r="A286" s="18" t="s">
        <v>701</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1747</v>
      </c>
      <c r="J286" s="12" t="s">
        <v>1747</v>
      </c>
      <c r="K286" s="1" t="s">
        <v>213</v>
      </c>
      <c r="L286" s="9" t="str">
        <f t="shared" ref="L286:L287" si="84">IF(J286="Div by 0", "N/A", IF(K286="N/A","N/A", IF(J286&gt;VALUE(MID(K286,1,2)), "No", IF(J286&lt;-1*VALUE(MID(K286,1,2)), "No", "Yes"))))</f>
        <v>N/A</v>
      </c>
    </row>
    <row r="287" spans="1:12" x14ac:dyDescent="0.2">
      <c r="A287" s="18" t="s">
        <v>702</v>
      </c>
      <c r="B287" s="1" t="s">
        <v>213</v>
      </c>
      <c r="C287" s="1">
        <v>0</v>
      </c>
      <c r="D287" s="11" t="str">
        <f t="shared" si="81"/>
        <v>N/A</v>
      </c>
      <c r="E287" s="1">
        <v>0</v>
      </c>
      <c r="F287" s="11" t="str">
        <f t="shared" si="82"/>
        <v>N/A</v>
      </c>
      <c r="G287" s="1">
        <v>0</v>
      </c>
      <c r="H287" s="11" t="str">
        <f t="shared" si="83"/>
        <v>N/A</v>
      </c>
      <c r="I287" s="12" t="s">
        <v>1747</v>
      </c>
      <c r="J287" s="12" t="s">
        <v>1747</v>
      </c>
      <c r="K287" s="1" t="s">
        <v>213</v>
      </c>
      <c r="L287" s="9" t="str">
        <f t="shared" si="84"/>
        <v>N/A</v>
      </c>
    </row>
    <row r="288" spans="1:12" x14ac:dyDescent="0.2">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1747</v>
      </c>
      <c r="J288" s="12" t="s">
        <v>1747</v>
      </c>
      <c r="K288" s="1" t="s">
        <v>213</v>
      </c>
      <c r="L288" s="9" t="str">
        <f t="shared" ref="L288:L289" si="87">IF(J288="Div by 0", "N/A", IF(K288="N/A","N/A", IF(J288&gt;VALUE(MID(K288,1,2)), "No", IF(J288&lt;-1*VALUE(MID(K288,1,2)), "No", "Yes"))))</f>
        <v>N/A</v>
      </c>
    </row>
    <row r="289" spans="1:12" x14ac:dyDescent="0.2">
      <c r="A289" s="18" t="s">
        <v>715</v>
      </c>
      <c r="B289" s="1" t="s">
        <v>213</v>
      </c>
      <c r="C289" s="1">
        <v>0</v>
      </c>
      <c r="D289" s="11" t="str">
        <f t="shared" si="81"/>
        <v>N/A</v>
      </c>
      <c r="E289" s="1">
        <v>0</v>
      </c>
      <c r="F289" s="11" t="str">
        <f t="shared" si="85"/>
        <v>N/A</v>
      </c>
      <c r="G289" s="1">
        <v>0</v>
      </c>
      <c r="H289" s="11" t="str">
        <f t="shared" si="86"/>
        <v>N/A</v>
      </c>
      <c r="I289" s="12" t="s">
        <v>1747</v>
      </c>
      <c r="J289" s="12" t="s">
        <v>1747</v>
      </c>
      <c r="K289" s="1" t="s">
        <v>213</v>
      </c>
      <c r="L289" s="9" t="str">
        <f t="shared" si="87"/>
        <v>N/A</v>
      </c>
    </row>
    <row r="290" spans="1:12" x14ac:dyDescent="0.2">
      <c r="A290" s="18" t="s">
        <v>704</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1747</v>
      </c>
      <c r="J290" s="12" t="s">
        <v>1747</v>
      </c>
      <c r="K290" s="1" t="s">
        <v>213</v>
      </c>
      <c r="L290" s="9" t="str">
        <f t="shared" ref="L290:L301" si="90">IF(J290="Div by 0", "N/A", IF(K290="N/A","N/A", IF(J290&gt;VALUE(MID(K290,1,2)), "No", IF(J290&lt;-1*VALUE(MID(K290,1,2)), "No", "Yes"))))</f>
        <v>N/A</v>
      </c>
    </row>
    <row r="291" spans="1:12" x14ac:dyDescent="0.2">
      <c r="A291" s="18" t="s">
        <v>705</v>
      </c>
      <c r="B291" s="1" t="s">
        <v>213</v>
      </c>
      <c r="C291" s="1">
        <v>0</v>
      </c>
      <c r="D291" s="11" t="str">
        <f t="shared" si="81"/>
        <v>N/A</v>
      </c>
      <c r="E291" s="1">
        <v>0</v>
      </c>
      <c r="F291" s="11" t="str">
        <f t="shared" si="88"/>
        <v>N/A</v>
      </c>
      <c r="G291" s="1">
        <v>0</v>
      </c>
      <c r="H291" s="11" t="str">
        <f t="shared" si="89"/>
        <v>N/A</v>
      </c>
      <c r="I291" s="12" t="s">
        <v>1747</v>
      </c>
      <c r="J291" s="12" t="s">
        <v>1747</v>
      </c>
      <c r="K291" s="1" t="s">
        <v>213</v>
      </c>
      <c r="L291" s="9" t="str">
        <f t="shared" si="90"/>
        <v>N/A</v>
      </c>
    </row>
    <row r="292" spans="1:12" x14ac:dyDescent="0.2">
      <c r="A292" s="18" t="s">
        <v>723</v>
      </c>
      <c r="B292" s="37" t="s">
        <v>213</v>
      </c>
      <c r="C292" s="13" t="s">
        <v>1747</v>
      </c>
      <c r="D292" s="11" t="str">
        <f t="shared" si="81"/>
        <v>N/A</v>
      </c>
      <c r="E292" s="13" t="s">
        <v>1747</v>
      </c>
      <c r="F292" s="11" t="str">
        <f t="shared" si="88"/>
        <v>N/A</v>
      </c>
      <c r="G292" s="13" t="s">
        <v>1747</v>
      </c>
      <c r="H292" s="11" t="str">
        <f t="shared" si="89"/>
        <v>N/A</v>
      </c>
      <c r="I292" s="12" t="s">
        <v>1747</v>
      </c>
      <c r="J292" s="12" t="s">
        <v>1747</v>
      </c>
      <c r="K292" s="37" t="s">
        <v>213</v>
      </c>
      <c r="L292" s="9" t="str">
        <f t="shared" si="90"/>
        <v>N/A</v>
      </c>
    </row>
    <row r="293" spans="1:12" x14ac:dyDescent="0.2">
      <c r="A293" s="18" t="s">
        <v>716</v>
      </c>
      <c r="B293" s="1" t="s">
        <v>213</v>
      </c>
      <c r="C293" s="1">
        <v>0</v>
      </c>
      <c r="D293" s="11" t="str">
        <f t="shared" si="81"/>
        <v>N/A</v>
      </c>
      <c r="E293" s="1">
        <v>0</v>
      </c>
      <c r="F293" s="11" t="str">
        <f t="shared" si="88"/>
        <v>N/A</v>
      </c>
      <c r="G293" s="1">
        <v>0</v>
      </c>
      <c r="H293" s="11" t="str">
        <f t="shared" si="89"/>
        <v>N/A</v>
      </c>
      <c r="I293" s="12" t="s">
        <v>1747</v>
      </c>
      <c r="J293" s="12" t="s">
        <v>1747</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41</v>
      </c>
      <c r="D296" s="11" t="str">
        <f t="shared" si="81"/>
        <v>N/A</v>
      </c>
      <c r="E296" s="1">
        <v>47</v>
      </c>
      <c r="F296" s="11" t="str">
        <f t="shared" si="88"/>
        <v>N/A</v>
      </c>
      <c r="G296" s="1">
        <v>58</v>
      </c>
      <c r="H296" s="11" t="str">
        <f t="shared" si="89"/>
        <v>N/A</v>
      </c>
      <c r="I296" s="12">
        <v>14.63</v>
      </c>
      <c r="J296" s="12">
        <v>23.4</v>
      </c>
      <c r="K296" s="1" t="s">
        <v>213</v>
      </c>
      <c r="L296" s="9" t="str">
        <f t="shared" si="90"/>
        <v>N/A</v>
      </c>
    </row>
    <row r="297" spans="1:12" x14ac:dyDescent="0.2">
      <c r="A297" s="18" t="s">
        <v>718</v>
      </c>
      <c r="B297" s="1" t="s">
        <v>213</v>
      </c>
      <c r="C297" s="1">
        <v>30.916666667000001</v>
      </c>
      <c r="D297" s="11" t="str">
        <f t="shared" si="81"/>
        <v>N/A</v>
      </c>
      <c r="E297" s="1">
        <v>25.333333332999999</v>
      </c>
      <c r="F297" s="11" t="str">
        <f t="shared" si="88"/>
        <v>N/A</v>
      </c>
      <c r="G297" s="1">
        <v>31.333333332999999</v>
      </c>
      <c r="H297" s="11" t="str">
        <f t="shared" si="89"/>
        <v>N/A</v>
      </c>
      <c r="I297" s="12">
        <v>-18.100000000000001</v>
      </c>
      <c r="J297" s="12">
        <v>23.68</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60"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60"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60"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60"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60" t="s">
        <v>714</v>
      </c>
      <c r="B309" s="1" t="s">
        <v>213</v>
      </c>
      <c r="C309" s="1">
        <v>7311</v>
      </c>
      <c r="D309" s="1" t="s">
        <v>213</v>
      </c>
      <c r="E309" s="1">
        <v>8384</v>
      </c>
      <c r="F309" s="1" t="s">
        <v>213</v>
      </c>
      <c r="G309" s="1">
        <v>9765</v>
      </c>
      <c r="H309" s="1" t="s">
        <v>213</v>
      </c>
      <c r="I309" s="12">
        <v>14.68</v>
      </c>
      <c r="J309" s="12">
        <v>16.47</v>
      </c>
      <c r="K309" s="1" t="s">
        <v>213</v>
      </c>
      <c r="L309" s="9" t="str">
        <f>IF(J309="Div by 0", "N/A", IF(K309="N/A","N/A", IF(J309&gt;VALUE(MID(K309,1,2)), "No", IF(J309&lt;-1*VALUE(MID(K309,1,2)), "No", "Yes"))))</f>
        <v>N/A</v>
      </c>
    </row>
    <row r="310" spans="1:12" x14ac:dyDescent="0.2">
      <c r="A310" s="82" t="s">
        <v>73</v>
      </c>
      <c r="B310" s="37" t="s">
        <v>213</v>
      </c>
      <c r="C310" s="38">
        <v>128231</v>
      </c>
      <c r="D310" s="46" t="str">
        <f>IF($B310="N/A","N/A",IF(C310&gt;10,"No",IF(C310&lt;-10,"No","Yes")))</f>
        <v>N/A</v>
      </c>
      <c r="E310" s="38">
        <v>135488</v>
      </c>
      <c r="F310" s="46" t="str">
        <f>IF($B310="N/A","N/A",IF(E310&gt;10,"No",IF(E310&lt;-10,"No","Yes")))</f>
        <v>N/A</v>
      </c>
      <c r="G310" s="38">
        <v>139011</v>
      </c>
      <c r="H310" s="46" t="str">
        <f>IF($B310="N/A","N/A",IF(G310&gt;10,"No",IF(G310&lt;-10,"No","Yes")))</f>
        <v>N/A</v>
      </c>
      <c r="I310" s="12">
        <v>5.6589999999999998</v>
      </c>
      <c r="J310" s="12">
        <v>2.6</v>
      </c>
      <c r="K310" s="47" t="s">
        <v>741</v>
      </c>
      <c r="L310" s="9" t="str">
        <f t="shared" ref="L310:L339" si="92">IF(J310="Div by 0", "N/A", IF(K310="N/A","N/A", IF(J310&gt;VALUE(MID(K310,1,2)), "No", IF(J310&lt;-1*VALUE(MID(K310,1,2)), "No", "Yes"))))</f>
        <v>Yes</v>
      </c>
    </row>
    <row r="311" spans="1:12" x14ac:dyDescent="0.2">
      <c r="A311" s="60" t="s">
        <v>182</v>
      </c>
      <c r="B311" s="37" t="s">
        <v>213</v>
      </c>
      <c r="C311" s="38">
        <v>12545</v>
      </c>
      <c r="D311" s="11" t="str">
        <f t="shared" ref="D311:D314" si="93">IF($B311="N/A","N/A",IF(C311&gt;10,"No",IF(C311&lt;-10,"No","Yes")))</f>
        <v>N/A</v>
      </c>
      <c r="E311" s="38">
        <v>12944</v>
      </c>
      <c r="F311" s="11" t="str">
        <f t="shared" ref="F311:F314" si="94">IF($B311="N/A","N/A",IF(E311&gt;10,"No",IF(E311&lt;-10,"No","Yes")))</f>
        <v>N/A</v>
      </c>
      <c r="G311" s="38">
        <v>13244</v>
      </c>
      <c r="H311" s="11" t="str">
        <f t="shared" ref="H311:H314" si="95">IF($B311="N/A","N/A",IF(G311&gt;10,"No",IF(G311&lt;-10,"No","Yes")))</f>
        <v>N/A</v>
      </c>
      <c r="I311" s="12">
        <v>3.181</v>
      </c>
      <c r="J311" s="12">
        <v>2.3180000000000001</v>
      </c>
      <c r="K311" s="47" t="s">
        <v>741</v>
      </c>
      <c r="L311" s="9" t="str">
        <f>IF(J311="Div by 0", "N/A", IF(OR(J311="N/A",K311="N/A"),"N/A", IF(J311&gt;VALUE(MID(K311,1,2)), "No", IF(J311&lt;-1*VALUE(MID(K311,1,2)), "No", "Yes"))))</f>
        <v>Yes</v>
      </c>
    </row>
    <row r="312" spans="1:12" x14ac:dyDescent="0.2">
      <c r="A312" s="60" t="s">
        <v>183</v>
      </c>
      <c r="B312" s="37" t="s">
        <v>213</v>
      </c>
      <c r="C312" s="38">
        <v>23139</v>
      </c>
      <c r="D312" s="11" t="str">
        <f t="shared" si="93"/>
        <v>N/A</v>
      </c>
      <c r="E312" s="38">
        <v>25208</v>
      </c>
      <c r="F312" s="11" t="str">
        <f t="shared" si="94"/>
        <v>N/A</v>
      </c>
      <c r="G312" s="38">
        <v>26928</v>
      </c>
      <c r="H312" s="11" t="str">
        <f t="shared" si="95"/>
        <v>N/A</v>
      </c>
      <c r="I312" s="12">
        <v>8.9420000000000002</v>
      </c>
      <c r="J312" s="12">
        <v>6.8230000000000004</v>
      </c>
      <c r="K312" s="47" t="s">
        <v>741</v>
      </c>
      <c r="L312" s="9" t="str">
        <f t="shared" ref="L312:L314" si="96">IF(J312="Div by 0", "N/A", IF(OR(J312="N/A",K312="N/A"),"N/A", IF(J312&gt;VALUE(MID(K312,1,2)), "No", IF(J312&lt;-1*VALUE(MID(K312,1,2)), "No", "Yes"))))</f>
        <v>Yes</v>
      </c>
    </row>
    <row r="313" spans="1:12" x14ac:dyDescent="0.2">
      <c r="A313" s="60" t="s">
        <v>184</v>
      </c>
      <c r="B313" s="37" t="s">
        <v>213</v>
      </c>
      <c r="C313" s="38">
        <v>78245</v>
      </c>
      <c r="D313" s="11" t="str">
        <f t="shared" si="93"/>
        <v>N/A</v>
      </c>
      <c r="E313" s="38">
        <v>82202</v>
      </c>
      <c r="F313" s="11" t="str">
        <f t="shared" si="94"/>
        <v>N/A</v>
      </c>
      <c r="G313" s="38">
        <v>83515</v>
      </c>
      <c r="H313" s="11" t="str">
        <f t="shared" si="95"/>
        <v>N/A</v>
      </c>
      <c r="I313" s="12">
        <v>5.0570000000000004</v>
      </c>
      <c r="J313" s="12">
        <v>1.597</v>
      </c>
      <c r="K313" s="47" t="s">
        <v>741</v>
      </c>
      <c r="L313" s="9" t="str">
        <f t="shared" si="96"/>
        <v>Yes</v>
      </c>
    </row>
    <row r="314" spans="1:12" x14ac:dyDescent="0.2">
      <c r="A314" s="7" t="s">
        <v>185</v>
      </c>
      <c r="B314" s="37" t="s">
        <v>213</v>
      </c>
      <c r="C314" s="38">
        <v>14302</v>
      </c>
      <c r="D314" s="11" t="str">
        <f t="shared" si="93"/>
        <v>N/A</v>
      </c>
      <c r="E314" s="38">
        <v>15134</v>
      </c>
      <c r="F314" s="11" t="str">
        <f t="shared" si="94"/>
        <v>N/A</v>
      </c>
      <c r="G314" s="38">
        <v>15324</v>
      </c>
      <c r="H314" s="11" t="str">
        <f t="shared" si="95"/>
        <v>N/A</v>
      </c>
      <c r="I314" s="12">
        <v>5.8170000000000002</v>
      </c>
      <c r="J314" s="12">
        <v>1.2549999999999999</v>
      </c>
      <c r="K314" s="47" t="s">
        <v>741</v>
      </c>
      <c r="L314" s="9" t="str">
        <f t="shared" si="96"/>
        <v>Yes</v>
      </c>
    </row>
    <row r="315" spans="1:12" x14ac:dyDescent="0.2">
      <c r="A315" s="60" t="s">
        <v>1125</v>
      </c>
      <c r="B315" s="13" t="s">
        <v>213</v>
      </c>
      <c r="C315" s="38">
        <v>75346</v>
      </c>
      <c r="D315" s="9" t="str">
        <f t="shared" ref="D315:F318" si="97">IF($B315="N/A","N/A",IF(C315&lt;0,"No","Yes"))</f>
        <v>N/A</v>
      </c>
      <c r="E315" s="38">
        <v>79063</v>
      </c>
      <c r="F315" s="9" t="str">
        <f t="shared" si="97"/>
        <v>N/A</v>
      </c>
      <c r="G315" s="38">
        <v>80565</v>
      </c>
      <c r="H315" s="9" t="str">
        <f t="shared" ref="H315:H318" si="98">IF($B315="N/A","N/A",IF(G315&lt;0,"No","Yes"))</f>
        <v>N/A</v>
      </c>
      <c r="I315" s="12">
        <v>4.9329999999999998</v>
      </c>
      <c r="J315" s="12">
        <v>1.9</v>
      </c>
      <c r="K315" s="1" t="s">
        <v>740</v>
      </c>
      <c r="L315" s="9" t="str">
        <f>IF(J315="Div by 0", "N/A", IF(OR(J315="N/A",K315="N/A"),"N/A", IF(J315&gt;VALUE(MID(K315,1,2)), "No", IF(J315&lt;-1*VALUE(MID(K315,1,2)), "No", "Yes"))))</f>
        <v>Yes</v>
      </c>
    </row>
    <row r="316" spans="1:12" x14ac:dyDescent="0.2">
      <c r="A316" s="60" t="s">
        <v>433</v>
      </c>
      <c r="B316" s="13" t="s">
        <v>213</v>
      </c>
      <c r="C316" s="38">
        <v>2927</v>
      </c>
      <c r="D316" s="9" t="str">
        <f t="shared" si="97"/>
        <v>N/A</v>
      </c>
      <c r="E316" s="38">
        <v>3152</v>
      </c>
      <c r="F316" s="9" t="str">
        <f t="shared" si="97"/>
        <v>N/A</v>
      </c>
      <c r="G316" s="38">
        <v>2988</v>
      </c>
      <c r="H316" s="9" t="str">
        <f t="shared" si="98"/>
        <v>N/A</v>
      </c>
      <c r="I316" s="12">
        <v>7.6870000000000003</v>
      </c>
      <c r="J316" s="12">
        <v>-5.2</v>
      </c>
      <c r="K316" s="1" t="s">
        <v>740</v>
      </c>
      <c r="L316" s="9" t="str">
        <f t="shared" ref="L316:L318" si="99">IF(J316="Div by 0", "N/A", IF(OR(J316="N/A",K316="N/A"),"N/A", IF(J316&gt;VALUE(MID(K316,1,2)), "No", IF(J316&lt;-1*VALUE(MID(K316,1,2)), "No", "Yes"))))</f>
        <v>Yes</v>
      </c>
    </row>
    <row r="317" spans="1:12" x14ac:dyDescent="0.2">
      <c r="A317" s="60" t="s">
        <v>434</v>
      </c>
      <c r="B317" s="13" t="s">
        <v>213</v>
      </c>
      <c r="C317" s="38">
        <v>36080</v>
      </c>
      <c r="D317" s="9" t="str">
        <f t="shared" si="97"/>
        <v>N/A</v>
      </c>
      <c r="E317" s="38">
        <v>38905</v>
      </c>
      <c r="F317" s="9" t="str">
        <f t="shared" si="97"/>
        <v>N/A</v>
      </c>
      <c r="G317" s="38">
        <v>40682</v>
      </c>
      <c r="H317" s="9" t="str">
        <f t="shared" si="98"/>
        <v>N/A</v>
      </c>
      <c r="I317" s="12">
        <v>7.83</v>
      </c>
      <c r="J317" s="12">
        <v>4.5679999999999996</v>
      </c>
      <c r="K317" s="1" t="s">
        <v>740</v>
      </c>
      <c r="L317" s="9" t="str">
        <f t="shared" si="99"/>
        <v>Yes</v>
      </c>
    </row>
    <row r="318" spans="1:12" x14ac:dyDescent="0.2">
      <c r="A318" s="60" t="s">
        <v>1126</v>
      </c>
      <c r="B318" s="13" t="s">
        <v>213</v>
      </c>
      <c r="C318" s="38">
        <v>7672</v>
      </c>
      <c r="D318" s="9" t="str">
        <f t="shared" si="97"/>
        <v>N/A</v>
      </c>
      <c r="E318" s="38">
        <v>8045</v>
      </c>
      <c r="F318" s="9" t="str">
        <f t="shared" si="97"/>
        <v>N/A</v>
      </c>
      <c r="G318" s="38">
        <v>8533</v>
      </c>
      <c r="H318" s="9" t="str">
        <f t="shared" si="98"/>
        <v>N/A</v>
      </c>
      <c r="I318" s="12">
        <v>4.8620000000000001</v>
      </c>
      <c r="J318" s="12">
        <v>6.0659999999999998</v>
      </c>
      <c r="K318" s="1" t="s">
        <v>740</v>
      </c>
      <c r="L318" s="9" t="str">
        <f t="shared" si="99"/>
        <v>Yes</v>
      </c>
    </row>
    <row r="319" spans="1:12" x14ac:dyDescent="0.2">
      <c r="A319" s="60" t="s">
        <v>98</v>
      </c>
      <c r="B319" s="37" t="s">
        <v>291</v>
      </c>
      <c r="C319" s="8">
        <v>94.295451177999993</v>
      </c>
      <c r="D319" s="46" t="str">
        <f>IF($B319="N/A","N/A",IF(C319&gt;80,"Yes","No"))</f>
        <v>Yes</v>
      </c>
      <c r="E319" s="8">
        <v>93.834878365999998</v>
      </c>
      <c r="F319" s="46" t="str">
        <f>IF($B319="N/A","N/A",IF(E319&gt;80,"Yes","No"))</f>
        <v>Yes</v>
      </c>
      <c r="G319" s="8">
        <v>93.107020308000003</v>
      </c>
      <c r="H319" s="46" t="str">
        <f>IF($B319="N/A","N/A",IF(G319&gt;80,"Yes","No"))</f>
        <v>Yes</v>
      </c>
      <c r="I319" s="12">
        <v>-0.48799999999999999</v>
      </c>
      <c r="J319" s="12">
        <v>-0.77600000000000002</v>
      </c>
      <c r="K319" s="47" t="s">
        <v>741</v>
      </c>
      <c r="L319" s="9" t="str">
        <f t="shared" si="92"/>
        <v>Yes</v>
      </c>
    </row>
    <row r="320" spans="1:12" x14ac:dyDescent="0.2">
      <c r="A320" s="60" t="s">
        <v>332</v>
      </c>
      <c r="B320" s="37" t="s">
        <v>278</v>
      </c>
      <c r="C320" s="8">
        <v>0</v>
      </c>
      <c r="D320" s="46" t="str">
        <f>IF($B320="N/A","N/A",IF(C320&gt;=5,"No",IF(C320&lt;0,"No","Yes")))</f>
        <v>Yes</v>
      </c>
      <c r="E320" s="8">
        <v>0</v>
      </c>
      <c r="F320" s="46" t="str">
        <f>IF($B320="N/A","N/A",IF(E320&gt;=5,"No",IF(E320&lt;0,"No","Yes")))</f>
        <v>Yes</v>
      </c>
      <c r="G320" s="8">
        <v>0</v>
      </c>
      <c r="H320" s="46" t="str">
        <f>IF($B320="N/A","N/A",IF(G320&gt;=5,"No",IF(G320&lt;0,"No","Yes")))</f>
        <v>Yes</v>
      </c>
      <c r="I320" s="12" t="s">
        <v>1747</v>
      </c>
      <c r="J320" s="12" t="s">
        <v>1747</v>
      </c>
      <c r="K320" s="47" t="s">
        <v>741</v>
      </c>
      <c r="L320" s="9" t="str">
        <f t="shared" si="92"/>
        <v>N/A</v>
      </c>
    </row>
    <row r="321" spans="1:12" x14ac:dyDescent="0.2">
      <c r="A321" s="60" t="s">
        <v>340</v>
      </c>
      <c r="B321" s="50" t="s">
        <v>278</v>
      </c>
      <c r="C321" s="8">
        <v>5.6795938579999996</v>
      </c>
      <c r="D321" s="46" t="str">
        <f>IF($B321="N/A","N/A",IF(C321&gt;=5,"No",IF(C321&lt;0,"No","Yes")))</f>
        <v>No</v>
      </c>
      <c r="E321" s="8">
        <v>6.1437175248000004</v>
      </c>
      <c r="F321" s="46" t="str">
        <f>IF($B321="N/A","N/A",IF(E321&gt;=5,"No",IF(E321&lt;0,"No","Yes")))</f>
        <v>No</v>
      </c>
      <c r="G321" s="8">
        <v>6.8713986663000002</v>
      </c>
      <c r="H321" s="46" t="str">
        <f>IF($B321="N/A","N/A",IF(G321&gt;=5,"No",IF(G321&lt;0,"No","Yes")))</f>
        <v>No</v>
      </c>
      <c r="I321" s="12">
        <v>8.1720000000000006</v>
      </c>
      <c r="J321" s="12">
        <v>11.84</v>
      </c>
      <c r="K321" s="47" t="s">
        <v>741</v>
      </c>
      <c r="L321" s="9" t="str">
        <f t="shared" si="92"/>
        <v>Yes</v>
      </c>
    </row>
    <row r="322" spans="1:12" x14ac:dyDescent="0.2">
      <c r="A322" s="60" t="s">
        <v>333</v>
      </c>
      <c r="B322" s="50" t="s">
        <v>278</v>
      </c>
      <c r="C322" s="8">
        <v>0</v>
      </c>
      <c r="D322" s="46" t="str">
        <f>IF($B322="N/A","N/A",IF(C322&gt;=5,"No",IF(C322&lt;0,"No","Yes")))</f>
        <v>Yes</v>
      </c>
      <c r="E322" s="8">
        <v>0</v>
      </c>
      <c r="F322" s="46" t="str">
        <f>IF($B322="N/A","N/A",IF(E322&gt;=5,"No",IF(E322&lt;0,"No","Yes")))</f>
        <v>Yes</v>
      </c>
      <c r="G322" s="8">
        <v>0</v>
      </c>
      <c r="H322" s="46" t="str">
        <f>IF($B322="N/A","N/A",IF(G322&gt;=5,"No",IF(G322&lt;0,"No","Yes")))</f>
        <v>Yes</v>
      </c>
      <c r="I322" s="12" t="s">
        <v>1747</v>
      </c>
      <c r="J322" s="12" t="s">
        <v>1747</v>
      </c>
      <c r="K322" s="47" t="s">
        <v>741</v>
      </c>
      <c r="L322" s="9" t="str">
        <f t="shared" si="92"/>
        <v>N/A</v>
      </c>
    </row>
    <row r="323" spans="1:12" x14ac:dyDescent="0.2">
      <c r="A323" s="60" t="s">
        <v>334</v>
      </c>
      <c r="B323" s="50" t="s">
        <v>292</v>
      </c>
      <c r="C323" s="8">
        <v>0</v>
      </c>
      <c r="D323" s="46" t="str">
        <f>IF($B323="N/A","N/A",IF(C323&gt;0,"No",IF(C323&lt;0,"No","Yes")))</f>
        <v>Yes</v>
      </c>
      <c r="E323" s="8">
        <v>0</v>
      </c>
      <c r="F323" s="46" t="str">
        <f>IF($B323="N/A","N/A",IF(E323&gt;0,"No",IF(E323&lt;0,"No","Yes")))</f>
        <v>Yes</v>
      </c>
      <c r="G323" s="8">
        <v>0</v>
      </c>
      <c r="H323" s="46" t="str">
        <f>IF($B323="N/A","N/A",IF(G323&gt;0,"No",IF(G323&lt;0,"No","Yes")))</f>
        <v>Yes</v>
      </c>
      <c r="I323" s="12" t="s">
        <v>1747</v>
      </c>
      <c r="J323" s="12" t="s">
        <v>1747</v>
      </c>
      <c r="K323" s="47" t="s">
        <v>741</v>
      </c>
      <c r="L323" s="9" t="str">
        <f t="shared" si="92"/>
        <v>N/A</v>
      </c>
    </row>
    <row r="324" spans="1:12" x14ac:dyDescent="0.2">
      <c r="A324" s="60" t="s">
        <v>335</v>
      </c>
      <c r="B324" s="50" t="s">
        <v>278</v>
      </c>
      <c r="C324" s="8">
        <v>0</v>
      </c>
      <c r="D324" s="46" t="str">
        <f>IF($B324="N/A","N/A",IF(C324&gt;=5,"No",IF(C324&lt;0,"No","Yes")))</f>
        <v>Yes</v>
      </c>
      <c r="E324" s="8">
        <v>0</v>
      </c>
      <c r="F324" s="46" t="str">
        <f>IF($B324="N/A","N/A",IF(E324&gt;=5,"No",IF(E324&lt;0,"No","Yes")))</f>
        <v>Yes</v>
      </c>
      <c r="G324" s="8">
        <v>0</v>
      </c>
      <c r="H324" s="46" t="str">
        <f>IF($B324="N/A","N/A",IF(G324&gt;=5,"No",IF(G324&lt;0,"No","Yes")))</f>
        <v>Yes</v>
      </c>
      <c r="I324" s="12" t="s">
        <v>1747</v>
      </c>
      <c r="J324" s="12" t="s">
        <v>1747</v>
      </c>
      <c r="K324" s="47" t="s">
        <v>741</v>
      </c>
      <c r="L324" s="9" t="str">
        <f t="shared" si="92"/>
        <v>N/A</v>
      </c>
    </row>
    <row r="325" spans="1:12" x14ac:dyDescent="0.2">
      <c r="A325" s="60" t="s">
        <v>336</v>
      </c>
      <c r="B325" s="50" t="s">
        <v>292</v>
      </c>
      <c r="C325" s="8">
        <v>0</v>
      </c>
      <c r="D325" s="46" t="str">
        <f t="shared" ref="D325:D326" si="100">IF($B325="N/A","N/A",IF(C325&gt;0,"No",IF(C325&lt;0,"No","Yes")))</f>
        <v>Yes</v>
      </c>
      <c r="E325" s="8">
        <v>0</v>
      </c>
      <c r="F325" s="46" t="str">
        <f t="shared" ref="F325:F326" si="101">IF($B325="N/A","N/A",IF(E325&gt;0,"No",IF(E325&lt;0,"No","Yes")))</f>
        <v>Yes</v>
      </c>
      <c r="G325" s="8">
        <v>0</v>
      </c>
      <c r="H325" s="46" t="str">
        <f t="shared" ref="H325:H326" si="102">IF($B325="N/A","N/A",IF(G325&gt;0,"No",IF(G325&lt;0,"No","Yes")))</f>
        <v>Yes</v>
      </c>
      <c r="I325" s="12" t="s">
        <v>1747</v>
      </c>
      <c r="J325" s="12" t="s">
        <v>1747</v>
      </c>
      <c r="K325" s="47" t="s">
        <v>741</v>
      </c>
      <c r="L325" s="9" t="str">
        <f t="shared" si="92"/>
        <v>N/A</v>
      </c>
    </row>
    <row r="326" spans="1:12" x14ac:dyDescent="0.2">
      <c r="A326" s="60" t="s">
        <v>337</v>
      </c>
      <c r="B326" s="50" t="s">
        <v>292</v>
      </c>
      <c r="C326" s="8">
        <v>2.4954964100000001E-2</v>
      </c>
      <c r="D326" s="46" t="str">
        <f t="shared" si="100"/>
        <v>No</v>
      </c>
      <c r="E326" s="8">
        <v>2.1404109599999999E-2</v>
      </c>
      <c r="F326" s="46" t="str">
        <f t="shared" si="101"/>
        <v>No</v>
      </c>
      <c r="G326" s="8">
        <v>2.1581026E-2</v>
      </c>
      <c r="H326" s="46" t="str">
        <f t="shared" si="102"/>
        <v>No</v>
      </c>
      <c r="I326" s="12">
        <v>-14.2</v>
      </c>
      <c r="J326" s="12">
        <v>0.8266</v>
      </c>
      <c r="K326" s="47" t="s">
        <v>741</v>
      </c>
      <c r="L326" s="9" t="str">
        <f t="shared" si="92"/>
        <v>Yes</v>
      </c>
    </row>
    <row r="327" spans="1:12" x14ac:dyDescent="0.2">
      <c r="A327" s="60" t="s">
        <v>99</v>
      </c>
      <c r="B327" s="50" t="s">
        <v>292</v>
      </c>
      <c r="C327" s="8">
        <v>0</v>
      </c>
      <c r="D327" s="46" t="str">
        <f>IF($B327="N/A","N/A",IF(C327&gt;0,"No",IF(C327&lt;0,"No","Yes")))</f>
        <v>Yes</v>
      </c>
      <c r="E327" s="8">
        <v>0</v>
      </c>
      <c r="F327" s="46" t="str">
        <f>IF($B327="N/A","N/A",IF(E327&gt;0,"No",IF(E327&lt;0,"No","Yes")))</f>
        <v>Yes</v>
      </c>
      <c r="G327" s="8">
        <v>0</v>
      </c>
      <c r="H327" s="46" t="str">
        <f>IF($B327="N/A","N/A",IF(G327&gt;0,"No",IF(G327&lt;0,"No","Yes")))</f>
        <v>Yes</v>
      </c>
      <c r="I327" s="12" t="s">
        <v>1747</v>
      </c>
      <c r="J327" s="12" t="s">
        <v>1747</v>
      </c>
      <c r="K327" s="47" t="s">
        <v>741</v>
      </c>
      <c r="L327" s="9" t="str">
        <f t="shared" si="92"/>
        <v>N/A</v>
      </c>
    </row>
    <row r="328" spans="1:12" x14ac:dyDescent="0.2">
      <c r="A328" s="60" t="s">
        <v>338</v>
      </c>
      <c r="B328" s="50" t="s">
        <v>292</v>
      </c>
      <c r="C328" s="8">
        <v>0</v>
      </c>
      <c r="D328" s="46" t="str">
        <f>IF($B328="N/A","N/A",IF(C328&gt;0,"No",IF(C328&lt;0,"No","Yes")))</f>
        <v>Yes</v>
      </c>
      <c r="E328" s="8">
        <v>0</v>
      </c>
      <c r="F328" s="46" t="str">
        <f>IF($B328="N/A","N/A",IF(E328&gt;0,"No",IF(E328&lt;0,"No","Yes")))</f>
        <v>Yes</v>
      </c>
      <c r="G328" s="8">
        <v>0</v>
      </c>
      <c r="H328" s="46" t="str">
        <f>IF($B328="N/A","N/A",IF(G328&gt;0,"No",IF(G328&lt;0,"No","Yes")))</f>
        <v>Yes</v>
      </c>
      <c r="I328" s="12" t="s">
        <v>1747</v>
      </c>
      <c r="J328" s="12" t="s">
        <v>1747</v>
      </c>
      <c r="K328" s="47" t="s">
        <v>741</v>
      </c>
      <c r="L328" s="9" t="str">
        <f t="shared" si="92"/>
        <v>N/A</v>
      </c>
    </row>
    <row r="329" spans="1:12" x14ac:dyDescent="0.2">
      <c r="A329" s="60" t="s">
        <v>339</v>
      </c>
      <c r="B329" s="50" t="s">
        <v>292</v>
      </c>
      <c r="C329" s="8">
        <v>0</v>
      </c>
      <c r="D329" s="46" t="str">
        <f>IF($B329="N/A","N/A",IF(C329&gt;0,"No",IF(C329&lt;0,"No","Yes")))</f>
        <v>Yes</v>
      </c>
      <c r="E329" s="8">
        <v>0</v>
      </c>
      <c r="F329" s="46" t="str">
        <f>IF($B329="N/A","N/A",IF(E329&gt;0,"No",IF(E329&lt;0,"No","Yes")))</f>
        <v>Yes</v>
      </c>
      <c r="G329" s="8">
        <v>0</v>
      </c>
      <c r="H329" s="46" t="str">
        <f>IF($B329="N/A","N/A",IF(G329&gt;0,"No",IF(G329&lt;0,"No","Yes")))</f>
        <v>Yes</v>
      </c>
      <c r="I329" s="12" t="s">
        <v>1747</v>
      </c>
      <c r="J329" s="12" t="s">
        <v>1747</v>
      </c>
      <c r="K329" s="47" t="s">
        <v>741</v>
      </c>
      <c r="L329" s="9" t="str">
        <f t="shared" si="92"/>
        <v>N/A</v>
      </c>
    </row>
    <row r="330" spans="1:12" x14ac:dyDescent="0.2">
      <c r="A330" s="60" t="s">
        <v>1127</v>
      </c>
      <c r="B330" s="37" t="s">
        <v>213</v>
      </c>
      <c r="C330" s="8">
        <v>0</v>
      </c>
      <c r="D330" s="46" t="str">
        <f>IF($B330="N/A","N/A",IF(C330&gt;10,"No",IF(C330&lt;-10,"No","Yes")))</f>
        <v>N/A</v>
      </c>
      <c r="E330" s="8">
        <v>0</v>
      </c>
      <c r="F330" s="46" t="str">
        <f>IF($B330="N/A","N/A",IF(E330&gt;10,"No",IF(E330&lt;-10,"No","Yes")))</f>
        <v>N/A</v>
      </c>
      <c r="G330" s="8">
        <v>0</v>
      </c>
      <c r="H330" s="46" t="str">
        <f>IF($B330="N/A","N/A",IF(G330&gt;10,"No",IF(G330&lt;-10,"No","Yes")))</f>
        <v>N/A</v>
      </c>
      <c r="I330" s="12" t="s">
        <v>1747</v>
      </c>
      <c r="J330" s="12" t="s">
        <v>1747</v>
      </c>
      <c r="K330" s="47" t="s">
        <v>741</v>
      </c>
      <c r="L330" s="9" t="str">
        <f t="shared" si="92"/>
        <v>N/A</v>
      </c>
    </row>
    <row r="331" spans="1:12" x14ac:dyDescent="0.2">
      <c r="A331" s="60" t="s">
        <v>1128</v>
      </c>
      <c r="B331" s="37" t="s">
        <v>213</v>
      </c>
      <c r="C331" s="8">
        <v>0</v>
      </c>
      <c r="D331" s="46" t="str">
        <f>IF($B331="N/A","N/A",IF(C331&gt;10,"No",IF(C331&lt;-10,"No","Yes")))</f>
        <v>N/A</v>
      </c>
      <c r="E331" s="8">
        <v>0</v>
      </c>
      <c r="F331" s="46" t="str">
        <f>IF($B331="N/A","N/A",IF(E331&gt;10,"No",IF(E331&lt;-10,"No","Yes")))</f>
        <v>N/A</v>
      </c>
      <c r="G331" s="8">
        <v>0</v>
      </c>
      <c r="H331" s="46" t="str">
        <f>IF($B331="N/A","N/A",IF(G331&gt;10,"No",IF(G331&lt;-10,"No","Yes")))</f>
        <v>N/A</v>
      </c>
      <c r="I331" s="12" t="s">
        <v>1747</v>
      </c>
      <c r="J331" s="12" t="s">
        <v>1747</v>
      </c>
      <c r="K331" s="47" t="s">
        <v>741</v>
      </c>
      <c r="L331" s="9" t="str">
        <f t="shared" si="92"/>
        <v>N/A</v>
      </c>
    </row>
    <row r="332" spans="1:12" x14ac:dyDescent="0.2">
      <c r="A332" s="60" t="s">
        <v>1129</v>
      </c>
      <c r="B332" s="37" t="s">
        <v>213</v>
      </c>
      <c r="C332" s="8">
        <v>0</v>
      </c>
      <c r="D332" s="46" t="str">
        <f>IF($B332="N/A","N/A",IF(C332&gt;10,"No",IF(C332&lt;-10,"No","Yes")))</f>
        <v>N/A</v>
      </c>
      <c r="E332" s="8">
        <v>0</v>
      </c>
      <c r="F332" s="46" t="str">
        <f>IF($B332="N/A","N/A",IF(E332&gt;10,"No",IF(E332&lt;-10,"No","Yes")))</f>
        <v>N/A</v>
      </c>
      <c r="G332" s="8">
        <v>0</v>
      </c>
      <c r="H332" s="46" t="str">
        <f>IF($B332="N/A","N/A",IF(G332&gt;10,"No",IF(G332&lt;-10,"No","Yes")))</f>
        <v>N/A</v>
      </c>
      <c r="I332" s="12" t="s">
        <v>1747</v>
      </c>
      <c r="J332" s="12" t="s">
        <v>1747</v>
      </c>
      <c r="K332" s="47" t="s">
        <v>741</v>
      </c>
      <c r="L332" s="9" t="str">
        <f t="shared" si="92"/>
        <v>N/A</v>
      </c>
    </row>
    <row r="333" spans="1:12" x14ac:dyDescent="0.2">
      <c r="A333" s="60" t="s">
        <v>1130</v>
      </c>
      <c r="B333" s="37" t="s">
        <v>213</v>
      </c>
      <c r="C333" s="8">
        <v>0</v>
      </c>
      <c r="D333" s="46" t="str">
        <f>IF($B333="N/A","N/A",IF(C333&gt;10,"No",IF(C333&lt;-10,"No","Yes")))</f>
        <v>N/A</v>
      </c>
      <c r="E333" s="8">
        <v>0</v>
      </c>
      <c r="F333" s="46" t="str">
        <f>IF($B333="N/A","N/A",IF(E333&gt;10,"No",IF(E333&lt;-10,"No","Yes")))</f>
        <v>N/A</v>
      </c>
      <c r="G333" s="8">
        <v>0</v>
      </c>
      <c r="H333" s="46" t="str">
        <f>IF($B333="N/A","N/A",IF(G333&gt;10,"No",IF(G333&lt;-10,"No","Yes")))</f>
        <v>N/A</v>
      </c>
      <c r="I333" s="12" t="s">
        <v>1747</v>
      </c>
      <c r="J333" s="12" t="s">
        <v>1747</v>
      </c>
      <c r="K333" s="47" t="s">
        <v>741</v>
      </c>
      <c r="L333" s="9" t="str">
        <f t="shared" si="92"/>
        <v>N/A</v>
      </c>
    </row>
    <row r="334" spans="1:12" x14ac:dyDescent="0.2">
      <c r="A334" s="60" t="s">
        <v>1131</v>
      </c>
      <c r="B334" s="37" t="s">
        <v>293</v>
      </c>
      <c r="C334" s="8">
        <v>7.9855885082000002</v>
      </c>
      <c r="D334" s="46" t="str">
        <f>IF($B334="N/A","N/A",IF(C334&gt;15,"No",IF(C334&lt;2,"No","Yes")))</f>
        <v>Yes</v>
      </c>
      <c r="E334" s="8">
        <v>8.5048122342999992</v>
      </c>
      <c r="F334" s="46" t="str">
        <f>IF($B334="N/A","N/A",IF(E334&gt;15,"No",IF(E334&lt;2,"No","Yes")))</f>
        <v>Yes</v>
      </c>
      <c r="G334" s="8">
        <v>8.5295408277</v>
      </c>
      <c r="H334" s="46" t="str">
        <f>IF($B334="N/A","N/A",IF(G334&gt;15,"No",IF(G334&lt;2,"No","Yes")))</f>
        <v>Yes</v>
      </c>
      <c r="I334" s="12">
        <v>6.5019999999999998</v>
      </c>
      <c r="J334" s="12">
        <v>0.2908</v>
      </c>
      <c r="K334" s="47" t="s">
        <v>741</v>
      </c>
      <c r="L334" s="9" t="str">
        <f t="shared" si="92"/>
        <v>Yes</v>
      </c>
    </row>
    <row r="335" spans="1:12" x14ac:dyDescent="0.2">
      <c r="A335" s="60" t="s">
        <v>1132</v>
      </c>
      <c r="B335" s="37" t="s">
        <v>213</v>
      </c>
      <c r="C335" s="38">
        <v>13711</v>
      </c>
      <c r="D335" s="46" t="str">
        <f>IF($B335="N/A","N/A",IF(C335&gt;10,"No",IF(C335&lt;-10,"No","Yes")))</f>
        <v>N/A</v>
      </c>
      <c r="E335" s="38">
        <v>14615</v>
      </c>
      <c r="F335" s="46" t="str">
        <f>IF($B335="N/A","N/A",IF(E335&gt;10,"No",IF(E335&lt;-10,"No","Yes")))</f>
        <v>N/A</v>
      </c>
      <c r="G335" s="38">
        <v>13657</v>
      </c>
      <c r="H335" s="46" t="str">
        <f>IF($B335="N/A","N/A",IF(G335&gt;10,"No",IF(G335&lt;-10,"No","Yes")))</f>
        <v>N/A</v>
      </c>
      <c r="I335" s="12">
        <v>6.593</v>
      </c>
      <c r="J335" s="12">
        <v>-6.55</v>
      </c>
      <c r="K335" s="47" t="s">
        <v>741</v>
      </c>
      <c r="L335" s="9" t="str">
        <f t="shared" si="92"/>
        <v>Yes</v>
      </c>
    </row>
    <row r="336" spans="1:12" x14ac:dyDescent="0.2">
      <c r="A336" s="60" t="s">
        <v>1687</v>
      </c>
      <c r="B336" s="37" t="s">
        <v>213</v>
      </c>
      <c r="C336" s="38">
        <v>271</v>
      </c>
      <c r="D336" s="46" t="str">
        <f>IF($B336="N/A","N/A",IF(C336&gt;10,"No",IF(C336&lt;-10,"No","Yes")))</f>
        <v>N/A</v>
      </c>
      <c r="E336" s="38">
        <v>278</v>
      </c>
      <c r="F336" s="46" t="str">
        <f>IF($B336="N/A","N/A",IF(E336&gt;10,"No",IF(E336&lt;-10,"No","Yes")))</f>
        <v>N/A</v>
      </c>
      <c r="G336" s="38">
        <v>333</v>
      </c>
      <c r="H336" s="46" t="str">
        <f>IF($B336="N/A","N/A",IF(G336&gt;10,"No",IF(G336&lt;-10,"No","Yes")))</f>
        <v>N/A</v>
      </c>
      <c r="I336" s="12">
        <v>2.5830000000000002</v>
      </c>
      <c r="J336" s="12">
        <v>19.78</v>
      </c>
      <c r="K336" s="47" t="s">
        <v>741</v>
      </c>
      <c r="L336" s="9" t="str">
        <f t="shared" si="92"/>
        <v>No</v>
      </c>
    </row>
    <row r="337" spans="1:12" x14ac:dyDescent="0.2">
      <c r="A337" s="60" t="s">
        <v>1688</v>
      </c>
      <c r="B337" s="37" t="s">
        <v>213</v>
      </c>
      <c r="C337" s="38">
        <v>0</v>
      </c>
      <c r="D337" s="46" t="str">
        <f>IF($B337="N/A","N/A",IF(C337&gt;10,"No",IF(C337&lt;-10,"No","Yes")))</f>
        <v>N/A</v>
      </c>
      <c r="E337" s="38">
        <v>0</v>
      </c>
      <c r="F337" s="46" t="str">
        <f>IF($B337="N/A","N/A",IF(E337&gt;10,"No",IF(E337&lt;-10,"No","Yes")))</f>
        <v>N/A</v>
      </c>
      <c r="G337" s="38">
        <v>0</v>
      </c>
      <c r="H337" s="46" t="str">
        <f>IF($B337="N/A","N/A",IF(G337&gt;10,"No",IF(G337&lt;-10,"No","Yes")))</f>
        <v>N/A</v>
      </c>
      <c r="I337" s="12" t="s">
        <v>1747</v>
      </c>
      <c r="J337" s="12" t="s">
        <v>1747</v>
      </c>
      <c r="K337" s="47" t="s">
        <v>741</v>
      </c>
      <c r="L337" s="9" t="str">
        <f t="shared" si="92"/>
        <v>N/A</v>
      </c>
    </row>
    <row r="338" spans="1:12" x14ac:dyDescent="0.2">
      <c r="A338" s="60" t="s">
        <v>1689</v>
      </c>
      <c r="B338" s="37" t="s">
        <v>213</v>
      </c>
      <c r="C338" s="38">
        <v>2309</v>
      </c>
      <c r="D338" s="46" t="str">
        <f>IF($B338="N/A","N/A",IF(C338&gt;10,"No",IF(C338&lt;-10,"No","Yes")))</f>
        <v>N/A</v>
      </c>
      <c r="E338" s="38">
        <v>2465</v>
      </c>
      <c r="F338" s="46" t="str">
        <f>IF($B338="N/A","N/A",IF(E338&gt;10,"No",IF(E338&lt;-10,"No","Yes")))</f>
        <v>N/A</v>
      </c>
      <c r="G338" s="38">
        <v>2529</v>
      </c>
      <c r="H338" s="46" t="str">
        <f>IF($B338="N/A","N/A",IF(G338&gt;10,"No",IF(G338&lt;-10,"No","Yes")))</f>
        <v>N/A</v>
      </c>
      <c r="I338" s="12">
        <v>6.7560000000000002</v>
      </c>
      <c r="J338" s="12">
        <v>2.5960000000000001</v>
      </c>
      <c r="K338" s="47" t="s">
        <v>741</v>
      </c>
      <c r="L338" s="9" t="str">
        <f t="shared" si="92"/>
        <v>Yes</v>
      </c>
    </row>
    <row r="339" spans="1:12" x14ac:dyDescent="0.2">
      <c r="A339" s="60" t="s">
        <v>1690</v>
      </c>
      <c r="B339" s="37" t="s">
        <v>213</v>
      </c>
      <c r="C339" s="38">
        <v>39</v>
      </c>
      <c r="D339" s="46" t="str">
        <f>IF($B339="N/A","N/A",IF(C339&gt;10,"No",IF(C339&lt;-10,"No","Yes")))</f>
        <v>N/A</v>
      </c>
      <c r="E339" s="38">
        <v>57</v>
      </c>
      <c r="F339" s="46" t="str">
        <f>IF($B339="N/A","N/A",IF(E339&gt;10,"No",IF(E339&lt;-10,"No","Yes")))</f>
        <v>N/A</v>
      </c>
      <c r="G339" s="38">
        <v>44</v>
      </c>
      <c r="H339" s="46" t="str">
        <f>IF($B339="N/A","N/A",IF(G339&gt;10,"No",IF(G339&lt;-10,"No","Yes")))</f>
        <v>N/A</v>
      </c>
      <c r="I339" s="12">
        <v>46.15</v>
      </c>
      <c r="J339" s="12">
        <v>-22.8</v>
      </c>
      <c r="K339" s="47" t="s">
        <v>741</v>
      </c>
      <c r="L339" s="9" t="str">
        <f t="shared" si="92"/>
        <v>No</v>
      </c>
    </row>
    <row r="340" spans="1:12" s="21" customFormat="1" ht="12" customHeight="1" x14ac:dyDescent="0.2">
      <c r="A340" s="161" t="s">
        <v>1647</v>
      </c>
      <c r="B340" s="162"/>
      <c r="C340" s="162"/>
      <c r="D340" s="162"/>
      <c r="E340" s="162"/>
      <c r="F340" s="162"/>
      <c r="G340" s="162"/>
      <c r="H340" s="162"/>
      <c r="I340" s="162"/>
      <c r="J340" s="162"/>
      <c r="K340" s="162"/>
      <c r="L340" s="163"/>
    </row>
    <row r="341" spans="1:12" s="21" customFormat="1" ht="12.75" customHeight="1" x14ac:dyDescent="0.2">
      <c r="A341" s="156" t="s">
        <v>1645</v>
      </c>
      <c r="B341" s="157"/>
      <c r="C341" s="157"/>
      <c r="D341" s="157"/>
      <c r="E341" s="157"/>
      <c r="F341" s="157"/>
      <c r="G341" s="157"/>
      <c r="H341" s="157"/>
      <c r="I341" s="157"/>
      <c r="J341" s="157"/>
      <c r="K341" s="157"/>
      <c r="L341" s="158"/>
    </row>
    <row r="342" spans="1:12" x14ac:dyDescent="0.2">
      <c r="A342" s="167" t="s">
        <v>1743</v>
      </c>
      <c r="B342" s="168"/>
      <c r="C342" s="168"/>
      <c r="D342" s="168"/>
      <c r="E342" s="168"/>
      <c r="F342" s="168"/>
      <c r="G342" s="168"/>
      <c r="H342" s="168"/>
      <c r="I342" s="168"/>
      <c r="J342" s="168"/>
      <c r="K342" s="168"/>
      <c r="L342" s="169"/>
    </row>
    <row r="343" spans="1:12" x14ac:dyDescent="0.2">
      <c r="A343" s="56"/>
    </row>
    <row r="344" spans="1:12" x14ac:dyDescent="0.2">
      <c r="A344" s="2"/>
    </row>
    <row r="345" spans="1:12" x14ac:dyDescent="0.2">
      <c r="A345" s="2"/>
    </row>
    <row r="346" spans="1:12" x14ac:dyDescent="0.2">
      <c r="A346" s="56"/>
    </row>
    <row r="347" spans="1:12" x14ac:dyDescent="0.2">
      <c r="A347" s="58"/>
    </row>
    <row r="348" spans="1:12" x14ac:dyDescent="0.2">
      <c r="A348" s="58"/>
    </row>
    <row r="349" spans="1:12" x14ac:dyDescent="0.2">
      <c r="A349" s="58"/>
    </row>
    <row r="350" spans="1:12" x14ac:dyDescent="0.2">
      <c r="A350" s="58"/>
    </row>
    <row r="351" spans="1:12" x14ac:dyDescent="0.2">
      <c r="A351" s="58"/>
    </row>
    <row r="352" spans="1:12" x14ac:dyDescent="0.2">
      <c r="A352" s="58"/>
    </row>
    <row r="353" spans="1:1" x14ac:dyDescent="0.2">
      <c r="A353" s="58"/>
    </row>
    <row r="354" spans="1:1" x14ac:dyDescent="0.2">
      <c r="A354" s="58"/>
    </row>
    <row r="355" spans="1:1" x14ac:dyDescent="0.2">
      <c r="A355" s="56"/>
    </row>
    <row r="356" spans="1:1" x14ac:dyDescent="0.2">
      <c r="A356" s="56"/>
    </row>
    <row r="357" spans="1:1" x14ac:dyDescent="0.2">
      <c r="A357" s="56"/>
    </row>
    <row r="358" spans="1:1" x14ac:dyDescent="0.2">
      <c r="A358" s="56"/>
    </row>
    <row r="359" spans="1:1" x14ac:dyDescent="0.2">
      <c r="A359" s="56"/>
    </row>
    <row r="360" spans="1:1" x14ac:dyDescent="0.2">
      <c r="A360" s="56"/>
    </row>
    <row r="361" spans="1:1" x14ac:dyDescent="0.2">
      <c r="A361" s="56"/>
    </row>
    <row r="362" spans="1:1" x14ac:dyDescent="0.2">
      <c r="A362" s="56"/>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4" zoomScaleNormal="100" workbookViewId="0">
      <selection activeCell="A17" sqref="A17"/>
    </sheetView>
  </sheetViews>
  <sheetFormatPr defaultRowHeight="12.75" x14ac:dyDescent="0.2"/>
  <cols>
    <col min="1" max="1" width="77.28515625" style="114" customWidth="1"/>
    <col min="2" max="2" width="10.7109375" style="83" customWidth="1"/>
    <col min="3" max="3" width="14.7109375" style="83" customWidth="1"/>
    <col min="4" max="4" width="7.7109375" style="83" customWidth="1"/>
    <col min="5" max="5" width="14.7109375" style="83" customWidth="1"/>
    <col min="6" max="6" width="7.7109375" style="83" customWidth="1"/>
    <col min="7" max="7" width="14.7109375" style="83" customWidth="1"/>
    <col min="8" max="8" width="7.7109375" style="83" customWidth="1"/>
    <col min="9" max="10" width="10.7109375" style="83" customWidth="1"/>
    <col min="11" max="11" width="12.7109375" style="83" customWidth="1"/>
    <col min="12" max="16384" width="9.140625" style="83"/>
  </cols>
  <sheetData>
    <row r="1" spans="1:1" s="116" customFormat="1" x14ac:dyDescent="0.2">
      <c r="A1" s="116" t="s">
        <v>745</v>
      </c>
    </row>
    <row r="2" spans="1:1" s="116" customFormat="1" x14ac:dyDescent="0.2">
      <c r="A2" s="130" t="s">
        <v>1646</v>
      </c>
    </row>
    <row r="3" spans="1:1" s="116" customFormat="1" x14ac:dyDescent="0.2">
      <c r="A3" s="118" t="s">
        <v>1643</v>
      </c>
    </row>
    <row r="4" spans="1:1" s="116" customFormat="1" x14ac:dyDescent="0.2">
      <c r="A4" s="119" t="s">
        <v>1686</v>
      </c>
    </row>
    <row r="5" spans="1:1" s="116" customFormat="1" x14ac:dyDescent="0.2">
      <c r="A5" s="117" t="s">
        <v>1644</v>
      </c>
    </row>
    <row r="6" spans="1:1" s="116" customFormat="1" x14ac:dyDescent="0.2">
      <c r="A6" s="117" t="s">
        <v>746</v>
      </c>
    </row>
    <row r="7" spans="1:1" x14ac:dyDescent="0.2">
      <c r="A7" s="119" t="s">
        <v>747</v>
      </c>
    </row>
    <row r="8" spans="1:1" x14ac:dyDescent="0.2">
      <c r="A8" s="130" t="s">
        <v>1646</v>
      </c>
    </row>
    <row r="9" spans="1:1" x14ac:dyDescent="0.2">
      <c r="A9" s="115"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5"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24.75" customHeight="1" x14ac:dyDescent="0.2">
      <c r="A2" s="173" t="s">
        <v>1606</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 t="s">
        <v>58</v>
      </c>
      <c r="B6" s="50" t="s">
        <v>213</v>
      </c>
      <c r="C6" s="14">
        <v>1012864233</v>
      </c>
      <c r="D6" s="11" t="str">
        <f t="shared" ref="D6:D12" si="0">IF($B6="N/A","N/A",IF(C6&gt;10,"No",IF(C6&lt;-10,"No","Yes")))</f>
        <v>N/A</v>
      </c>
      <c r="E6" s="14">
        <v>1003642273</v>
      </c>
      <c r="F6" s="11" t="str">
        <f t="shared" ref="F6:F12" si="1">IF($B6="N/A","N/A",IF(E6&gt;10,"No",IF(E6&lt;-10,"No","Yes")))</f>
        <v>N/A</v>
      </c>
      <c r="G6" s="14">
        <v>1032919671</v>
      </c>
      <c r="H6" s="11" t="str">
        <f t="shared" ref="H6:H12" si="2">IF($B6="N/A","N/A",IF(G6&gt;10,"No",IF(G6&lt;-10,"No","Yes")))</f>
        <v>N/A</v>
      </c>
      <c r="I6" s="12">
        <v>-0.91</v>
      </c>
      <c r="J6" s="12">
        <v>2.9169999999999998</v>
      </c>
      <c r="K6" s="50" t="s">
        <v>739</v>
      </c>
      <c r="L6" s="9" t="str">
        <f t="shared" ref="L6:L13" si="3">IF(J6="Div by 0", "N/A", IF(K6="N/A","N/A", IF(J6&gt;VALUE(MID(K6,1,2)), "No", IF(J6&lt;-1*VALUE(MID(K6,1,2)), "No", "Yes"))))</f>
        <v>Yes</v>
      </c>
    </row>
    <row r="7" spans="1:12" x14ac:dyDescent="0.2">
      <c r="A7" s="4" t="s">
        <v>1133</v>
      </c>
      <c r="B7" s="50" t="s">
        <v>213</v>
      </c>
      <c r="C7" s="14">
        <v>6263.3832554000001</v>
      </c>
      <c r="D7" s="11" t="str">
        <f t="shared" si="0"/>
        <v>N/A</v>
      </c>
      <c r="E7" s="14">
        <v>5928.8536397999997</v>
      </c>
      <c r="F7" s="11" t="str">
        <f t="shared" si="1"/>
        <v>N/A</v>
      </c>
      <c r="G7" s="14">
        <v>5974.9510976000001</v>
      </c>
      <c r="H7" s="11" t="str">
        <f t="shared" si="2"/>
        <v>N/A</v>
      </c>
      <c r="I7" s="12">
        <v>-5.34</v>
      </c>
      <c r="J7" s="12">
        <v>0.77749999999999997</v>
      </c>
      <c r="K7" s="50" t="s">
        <v>739</v>
      </c>
      <c r="L7" s="9" t="str">
        <f t="shared" si="3"/>
        <v>Yes</v>
      </c>
    </row>
    <row r="8" spans="1:12" x14ac:dyDescent="0.2">
      <c r="A8" s="4" t="s">
        <v>724</v>
      </c>
      <c r="B8" s="50" t="s">
        <v>213</v>
      </c>
      <c r="C8" s="14">
        <v>214</v>
      </c>
      <c r="D8" s="11" t="str">
        <f t="shared" si="0"/>
        <v>N/A</v>
      </c>
      <c r="E8" s="14">
        <v>201</v>
      </c>
      <c r="F8" s="11" t="str">
        <f t="shared" si="1"/>
        <v>N/A</v>
      </c>
      <c r="G8" s="14">
        <v>193</v>
      </c>
      <c r="H8" s="11" t="str">
        <f t="shared" si="2"/>
        <v>N/A</v>
      </c>
      <c r="I8" s="12">
        <v>-6.07</v>
      </c>
      <c r="J8" s="12">
        <v>-3.98</v>
      </c>
      <c r="K8" s="50" t="s">
        <v>739</v>
      </c>
      <c r="L8" s="9" t="str">
        <f t="shared" si="3"/>
        <v>Yes</v>
      </c>
    </row>
    <row r="9" spans="1:12" x14ac:dyDescent="0.2">
      <c r="A9" s="4" t="s">
        <v>725</v>
      </c>
      <c r="B9" s="50" t="s">
        <v>213</v>
      </c>
      <c r="C9" s="14">
        <v>900</v>
      </c>
      <c r="D9" s="11" t="str">
        <f t="shared" si="0"/>
        <v>N/A</v>
      </c>
      <c r="E9" s="14">
        <v>851</v>
      </c>
      <c r="F9" s="11" t="str">
        <f t="shared" si="1"/>
        <v>N/A</v>
      </c>
      <c r="G9" s="14">
        <v>852</v>
      </c>
      <c r="H9" s="11" t="str">
        <f t="shared" si="2"/>
        <v>N/A</v>
      </c>
      <c r="I9" s="12">
        <v>-5.44</v>
      </c>
      <c r="J9" s="12">
        <v>0.11749999999999999</v>
      </c>
      <c r="K9" s="50" t="s">
        <v>739</v>
      </c>
      <c r="L9" s="9" t="str">
        <f t="shared" si="3"/>
        <v>Yes</v>
      </c>
    </row>
    <row r="10" spans="1:12" x14ac:dyDescent="0.2">
      <c r="A10" s="4" t="s">
        <v>726</v>
      </c>
      <c r="B10" s="50" t="s">
        <v>213</v>
      </c>
      <c r="C10" s="14">
        <v>3918</v>
      </c>
      <c r="D10" s="11" t="str">
        <f t="shared" si="0"/>
        <v>N/A</v>
      </c>
      <c r="E10" s="14">
        <v>3714</v>
      </c>
      <c r="F10" s="11" t="str">
        <f t="shared" si="1"/>
        <v>N/A</v>
      </c>
      <c r="G10" s="14">
        <v>3765</v>
      </c>
      <c r="H10" s="11" t="str">
        <f t="shared" si="2"/>
        <v>N/A</v>
      </c>
      <c r="I10" s="12">
        <v>-5.21</v>
      </c>
      <c r="J10" s="12">
        <v>1.373</v>
      </c>
      <c r="K10" s="50" t="s">
        <v>739</v>
      </c>
      <c r="L10" s="9" t="str">
        <f t="shared" si="3"/>
        <v>Yes</v>
      </c>
    </row>
    <row r="11" spans="1:12" x14ac:dyDescent="0.2">
      <c r="A11" s="4" t="s">
        <v>727</v>
      </c>
      <c r="B11" s="50" t="s">
        <v>213</v>
      </c>
      <c r="C11" s="14">
        <v>35619</v>
      </c>
      <c r="D11" s="11" t="str">
        <f t="shared" si="0"/>
        <v>N/A</v>
      </c>
      <c r="E11" s="14">
        <v>33113</v>
      </c>
      <c r="F11" s="11" t="str">
        <f t="shared" si="1"/>
        <v>N/A</v>
      </c>
      <c r="G11" s="14">
        <v>33501</v>
      </c>
      <c r="H11" s="11" t="str">
        <f t="shared" si="2"/>
        <v>N/A</v>
      </c>
      <c r="I11" s="12">
        <v>-7.04</v>
      </c>
      <c r="J11" s="12">
        <v>1.1719999999999999</v>
      </c>
      <c r="K11" s="50" t="s">
        <v>739</v>
      </c>
      <c r="L11" s="9" t="str">
        <f t="shared" si="3"/>
        <v>Yes</v>
      </c>
    </row>
    <row r="12" spans="1:12" x14ac:dyDescent="0.2">
      <c r="A12" s="4" t="s">
        <v>728</v>
      </c>
      <c r="B12" s="50" t="s">
        <v>213</v>
      </c>
      <c r="C12" s="14">
        <v>80315</v>
      </c>
      <c r="D12" s="11" t="str">
        <f t="shared" si="0"/>
        <v>N/A</v>
      </c>
      <c r="E12" s="14">
        <v>78701</v>
      </c>
      <c r="F12" s="11" t="str">
        <f t="shared" si="1"/>
        <v>N/A</v>
      </c>
      <c r="G12" s="14">
        <v>78536</v>
      </c>
      <c r="H12" s="11" t="str">
        <f t="shared" si="2"/>
        <v>N/A</v>
      </c>
      <c r="I12" s="12">
        <v>-2.0099999999999998</v>
      </c>
      <c r="J12" s="12">
        <v>-0.21</v>
      </c>
      <c r="K12" s="50" t="s">
        <v>739</v>
      </c>
      <c r="L12" s="9" t="str">
        <f t="shared" si="3"/>
        <v>Yes</v>
      </c>
    </row>
    <row r="13" spans="1:12" x14ac:dyDescent="0.2">
      <c r="A13" s="4" t="s">
        <v>74</v>
      </c>
      <c r="B13" s="50" t="s">
        <v>213</v>
      </c>
      <c r="C13" s="14">
        <v>2012346</v>
      </c>
      <c r="D13" s="11" t="str">
        <f>IF($B13="N/A","N/A",IF(C13&gt;10,"No",IF(C13&lt;-10,"No","Yes")))</f>
        <v>N/A</v>
      </c>
      <c r="E13" s="14">
        <v>974011</v>
      </c>
      <c r="F13" s="11" t="str">
        <f>IF($B13="N/A","N/A",IF(E13&gt;10,"No",IF(E13&lt;-10,"No","Yes")))</f>
        <v>N/A</v>
      </c>
      <c r="G13" s="14">
        <v>925303</v>
      </c>
      <c r="H13" s="11" t="str">
        <f>IF($B13="N/A","N/A",IF(G13&gt;10,"No",IF(G13&lt;-10,"No","Yes")))</f>
        <v>N/A</v>
      </c>
      <c r="I13" s="12">
        <v>-51.6</v>
      </c>
      <c r="J13" s="12">
        <v>-5</v>
      </c>
      <c r="K13" s="50" t="s">
        <v>739</v>
      </c>
      <c r="L13" s="9" t="str">
        <f t="shared" si="3"/>
        <v>Yes</v>
      </c>
    </row>
    <row r="14" spans="1:12" x14ac:dyDescent="0.2">
      <c r="A14" s="65" t="s">
        <v>157</v>
      </c>
      <c r="B14" s="37" t="s">
        <v>213</v>
      </c>
      <c r="C14" s="8">
        <v>12.219253982</v>
      </c>
      <c r="D14" s="46" t="str">
        <f t="shared" ref="D14:D18" si="4">IF($B14="N/A","N/A",IF(C14&gt;10,"No",IF(C14&lt;-10,"No","Yes")))</f>
        <v>N/A</v>
      </c>
      <c r="E14" s="8">
        <v>12.64347446</v>
      </c>
      <c r="F14" s="46" t="str">
        <f t="shared" ref="F14:F18" si="5">IF($B14="N/A","N/A",IF(E14&gt;10,"No",IF(E14&lt;-10,"No","Yes")))</f>
        <v>N/A</v>
      </c>
      <c r="G14" s="8">
        <v>13.272017354000001</v>
      </c>
      <c r="H14" s="46" t="str">
        <f t="shared" ref="H14:H18" si="6">IF($B14="N/A","N/A",IF(G14&gt;10,"No",IF(G14&lt;-10,"No","Yes")))</f>
        <v>N/A</v>
      </c>
      <c r="I14" s="12">
        <v>3.472</v>
      </c>
      <c r="J14" s="12">
        <v>4.9710000000000001</v>
      </c>
      <c r="K14" s="47" t="s">
        <v>739</v>
      </c>
      <c r="L14" s="9" t="str">
        <f t="shared" ref="L14:L18" si="7">IF(J14="Div by 0", "N/A", IF(K14="N/A","N/A", IF(J14&gt;VALUE(MID(K14,1,2)), "No", IF(J14&lt;-1*VALUE(MID(K14,1,2)), "No", "Yes"))))</f>
        <v>Yes</v>
      </c>
    </row>
    <row r="15" spans="1:12" x14ac:dyDescent="0.2">
      <c r="A15" s="4" t="s">
        <v>419</v>
      </c>
      <c r="B15" s="37" t="s">
        <v>213</v>
      </c>
      <c r="C15" s="8">
        <v>20.134097123</v>
      </c>
      <c r="D15" s="46" t="str">
        <f t="shared" si="4"/>
        <v>N/A</v>
      </c>
      <c r="E15" s="8">
        <v>21.823256994000001</v>
      </c>
      <c r="F15" s="46" t="str">
        <f t="shared" si="5"/>
        <v>N/A</v>
      </c>
      <c r="G15" s="8">
        <v>23.124923529</v>
      </c>
      <c r="H15" s="46" t="str">
        <f t="shared" si="6"/>
        <v>N/A</v>
      </c>
      <c r="I15" s="12">
        <v>8.39</v>
      </c>
      <c r="J15" s="12">
        <v>5.9649999999999999</v>
      </c>
      <c r="K15" s="47" t="s">
        <v>739</v>
      </c>
      <c r="L15" s="9" t="str">
        <f t="shared" si="7"/>
        <v>Yes</v>
      </c>
    </row>
    <row r="16" spans="1:12" x14ac:dyDescent="0.2">
      <c r="A16" s="4" t="s">
        <v>420</v>
      </c>
      <c r="B16" s="37" t="s">
        <v>213</v>
      </c>
      <c r="C16" s="8">
        <v>12.995031419</v>
      </c>
      <c r="D16" s="46" t="str">
        <f t="shared" si="4"/>
        <v>N/A</v>
      </c>
      <c r="E16" s="8">
        <v>14.375083633999999</v>
      </c>
      <c r="F16" s="46" t="str">
        <f t="shared" si="5"/>
        <v>N/A</v>
      </c>
      <c r="G16" s="8">
        <v>15.645469646</v>
      </c>
      <c r="H16" s="46" t="str">
        <f t="shared" si="6"/>
        <v>N/A</v>
      </c>
      <c r="I16" s="12">
        <v>10.62</v>
      </c>
      <c r="J16" s="12">
        <v>8.8369999999999997</v>
      </c>
      <c r="K16" s="47" t="s">
        <v>739</v>
      </c>
      <c r="L16" s="9" t="str">
        <f t="shared" si="7"/>
        <v>Yes</v>
      </c>
    </row>
    <row r="17" spans="1:12" x14ac:dyDescent="0.2">
      <c r="A17" s="4" t="s">
        <v>421</v>
      </c>
      <c r="B17" s="37" t="s">
        <v>213</v>
      </c>
      <c r="C17" s="8">
        <v>10.016889966999999</v>
      </c>
      <c r="D17" s="46" t="str">
        <f t="shared" si="4"/>
        <v>N/A</v>
      </c>
      <c r="E17" s="8">
        <v>10.094791459</v>
      </c>
      <c r="F17" s="46" t="str">
        <f t="shared" si="5"/>
        <v>N/A</v>
      </c>
      <c r="G17" s="8">
        <v>10.483291146999999</v>
      </c>
      <c r="H17" s="46" t="str">
        <f t="shared" si="6"/>
        <v>N/A</v>
      </c>
      <c r="I17" s="12">
        <v>0.77769999999999995</v>
      </c>
      <c r="J17" s="12">
        <v>3.8490000000000002</v>
      </c>
      <c r="K17" s="47" t="s">
        <v>739</v>
      </c>
      <c r="L17" s="9" t="str">
        <f t="shared" si="7"/>
        <v>Yes</v>
      </c>
    </row>
    <row r="18" spans="1:12" x14ac:dyDescent="0.2">
      <c r="A18" s="4" t="s">
        <v>422</v>
      </c>
      <c r="B18" s="37" t="s">
        <v>213</v>
      </c>
      <c r="C18" s="8">
        <v>15.321970540000001</v>
      </c>
      <c r="D18" s="46" t="str">
        <f t="shared" si="4"/>
        <v>N/A</v>
      </c>
      <c r="E18" s="8">
        <v>15.162778775</v>
      </c>
      <c r="F18" s="46" t="str">
        <f t="shared" si="5"/>
        <v>N/A</v>
      </c>
      <c r="G18" s="8">
        <v>15.280003465</v>
      </c>
      <c r="H18" s="46" t="str">
        <f t="shared" si="6"/>
        <v>N/A</v>
      </c>
      <c r="I18" s="12">
        <v>-1.04</v>
      </c>
      <c r="J18" s="12">
        <v>0.77310000000000001</v>
      </c>
      <c r="K18" s="47" t="s">
        <v>739</v>
      </c>
      <c r="L18" s="9" t="str">
        <f t="shared" si="7"/>
        <v>Yes</v>
      </c>
    </row>
    <row r="19" spans="1:12" x14ac:dyDescent="0.2">
      <c r="A19" s="4" t="s">
        <v>75</v>
      </c>
      <c r="B19" s="50" t="s">
        <v>213</v>
      </c>
      <c r="C19" s="38">
        <v>11</v>
      </c>
      <c r="D19" s="46" t="str">
        <f t="shared" ref="D19:D50" si="8">IF($B19="N/A","N/A",IF(C19&gt;10,"No",IF(C19&lt;-10,"No","Yes")))</f>
        <v>N/A</v>
      </c>
      <c r="E19" s="38">
        <v>0</v>
      </c>
      <c r="F19" s="46" t="str">
        <f t="shared" ref="F19:F50" si="9">IF($B19="N/A","N/A",IF(E19&gt;10,"No",IF(E19&lt;-10,"No","Yes")))</f>
        <v>N/A</v>
      </c>
      <c r="G19" s="38">
        <v>0</v>
      </c>
      <c r="H19" s="46" t="str">
        <f t="shared" ref="H19:H50" si="10">IF($B19="N/A","N/A",IF(G19&gt;10,"No",IF(G19&lt;-10,"No","Yes")))</f>
        <v>N/A</v>
      </c>
      <c r="I19" s="12">
        <v>-100</v>
      </c>
      <c r="J19" s="12" t="s">
        <v>1747</v>
      </c>
      <c r="K19" s="50" t="s">
        <v>213</v>
      </c>
      <c r="L19" s="9" t="str">
        <f t="shared" ref="L19:L25" si="11">IF(J19="Div by 0", "N/A", IF(K19="N/A","N/A", IF(J19&gt;VALUE(MID(K19,1,2)), "No", IF(J19&lt;-1*VALUE(MID(K19,1,2)), "No", "Yes"))))</f>
        <v>N/A</v>
      </c>
    </row>
    <row r="20" spans="1:12" x14ac:dyDescent="0.2">
      <c r="A20" s="4" t="s">
        <v>76</v>
      </c>
      <c r="B20" s="50" t="s">
        <v>213</v>
      </c>
      <c r="C20" s="38">
        <v>11</v>
      </c>
      <c r="D20" s="46" t="str">
        <f t="shared" si="8"/>
        <v>N/A</v>
      </c>
      <c r="E20" s="38">
        <v>11</v>
      </c>
      <c r="F20" s="46" t="str">
        <f t="shared" si="9"/>
        <v>N/A</v>
      </c>
      <c r="G20" s="38">
        <v>11</v>
      </c>
      <c r="H20" s="46" t="str">
        <f t="shared" si="10"/>
        <v>N/A</v>
      </c>
      <c r="I20" s="12">
        <v>0</v>
      </c>
      <c r="J20" s="12">
        <v>0</v>
      </c>
      <c r="K20" s="50" t="s">
        <v>213</v>
      </c>
      <c r="L20" s="9" t="str">
        <f t="shared" si="11"/>
        <v>N/A</v>
      </c>
    </row>
    <row r="21" spans="1:12" x14ac:dyDescent="0.2">
      <c r="A21" s="65" t="s">
        <v>1133</v>
      </c>
      <c r="B21" s="50" t="s">
        <v>213</v>
      </c>
      <c r="C21" s="14">
        <v>6263.3832554000001</v>
      </c>
      <c r="D21" s="11" t="str">
        <f t="shared" si="8"/>
        <v>N/A</v>
      </c>
      <c r="E21" s="14">
        <v>5928.8536397999997</v>
      </c>
      <c r="F21" s="11" t="str">
        <f t="shared" si="9"/>
        <v>N/A</v>
      </c>
      <c r="G21" s="14">
        <v>5974.9510976000001</v>
      </c>
      <c r="H21" s="11" t="str">
        <f t="shared" si="10"/>
        <v>N/A</v>
      </c>
      <c r="I21" s="12">
        <v>-5.34</v>
      </c>
      <c r="J21" s="12">
        <v>0.77749999999999997</v>
      </c>
      <c r="K21" s="50" t="s">
        <v>739</v>
      </c>
      <c r="L21" s="9" t="str">
        <f t="shared" si="11"/>
        <v>Yes</v>
      </c>
    </row>
    <row r="22" spans="1:12" x14ac:dyDescent="0.2">
      <c r="A22" s="4" t="s">
        <v>1716</v>
      </c>
      <c r="B22" s="50" t="s">
        <v>213</v>
      </c>
      <c r="C22" s="14">
        <v>16439.841687</v>
      </c>
      <c r="D22" s="11" t="str">
        <f t="shared" si="8"/>
        <v>N/A</v>
      </c>
      <c r="E22" s="14">
        <v>15185.733553</v>
      </c>
      <c r="F22" s="11" t="str">
        <f t="shared" si="9"/>
        <v>N/A</v>
      </c>
      <c r="G22" s="14">
        <v>15194.809189</v>
      </c>
      <c r="H22" s="11" t="str">
        <f t="shared" si="10"/>
        <v>N/A</v>
      </c>
      <c r="I22" s="12">
        <v>-7.63</v>
      </c>
      <c r="J22" s="12">
        <v>5.9799999999999999E-2</v>
      </c>
      <c r="K22" s="50" t="s">
        <v>739</v>
      </c>
      <c r="L22" s="9" t="str">
        <f t="shared" si="11"/>
        <v>Yes</v>
      </c>
    </row>
    <row r="23" spans="1:12" x14ac:dyDescent="0.2">
      <c r="A23" s="4" t="s">
        <v>1134</v>
      </c>
      <c r="B23" s="50" t="s">
        <v>213</v>
      </c>
      <c r="C23" s="14">
        <v>15339.065065999999</v>
      </c>
      <c r="D23" s="11" t="str">
        <f t="shared" si="8"/>
        <v>N/A</v>
      </c>
      <c r="E23" s="14">
        <v>14434.976181</v>
      </c>
      <c r="F23" s="11" t="str">
        <f t="shared" si="9"/>
        <v>N/A</v>
      </c>
      <c r="G23" s="14">
        <v>13861.708434</v>
      </c>
      <c r="H23" s="11" t="str">
        <f t="shared" si="10"/>
        <v>N/A</v>
      </c>
      <c r="I23" s="12">
        <v>-5.89</v>
      </c>
      <c r="J23" s="12">
        <v>-3.97</v>
      </c>
      <c r="K23" s="50" t="s">
        <v>739</v>
      </c>
      <c r="L23" s="9" t="str">
        <f t="shared" si="11"/>
        <v>Yes</v>
      </c>
    </row>
    <row r="24" spans="1:12" x14ac:dyDescent="0.2">
      <c r="A24" s="4" t="s">
        <v>1135</v>
      </c>
      <c r="B24" s="50" t="s">
        <v>213</v>
      </c>
      <c r="C24" s="14">
        <v>2784.8338981000002</v>
      </c>
      <c r="D24" s="11" t="str">
        <f t="shared" si="8"/>
        <v>N/A</v>
      </c>
      <c r="E24" s="14">
        <v>2625.2417082000002</v>
      </c>
      <c r="F24" s="11" t="str">
        <f t="shared" si="9"/>
        <v>N/A</v>
      </c>
      <c r="G24" s="14">
        <v>2667.8254164</v>
      </c>
      <c r="H24" s="11" t="str">
        <f t="shared" si="10"/>
        <v>N/A</v>
      </c>
      <c r="I24" s="12">
        <v>-5.73</v>
      </c>
      <c r="J24" s="12">
        <v>1.6220000000000001</v>
      </c>
      <c r="K24" s="50" t="s">
        <v>739</v>
      </c>
      <c r="L24" s="9" t="str">
        <f t="shared" si="11"/>
        <v>Yes</v>
      </c>
    </row>
    <row r="25" spans="1:12" x14ac:dyDescent="0.2">
      <c r="A25" s="4" t="s">
        <v>1136</v>
      </c>
      <c r="B25" s="50" t="s">
        <v>213</v>
      </c>
      <c r="C25" s="14">
        <v>3190.7138534000001</v>
      </c>
      <c r="D25" s="11" t="str">
        <f t="shared" si="8"/>
        <v>N/A</v>
      </c>
      <c r="E25" s="14">
        <v>2976.9086132000002</v>
      </c>
      <c r="F25" s="11" t="str">
        <f t="shared" si="9"/>
        <v>N/A</v>
      </c>
      <c r="G25" s="14">
        <v>3091.8390141999998</v>
      </c>
      <c r="H25" s="11" t="str">
        <f t="shared" si="10"/>
        <v>N/A</v>
      </c>
      <c r="I25" s="12">
        <v>-6.7</v>
      </c>
      <c r="J25" s="12">
        <v>3.8610000000000002</v>
      </c>
      <c r="K25" s="50" t="s">
        <v>739</v>
      </c>
      <c r="L25" s="9" t="str">
        <f t="shared" si="11"/>
        <v>Yes</v>
      </c>
    </row>
    <row r="26" spans="1:12" x14ac:dyDescent="0.2">
      <c r="A26" s="2" t="s">
        <v>1137</v>
      </c>
      <c r="B26" s="50" t="s">
        <v>213</v>
      </c>
      <c r="C26" s="14">
        <v>6178.8212492000002</v>
      </c>
      <c r="D26" s="11" t="str">
        <f t="shared" si="8"/>
        <v>N/A</v>
      </c>
      <c r="E26" s="14">
        <v>5778.0502878999996</v>
      </c>
      <c r="F26" s="11" t="str">
        <f t="shared" si="9"/>
        <v>N/A</v>
      </c>
      <c r="G26" s="14">
        <v>5808.6644624</v>
      </c>
      <c r="H26" s="11" t="str">
        <f t="shared" si="10"/>
        <v>N/A</v>
      </c>
      <c r="I26" s="12">
        <v>-6.49</v>
      </c>
      <c r="J26" s="12">
        <v>0.52980000000000005</v>
      </c>
      <c r="K26" s="50" t="s">
        <v>739</v>
      </c>
      <c r="L26" s="9" t="str">
        <f>IF(J26="Div by 0", "N/A", IF(OR(J26="N/A",K26="N/A"),"N/A", IF(J26&gt;VALUE(MID(K26,1,2)), "No", IF(J26&lt;-1*VALUE(MID(K26,1,2)), "No", "Yes"))))</f>
        <v>Yes</v>
      </c>
    </row>
    <row r="27" spans="1:12" x14ac:dyDescent="0.2">
      <c r="A27" s="2" t="s">
        <v>1138</v>
      </c>
      <c r="B27" s="50" t="s">
        <v>213</v>
      </c>
      <c r="C27" s="14">
        <v>6373.8841720999999</v>
      </c>
      <c r="D27" s="11" t="str">
        <f t="shared" si="8"/>
        <v>N/A</v>
      </c>
      <c r="E27" s="14">
        <v>6124.1898957000003</v>
      </c>
      <c r="F27" s="11" t="str">
        <f t="shared" si="9"/>
        <v>N/A</v>
      </c>
      <c r="G27" s="14">
        <v>6189.4773341</v>
      </c>
      <c r="H27" s="11" t="str">
        <f t="shared" si="10"/>
        <v>N/A</v>
      </c>
      <c r="I27" s="12">
        <v>-3.92</v>
      </c>
      <c r="J27" s="12">
        <v>1.0660000000000001</v>
      </c>
      <c r="K27" s="50" t="s">
        <v>739</v>
      </c>
      <c r="L27" s="9" t="str">
        <f>IF(J27="Div by 0", "N/A", IF(OR(J27="N/A",K27="N/A"),"N/A", IF(J27&gt;VALUE(MID(K27,1,2)), "No", IF(J27&lt;-1*VALUE(MID(K27,1,2)), "No", "Yes"))))</f>
        <v>Yes</v>
      </c>
    </row>
    <row r="28" spans="1:12" x14ac:dyDescent="0.2">
      <c r="A28" s="65" t="s">
        <v>1139</v>
      </c>
      <c r="B28" s="50" t="s">
        <v>213</v>
      </c>
      <c r="C28" s="14">
        <v>14700.368852</v>
      </c>
      <c r="D28" s="11" t="str">
        <f t="shared" si="8"/>
        <v>N/A</v>
      </c>
      <c r="E28" s="14">
        <v>13666.108259000001</v>
      </c>
      <c r="F28" s="11" t="str">
        <f t="shared" si="9"/>
        <v>N/A</v>
      </c>
      <c r="G28" s="14">
        <v>13355.113495</v>
      </c>
      <c r="H28" s="11" t="str">
        <f t="shared" si="10"/>
        <v>N/A</v>
      </c>
      <c r="I28" s="12">
        <v>-7.04</v>
      </c>
      <c r="J28" s="12">
        <v>-2.2799999999999998</v>
      </c>
      <c r="K28" s="50" t="s">
        <v>739</v>
      </c>
      <c r="L28" s="9" t="str">
        <f>IF(J28="Div by 0", "N/A", IF(K28="N/A","N/A", IF(J28&gt;VALUE(MID(K28,1,2)), "No", IF(J28&lt;-1*VALUE(MID(K28,1,2)), "No", "Yes"))))</f>
        <v>Yes</v>
      </c>
    </row>
    <row r="29" spans="1:12" x14ac:dyDescent="0.2">
      <c r="A29" s="2" t="s">
        <v>1140</v>
      </c>
      <c r="B29" s="50" t="s">
        <v>213</v>
      </c>
      <c r="C29" s="14">
        <v>16738.961571</v>
      </c>
      <c r="D29" s="11" t="str">
        <f t="shared" si="8"/>
        <v>N/A</v>
      </c>
      <c r="E29" s="14">
        <v>15342.316059000001</v>
      </c>
      <c r="F29" s="11" t="str">
        <f t="shared" si="9"/>
        <v>N/A</v>
      </c>
      <c r="G29" s="14">
        <v>15403.522492</v>
      </c>
      <c r="H29" s="11" t="str">
        <f t="shared" si="10"/>
        <v>N/A</v>
      </c>
      <c r="I29" s="12">
        <v>-8.34</v>
      </c>
      <c r="J29" s="12">
        <v>0.39889999999999998</v>
      </c>
      <c r="K29" s="50" t="s">
        <v>739</v>
      </c>
      <c r="L29" s="9" t="str">
        <f>IF(J29="Div by 0", "N/A", IF(K29="N/A","N/A", IF(J29&gt;VALUE(MID(K29,1,2)), "No", IF(J29&lt;-1*VALUE(MID(K29,1,2)), "No", "Yes"))))</f>
        <v>Yes</v>
      </c>
    </row>
    <row r="30" spans="1:12" x14ac:dyDescent="0.2">
      <c r="A30" s="2" t="s">
        <v>1141</v>
      </c>
      <c r="B30" s="50" t="s">
        <v>213</v>
      </c>
      <c r="C30" s="14">
        <v>13531.227741000001</v>
      </c>
      <c r="D30" s="11" t="str">
        <f t="shared" si="8"/>
        <v>N/A</v>
      </c>
      <c r="E30" s="14">
        <v>12834.791037999999</v>
      </c>
      <c r="F30" s="11" t="str">
        <f t="shared" si="9"/>
        <v>N/A</v>
      </c>
      <c r="G30" s="14">
        <v>12241.439093000001</v>
      </c>
      <c r="H30" s="11" t="str">
        <f t="shared" si="10"/>
        <v>N/A</v>
      </c>
      <c r="I30" s="12">
        <v>-5.15</v>
      </c>
      <c r="J30" s="12">
        <v>-4.62</v>
      </c>
      <c r="K30" s="50" t="s">
        <v>739</v>
      </c>
      <c r="L30" s="9" t="str">
        <f>IF(J30="Div by 0", "N/A", IF(K30="N/A","N/A", IF(J30&gt;VALUE(MID(K30,1,2)), "No", IF(J30&lt;-1*VALUE(MID(K30,1,2)), "No", "Yes"))))</f>
        <v>Yes</v>
      </c>
    </row>
    <row r="31" spans="1:12" x14ac:dyDescent="0.2">
      <c r="A31" s="2" t="s">
        <v>1142</v>
      </c>
      <c r="B31" s="50" t="s">
        <v>213</v>
      </c>
      <c r="C31" s="14">
        <v>14250.197978</v>
      </c>
      <c r="D31" s="11" t="str">
        <f t="shared" si="8"/>
        <v>N/A</v>
      </c>
      <c r="E31" s="14">
        <v>13074.259265000001</v>
      </c>
      <c r="F31" s="11" t="str">
        <f t="shared" si="9"/>
        <v>N/A</v>
      </c>
      <c r="G31" s="14">
        <v>12788.939433</v>
      </c>
      <c r="H31" s="11" t="str">
        <f t="shared" si="10"/>
        <v>N/A</v>
      </c>
      <c r="I31" s="12">
        <v>-8.25</v>
      </c>
      <c r="J31" s="12">
        <v>-2.1800000000000002</v>
      </c>
      <c r="K31" s="50" t="s">
        <v>739</v>
      </c>
      <c r="L31" s="9" t="str">
        <f>IF(J31="Div by 0", "N/A", IF(OR(J31="N/A",K31="N/A"),"N/A", IF(J31&gt;VALUE(MID(K31,1,2)), "No", IF(J31&lt;-1*VALUE(MID(K31,1,2)), "No", "Yes"))))</f>
        <v>Yes</v>
      </c>
    </row>
    <row r="32" spans="1:12" x14ac:dyDescent="0.2">
      <c r="A32" s="2" t="s">
        <v>1143</v>
      </c>
      <c r="B32" s="50" t="s">
        <v>213</v>
      </c>
      <c r="C32" s="14">
        <v>15470.024701</v>
      </c>
      <c r="D32" s="11" t="str">
        <f t="shared" si="8"/>
        <v>N/A</v>
      </c>
      <c r="E32" s="14">
        <v>14657.701829</v>
      </c>
      <c r="F32" s="11" t="str">
        <f t="shared" si="9"/>
        <v>N/A</v>
      </c>
      <c r="G32" s="14">
        <v>14294.048387000001</v>
      </c>
      <c r="H32" s="11" t="str">
        <f t="shared" si="10"/>
        <v>N/A</v>
      </c>
      <c r="I32" s="12">
        <v>-5.25</v>
      </c>
      <c r="J32" s="12">
        <v>-2.48</v>
      </c>
      <c r="K32" s="50" t="s">
        <v>739</v>
      </c>
      <c r="L32" s="9" t="str">
        <f>IF(J32="Div by 0", "N/A", IF(OR(J32="N/A",K32="N/A"),"N/A", IF(J32&gt;VALUE(MID(K32,1,2)), "No", IF(J32&lt;-1*VALUE(MID(K32,1,2)), "No", "Yes"))))</f>
        <v>Yes</v>
      </c>
    </row>
    <row r="33" spans="1:12" x14ac:dyDescent="0.2">
      <c r="A33" s="2" t="s">
        <v>1719</v>
      </c>
      <c r="B33" s="50" t="s">
        <v>213</v>
      </c>
      <c r="C33" s="14">
        <v>14262.451783</v>
      </c>
      <c r="D33" s="11" t="str">
        <f t="shared" si="8"/>
        <v>N/A</v>
      </c>
      <c r="E33" s="14">
        <v>9148.9944443999993</v>
      </c>
      <c r="F33" s="11" t="str">
        <f t="shared" si="9"/>
        <v>N/A</v>
      </c>
      <c r="G33" s="14">
        <v>11448.939759000001</v>
      </c>
      <c r="H33" s="11" t="str">
        <f t="shared" si="10"/>
        <v>N/A</v>
      </c>
      <c r="I33" s="12">
        <v>-35.9</v>
      </c>
      <c r="J33" s="12">
        <v>25.14</v>
      </c>
      <c r="K33" s="50" t="s">
        <v>739</v>
      </c>
      <c r="L33" s="9" t="str">
        <f t="shared" ref="L33:L45" si="12">IF(J33="Div by 0", "N/A", IF(K33="N/A","N/A", IF(J33&gt;VALUE(MID(K33,1,2)), "No", IF(J33&lt;-1*VALUE(MID(K33,1,2)), "No", "Yes"))))</f>
        <v>Yes</v>
      </c>
    </row>
    <row r="34" spans="1:12" x14ac:dyDescent="0.2">
      <c r="A34" s="2" t="s">
        <v>1720</v>
      </c>
      <c r="B34" s="50" t="s">
        <v>213</v>
      </c>
      <c r="C34" s="14">
        <v>1619.0207502000001</v>
      </c>
      <c r="D34" s="11" t="str">
        <f t="shared" si="8"/>
        <v>N/A</v>
      </c>
      <c r="E34" s="14">
        <v>1470.5575283999999</v>
      </c>
      <c r="F34" s="11" t="str">
        <f t="shared" si="9"/>
        <v>N/A</v>
      </c>
      <c r="G34" s="14">
        <v>1436.7904063999999</v>
      </c>
      <c r="H34" s="11" t="str">
        <f t="shared" si="10"/>
        <v>N/A</v>
      </c>
      <c r="I34" s="12">
        <v>-9.17</v>
      </c>
      <c r="J34" s="12">
        <v>-2.2999999999999998</v>
      </c>
      <c r="K34" s="50" t="s">
        <v>739</v>
      </c>
      <c r="L34" s="9" t="str">
        <f t="shared" si="12"/>
        <v>Yes</v>
      </c>
    </row>
    <row r="35" spans="1:12" x14ac:dyDescent="0.2">
      <c r="A35" s="2" t="s">
        <v>1721</v>
      </c>
      <c r="B35" s="50" t="s">
        <v>213</v>
      </c>
      <c r="C35" s="14">
        <v>16770.503311</v>
      </c>
      <c r="D35" s="11" t="str">
        <f t="shared" si="8"/>
        <v>N/A</v>
      </c>
      <c r="E35" s="14">
        <v>16475.534247</v>
      </c>
      <c r="F35" s="11" t="str">
        <f t="shared" si="9"/>
        <v>N/A</v>
      </c>
      <c r="G35" s="14">
        <v>16654.065621000002</v>
      </c>
      <c r="H35" s="11" t="str">
        <f t="shared" si="10"/>
        <v>N/A</v>
      </c>
      <c r="I35" s="12">
        <v>-1.76</v>
      </c>
      <c r="J35" s="12">
        <v>1.0840000000000001</v>
      </c>
      <c r="K35" s="50" t="s">
        <v>739</v>
      </c>
      <c r="L35" s="9" t="str">
        <f t="shared" si="12"/>
        <v>Yes</v>
      </c>
    </row>
    <row r="36" spans="1:12" x14ac:dyDescent="0.2">
      <c r="A36" s="2" t="s">
        <v>1722</v>
      </c>
      <c r="B36" s="50" t="s">
        <v>213</v>
      </c>
      <c r="C36" s="14">
        <v>267.55051037999999</v>
      </c>
      <c r="D36" s="11" t="str">
        <f t="shared" si="8"/>
        <v>N/A</v>
      </c>
      <c r="E36" s="14">
        <v>261.84279070000002</v>
      </c>
      <c r="F36" s="11" t="str">
        <f t="shared" si="9"/>
        <v>N/A</v>
      </c>
      <c r="G36" s="14">
        <v>266.32639649999999</v>
      </c>
      <c r="H36" s="11" t="str">
        <f t="shared" si="10"/>
        <v>N/A</v>
      </c>
      <c r="I36" s="12">
        <v>-2.13</v>
      </c>
      <c r="J36" s="12">
        <v>1.712</v>
      </c>
      <c r="K36" s="50" t="s">
        <v>739</v>
      </c>
      <c r="L36" s="9" t="str">
        <f t="shared" si="12"/>
        <v>Yes</v>
      </c>
    </row>
    <row r="37" spans="1:12" x14ac:dyDescent="0.2">
      <c r="A37" s="2" t="s">
        <v>1723</v>
      </c>
      <c r="B37" s="50" t="s">
        <v>213</v>
      </c>
      <c r="C37" s="14">
        <v>21223.098000000002</v>
      </c>
      <c r="D37" s="11" t="str">
        <f t="shared" si="8"/>
        <v>N/A</v>
      </c>
      <c r="E37" s="14">
        <v>21129.0504</v>
      </c>
      <c r="F37" s="11" t="str">
        <f t="shared" si="9"/>
        <v>N/A</v>
      </c>
      <c r="G37" s="14">
        <v>21266.453116000001</v>
      </c>
      <c r="H37" s="11" t="str">
        <f t="shared" si="10"/>
        <v>N/A</v>
      </c>
      <c r="I37" s="12">
        <v>-0.443</v>
      </c>
      <c r="J37" s="12">
        <v>0.65029999999999999</v>
      </c>
      <c r="K37" s="50" t="s">
        <v>739</v>
      </c>
      <c r="L37" s="9" t="str">
        <f t="shared" si="12"/>
        <v>Yes</v>
      </c>
    </row>
    <row r="38" spans="1:12" x14ac:dyDescent="0.2">
      <c r="A38" s="2" t="s">
        <v>1724</v>
      </c>
      <c r="B38" s="50" t="s">
        <v>213</v>
      </c>
      <c r="C38" s="14">
        <v>6.75</v>
      </c>
      <c r="D38" s="11" t="str">
        <f t="shared" si="8"/>
        <v>N/A</v>
      </c>
      <c r="E38" s="14">
        <v>0</v>
      </c>
      <c r="F38" s="11" t="str">
        <f t="shared" si="9"/>
        <v>N/A</v>
      </c>
      <c r="G38" s="14">
        <v>0</v>
      </c>
      <c r="H38" s="11" t="str">
        <f t="shared" si="10"/>
        <v>N/A</v>
      </c>
      <c r="I38" s="12">
        <v>-100</v>
      </c>
      <c r="J38" s="12" t="s">
        <v>1747</v>
      </c>
      <c r="K38" s="50" t="s">
        <v>739</v>
      </c>
      <c r="L38" s="9" t="str">
        <f t="shared" si="12"/>
        <v>N/A</v>
      </c>
    </row>
    <row r="39" spans="1:12" x14ac:dyDescent="0.2">
      <c r="A39" s="2" t="s">
        <v>1725</v>
      </c>
      <c r="B39" s="50" t="s">
        <v>213</v>
      </c>
      <c r="C39" s="14">
        <v>86.067472946999999</v>
      </c>
      <c r="D39" s="11" t="str">
        <f t="shared" si="8"/>
        <v>N/A</v>
      </c>
      <c r="E39" s="14">
        <v>127.70505618</v>
      </c>
      <c r="F39" s="11" t="str">
        <f t="shared" si="9"/>
        <v>N/A</v>
      </c>
      <c r="G39" s="14">
        <v>139.68386444000001</v>
      </c>
      <c r="H39" s="11" t="str">
        <f t="shared" si="10"/>
        <v>N/A</v>
      </c>
      <c r="I39" s="12">
        <v>48.38</v>
      </c>
      <c r="J39" s="12">
        <v>9.3800000000000008</v>
      </c>
      <c r="K39" s="50" t="s">
        <v>739</v>
      </c>
      <c r="L39" s="9" t="str">
        <f t="shared" si="12"/>
        <v>Yes</v>
      </c>
    </row>
    <row r="40" spans="1:12" x14ac:dyDescent="0.2">
      <c r="A40" s="2" t="s">
        <v>1726</v>
      </c>
      <c r="B40" s="50" t="s">
        <v>213</v>
      </c>
      <c r="C40" s="14" t="s">
        <v>1747</v>
      </c>
      <c r="D40" s="11" t="str">
        <f t="shared" si="8"/>
        <v>N/A</v>
      </c>
      <c r="E40" s="14" t="s">
        <v>1747</v>
      </c>
      <c r="F40" s="11" t="str">
        <f t="shared" si="9"/>
        <v>N/A</v>
      </c>
      <c r="G40" s="14" t="s">
        <v>1747</v>
      </c>
      <c r="H40" s="11" t="str">
        <f t="shared" si="10"/>
        <v>N/A</v>
      </c>
      <c r="I40" s="12" t="s">
        <v>1747</v>
      </c>
      <c r="J40" s="12" t="s">
        <v>1747</v>
      </c>
      <c r="K40" s="50" t="s">
        <v>739</v>
      </c>
      <c r="L40" s="9" t="str">
        <f t="shared" si="12"/>
        <v>N/A</v>
      </c>
    </row>
    <row r="41" spans="1:12" x14ac:dyDescent="0.2">
      <c r="A41" s="2" t="s">
        <v>1727</v>
      </c>
      <c r="B41" s="50" t="s">
        <v>213</v>
      </c>
      <c r="C41" s="14">
        <v>23306.261277000001</v>
      </c>
      <c r="D41" s="11" t="str">
        <f t="shared" si="8"/>
        <v>N/A</v>
      </c>
      <c r="E41" s="14">
        <v>21697.489867</v>
      </c>
      <c r="F41" s="11" t="str">
        <f t="shared" si="9"/>
        <v>N/A</v>
      </c>
      <c r="G41" s="14">
        <v>22200.831646999999</v>
      </c>
      <c r="H41" s="11" t="str">
        <f t="shared" si="10"/>
        <v>N/A</v>
      </c>
      <c r="I41" s="12">
        <v>-6.9</v>
      </c>
      <c r="J41" s="12">
        <v>2.3199999999999998</v>
      </c>
      <c r="K41" s="50" t="s">
        <v>739</v>
      </c>
      <c r="L41" s="9" t="str">
        <f t="shared" si="12"/>
        <v>Yes</v>
      </c>
    </row>
    <row r="42" spans="1:12" x14ac:dyDescent="0.2">
      <c r="A42" s="2" t="s">
        <v>1728</v>
      </c>
      <c r="B42" s="50" t="s">
        <v>213</v>
      </c>
      <c r="C42" s="14" t="s">
        <v>1747</v>
      </c>
      <c r="D42" s="11" t="str">
        <f t="shared" si="8"/>
        <v>N/A</v>
      </c>
      <c r="E42" s="14" t="s">
        <v>1747</v>
      </c>
      <c r="F42" s="11" t="str">
        <f t="shared" si="9"/>
        <v>N/A</v>
      </c>
      <c r="G42" s="14" t="s">
        <v>1747</v>
      </c>
      <c r="H42" s="11" t="str">
        <f t="shared" si="10"/>
        <v>N/A</v>
      </c>
      <c r="I42" s="12" t="s">
        <v>1747</v>
      </c>
      <c r="J42" s="12" t="s">
        <v>1747</v>
      </c>
      <c r="K42" s="50" t="s">
        <v>739</v>
      </c>
      <c r="L42" s="9" t="str">
        <f t="shared" si="12"/>
        <v>N/A</v>
      </c>
    </row>
    <row r="43" spans="1:12" x14ac:dyDescent="0.2">
      <c r="A43" s="2" t="s">
        <v>1729</v>
      </c>
      <c r="B43" s="50" t="s">
        <v>213</v>
      </c>
      <c r="C43" s="14" t="s">
        <v>1747</v>
      </c>
      <c r="D43" s="11" t="str">
        <f t="shared" si="8"/>
        <v>N/A</v>
      </c>
      <c r="E43" s="14" t="s">
        <v>1747</v>
      </c>
      <c r="F43" s="11" t="str">
        <f t="shared" si="9"/>
        <v>N/A</v>
      </c>
      <c r="G43" s="14" t="s">
        <v>1747</v>
      </c>
      <c r="H43" s="11" t="str">
        <f t="shared" si="10"/>
        <v>N/A</v>
      </c>
      <c r="I43" s="12" t="s">
        <v>1747</v>
      </c>
      <c r="J43" s="12" t="s">
        <v>1747</v>
      </c>
      <c r="K43" s="50" t="s">
        <v>739</v>
      </c>
      <c r="L43" s="9" t="str">
        <f t="shared" si="12"/>
        <v>N/A</v>
      </c>
    </row>
    <row r="44" spans="1:12" x14ac:dyDescent="0.2">
      <c r="A44" s="2" t="s">
        <v>1144</v>
      </c>
      <c r="B44" s="50" t="s">
        <v>213</v>
      </c>
      <c r="C44" s="14">
        <v>20698.794336999999</v>
      </c>
      <c r="D44" s="11" t="str">
        <f t="shared" si="8"/>
        <v>N/A</v>
      </c>
      <c r="E44" s="14">
        <v>19775.025226999998</v>
      </c>
      <c r="F44" s="11" t="str">
        <f t="shared" si="9"/>
        <v>N/A</v>
      </c>
      <c r="G44" s="14">
        <v>20082.169005</v>
      </c>
      <c r="H44" s="11" t="str">
        <f t="shared" si="10"/>
        <v>N/A</v>
      </c>
      <c r="I44" s="12">
        <v>-4.46</v>
      </c>
      <c r="J44" s="12">
        <v>1.5529999999999999</v>
      </c>
      <c r="K44" s="50" t="s">
        <v>739</v>
      </c>
      <c r="L44" s="9" t="str">
        <f t="shared" si="12"/>
        <v>Yes</v>
      </c>
    </row>
    <row r="45" spans="1:12" ht="25.5" x14ac:dyDescent="0.2">
      <c r="A45" s="2" t="s">
        <v>1145</v>
      </c>
      <c r="B45" s="50" t="s">
        <v>213</v>
      </c>
      <c r="C45" s="14">
        <v>955.24904579999998</v>
      </c>
      <c r="D45" s="11" t="str">
        <f t="shared" si="8"/>
        <v>N/A</v>
      </c>
      <c r="E45" s="14">
        <v>878.88170629000001</v>
      </c>
      <c r="F45" s="11" t="str">
        <f t="shared" si="9"/>
        <v>N/A</v>
      </c>
      <c r="G45" s="14">
        <v>874.71338259000004</v>
      </c>
      <c r="H45" s="11" t="str">
        <f t="shared" si="10"/>
        <v>N/A</v>
      </c>
      <c r="I45" s="12">
        <v>-7.99</v>
      </c>
      <c r="J45" s="12">
        <v>-0.47399999999999998</v>
      </c>
      <c r="K45" s="50" t="s">
        <v>739</v>
      </c>
      <c r="L45" s="9" t="str">
        <f t="shared" si="12"/>
        <v>Yes</v>
      </c>
    </row>
    <row r="46" spans="1:12" x14ac:dyDescent="0.2">
      <c r="A46" s="2" t="s">
        <v>1146</v>
      </c>
      <c r="B46" s="37" t="s">
        <v>213</v>
      </c>
      <c r="C46" s="49">
        <v>34980.052044999997</v>
      </c>
      <c r="D46" s="46" t="str">
        <f t="shared" si="8"/>
        <v>N/A</v>
      </c>
      <c r="E46" s="49">
        <v>32678.771608999999</v>
      </c>
      <c r="F46" s="46" t="str">
        <f t="shared" si="9"/>
        <v>N/A</v>
      </c>
      <c r="G46" s="49">
        <v>33724.898665000001</v>
      </c>
      <c r="H46" s="46" t="str">
        <f t="shared" si="10"/>
        <v>N/A</v>
      </c>
      <c r="I46" s="12">
        <v>-6.58</v>
      </c>
      <c r="J46" s="12">
        <v>3.2010000000000001</v>
      </c>
      <c r="K46" s="47" t="s">
        <v>739</v>
      </c>
      <c r="L46" s="9" t="str">
        <f>IF(J46="Div by 0", "N/A", IF(K46="N/A","N/A", IF(J46&gt;VALUE(MID(K46,1,2)), "No", IF(J46&lt;-1*VALUE(MID(K46,1,2)), "No", "Yes"))))</f>
        <v>Yes</v>
      </c>
    </row>
    <row r="47" spans="1:12" x14ac:dyDescent="0.2">
      <c r="A47" s="66" t="s">
        <v>1147</v>
      </c>
      <c r="B47" s="37" t="s">
        <v>213</v>
      </c>
      <c r="C47" s="49">
        <v>35891.791903999998</v>
      </c>
      <c r="D47" s="46" t="str">
        <f t="shared" si="8"/>
        <v>N/A</v>
      </c>
      <c r="E47" s="49">
        <v>37097.794830999999</v>
      </c>
      <c r="F47" s="46" t="str">
        <f t="shared" si="9"/>
        <v>N/A</v>
      </c>
      <c r="G47" s="49">
        <v>38846.774806000001</v>
      </c>
      <c r="H47" s="46" t="str">
        <f t="shared" si="10"/>
        <v>N/A</v>
      </c>
      <c r="I47" s="12">
        <v>3.36</v>
      </c>
      <c r="J47" s="12">
        <v>4.7149999999999999</v>
      </c>
      <c r="K47" s="47" t="s">
        <v>739</v>
      </c>
      <c r="L47" s="9" t="str">
        <f>IF(J47="Div by 0", "N/A", IF(K47="N/A","N/A", IF(J47&gt;VALUE(MID(K47,1,2)), "No", IF(J47&lt;-1*VALUE(MID(K47,1,2)), "No", "Yes"))))</f>
        <v>Yes</v>
      </c>
    </row>
    <row r="48" spans="1:12" ht="25.5" x14ac:dyDescent="0.2">
      <c r="A48" s="2" t="s">
        <v>1148</v>
      </c>
      <c r="B48" s="37" t="s">
        <v>213</v>
      </c>
      <c r="C48" s="49">
        <v>36753.464821000001</v>
      </c>
      <c r="D48" s="46" t="str">
        <f t="shared" si="8"/>
        <v>N/A</v>
      </c>
      <c r="E48" s="49">
        <v>36435.763676000002</v>
      </c>
      <c r="F48" s="46" t="str">
        <f t="shared" si="9"/>
        <v>N/A</v>
      </c>
      <c r="G48" s="49">
        <v>37286.191488999997</v>
      </c>
      <c r="H48" s="46" t="str">
        <f t="shared" si="10"/>
        <v>N/A</v>
      </c>
      <c r="I48" s="12">
        <v>-0.86399999999999999</v>
      </c>
      <c r="J48" s="12">
        <v>2.3340000000000001</v>
      </c>
      <c r="K48" s="47" t="s">
        <v>739</v>
      </c>
      <c r="L48" s="9" t="str">
        <f>IF(J48="Div by 0", "N/A", IF(K48="N/A","N/A", IF(J48&gt;VALUE(MID(K48,1,2)), "No", IF(J48&lt;-1*VALUE(MID(K48,1,2)), "No", "Yes"))))</f>
        <v>Yes</v>
      </c>
    </row>
    <row r="49" spans="1:12" x14ac:dyDescent="0.2">
      <c r="A49" s="6" t="s">
        <v>1149</v>
      </c>
      <c r="B49" s="37" t="s">
        <v>213</v>
      </c>
      <c r="C49" s="49">
        <v>40615.478032999999</v>
      </c>
      <c r="D49" s="46" t="str">
        <f t="shared" si="8"/>
        <v>N/A</v>
      </c>
      <c r="E49" s="49">
        <v>41070.769401999998</v>
      </c>
      <c r="F49" s="46" t="str">
        <f t="shared" si="9"/>
        <v>N/A</v>
      </c>
      <c r="G49" s="49">
        <v>40848.959429000002</v>
      </c>
      <c r="H49" s="46" t="str">
        <f t="shared" si="10"/>
        <v>N/A</v>
      </c>
      <c r="I49" s="12">
        <v>1.121</v>
      </c>
      <c r="J49" s="12">
        <v>-0.54</v>
      </c>
      <c r="K49" s="47" t="s">
        <v>739</v>
      </c>
      <c r="L49" s="9" t="str">
        <f t="shared" ref="L49:L59" si="13">IF(J49="Div by 0", "N/A", IF(K49="N/A","N/A", IF(J49&gt;VALUE(MID(K49,1,2)), "No", IF(J49&lt;-1*VALUE(MID(K49,1,2)), "No", "Yes"))))</f>
        <v>Yes</v>
      </c>
    </row>
    <row r="50" spans="1:12" ht="25.5" x14ac:dyDescent="0.2">
      <c r="A50" s="2" t="s">
        <v>1150</v>
      </c>
      <c r="B50" s="37" t="s">
        <v>213</v>
      </c>
      <c r="C50" s="49">
        <v>25416.808036999999</v>
      </c>
      <c r="D50" s="46" t="str">
        <f t="shared" si="8"/>
        <v>N/A</v>
      </c>
      <c r="E50" s="49">
        <v>25807.422331000002</v>
      </c>
      <c r="F50" s="46" t="str">
        <f t="shared" si="9"/>
        <v>N/A</v>
      </c>
      <c r="G50" s="49">
        <v>24845.430319999999</v>
      </c>
      <c r="H50" s="46" t="str">
        <f t="shared" si="10"/>
        <v>N/A</v>
      </c>
      <c r="I50" s="12">
        <v>1.5369999999999999</v>
      </c>
      <c r="J50" s="12">
        <v>-3.73</v>
      </c>
      <c r="K50" s="47" t="s">
        <v>739</v>
      </c>
      <c r="L50" s="9" t="str">
        <f t="shared" si="13"/>
        <v>Yes</v>
      </c>
    </row>
    <row r="51" spans="1:12" x14ac:dyDescent="0.2">
      <c r="A51" s="2" t="s">
        <v>1151</v>
      </c>
      <c r="B51" s="37" t="s">
        <v>213</v>
      </c>
      <c r="C51" s="49" t="s">
        <v>1747</v>
      </c>
      <c r="D51" s="46" t="str">
        <f t="shared" ref="D51:D82" si="14">IF($B51="N/A","N/A",IF(C51&gt;10,"No",IF(C51&lt;-10,"No","Yes")))</f>
        <v>N/A</v>
      </c>
      <c r="E51" s="49" t="s">
        <v>1747</v>
      </c>
      <c r="F51" s="46" t="str">
        <f t="shared" ref="F51:F82" si="15">IF($B51="N/A","N/A",IF(E51&gt;10,"No",IF(E51&lt;-10,"No","Yes")))</f>
        <v>N/A</v>
      </c>
      <c r="G51" s="49" t="s">
        <v>1747</v>
      </c>
      <c r="H51" s="46" t="str">
        <f t="shared" ref="H51:H82" si="16">IF($B51="N/A","N/A",IF(G51&gt;10,"No",IF(G51&lt;-10,"No","Yes")))</f>
        <v>N/A</v>
      </c>
      <c r="I51" s="12" t="s">
        <v>1747</v>
      </c>
      <c r="J51" s="12" t="s">
        <v>1747</v>
      </c>
      <c r="K51" s="47" t="s">
        <v>739</v>
      </c>
      <c r="L51" s="9" t="str">
        <f t="shared" si="13"/>
        <v>N/A</v>
      </c>
    </row>
    <row r="52" spans="1:12" ht="25.5" x14ac:dyDescent="0.2">
      <c r="A52" s="2" t="s">
        <v>1152</v>
      </c>
      <c r="B52" s="37" t="s">
        <v>213</v>
      </c>
      <c r="C52" s="49" t="s">
        <v>1747</v>
      </c>
      <c r="D52" s="46" t="str">
        <f t="shared" si="14"/>
        <v>N/A</v>
      </c>
      <c r="E52" s="49" t="s">
        <v>1747</v>
      </c>
      <c r="F52" s="46" t="str">
        <f t="shared" si="15"/>
        <v>N/A</v>
      </c>
      <c r="G52" s="49" t="s">
        <v>1747</v>
      </c>
      <c r="H52" s="46" t="str">
        <f t="shared" si="16"/>
        <v>N/A</v>
      </c>
      <c r="I52" s="12" t="s">
        <v>1747</v>
      </c>
      <c r="J52" s="12" t="s">
        <v>1747</v>
      </c>
      <c r="K52" s="47" t="s">
        <v>739</v>
      </c>
      <c r="L52" s="9" t="str">
        <f t="shared" si="13"/>
        <v>N/A</v>
      </c>
    </row>
    <row r="53" spans="1:12" ht="25.5" x14ac:dyDescent="0.2">
      <c r="A53" s="2" t="s">
        <v>1153</v>
      </c>
      <c r="B53" s="37" t="s">
        <v>213</v>
      </c>
      <c r="C53" s="49">
        <v>91567.612359999999</v>
      </c>
      <c r="D53" s="46" t="str">
        <f t="shared" si="14"/>
        <v>N/A</v>
      </c>
      <c r="E53" s="49">
        <v>96379.47</v>
      </c>
      <c r="F53" s="46" t="str">
        <f t="shared" si="15"/>
        <v>N/A</v>
      </c>
      <c r="G53" s="49">
        <v>90300.968036999999</v>
      </c>
      <c r="H53" s="46" t="str">
        <f t="shared" si="16"/>
        <v>N/A</v>
      </c>
      <c r="I53" s="12">
        <v>5.2549999999999999</v>
      </c>
      <c r="J53" s="12">
        <v>-6.31</v>
      </c>
      <c r="K53" s="47" t="s">
        <v>739</v>
      </c>
      <c r="L53" s="9" t="str">
        <f t="shared" si="13"/>
        <v>Yes</v>
      </c>
    </row>
    <row r="54" spans="1:12" ht="25.5" x14ac:dyDescent="0.2">
      <c r="A54" s="2" t="s">
        <v>1154</v>
      </c>
      <c r="B54" s="37" t="s">
        <v>213</v>
      </c>
      <c r="C54" s="49" t="s">
        <v>1747</v>
      </c>
      <c r="D54" s="46" t="str">
        <f t="shared" si="14"/>
        <v>N/A</v>
      </c>
      <c r="E54" s="49" t="s">
        <v>1747</v>
      </c>
      <c r="F54" s="46" t="str">
        <f t="shared" si="15"/>
        <v>N/A</v>
      </c>
      <c r="G54" s="49" t="s">
        <v>1747</v>
      </c>
      <c r="H54" s="46" t="str">
        <f t="shared" si="16"/>
        <v>N/A</v>
      </c>
      <c r="I54" s="12" t="s">
        <v>1747</v>
      </c>
      <c r="J54" s="12" t="s">
        <v>1747</v>
      </c>
      <c r="K54" s="47" t="s">
        <v>739</v>
      </c>
      <c r="L54" s="9" t="str">
        <f t="shared" si="13"/>
        <v>N/A</v>
      </c>
    </row>
    <row r="55" spans="1:12" ht="25.5" x14ac:dyDescent="0.2">
      <c r="A55" s="2" t="s">
        <v>1155</v>
      </c>
      <c r="B55" s="37" t="s">
        <v>213</v>
      </c>
      <c r="C55" s="49">
        <v>51441.054235000003</v>
      </c>
      <c r="D55" s="46" t="str">
        <f t="shared" si="14"/>
        <v>N/A</v>
      </c>
      <c r="E55" s="49">
        <v>50680.347331999998</v>
      </c>
      <c r="F55" s="46" t="str">
        <f t="shared" si="15"/>
        <v>N/A</v>
      </c>
      <c r="G55" s="49">
        <v>50170.855089999997</v>
      </c>
      <c r="H55" s="46" t="str">
        <f t="shared" si="16"/>
        <v>N/A</v>
      </c>
      <c r="I55" s="12">
        <v>-1.48</v>
      </c>
      <c r="J55" s="12">
        <v>-1.01</v>
      </c>
      <c r="K55" s="47" t="s">
        <v>739</v>
      </c>
      <c r="L55" s="9" t="str">
        <f t="shared" si="13"/>
        <v>Yes</v>
      </c>
    </row>
    <row r="56" spans="1:12" ht="25.5" x14ac:dyDescent="0.2">
      <c r="A56" s="2" t="s">
        <v>1156</v>
      </c>
      <c r="B56" s="37" t="s">
        <v>213</v>
      </c>
      <c r="C56" s="49" t="s">
        <v>1747</v>
      </c>
      <c r="D56" s="46" t="str">
        <f t="shared" si="14"/>
        <v>N/A</v>
      </c>
      <c r="E56" s="49" t="s">
        <v>1747</v>
      </c>
      <c r="F56" s="46" t="str">
        <f t="shared" si="15"/>
        <v>N/A</v>
      </c>
      <c r="G56" s="49" t="s">
        <v>1747</v>
      </c>
      <c r="H56" s="46" t="str">
        <f t="shared" si="16"/>
        <v>N/A</v>
      </c>
      <c r="I56" s="12" t="s">
        <v>1747</v>
      </c>
      <c r="J56" s="12" t="s">
        <v>1747</v>
      </c>
      <c r="K56" s="47" t="s">
        <v>739</v>
      </c>
      <c r="L56" s="9" t="str">
        <f t="shared" si="13"/>
        <v>N/A</v>
      </c>
    </row>
    <row r="57" spans="1:12" ht="25.5" x14ac:dyDescent="0.2">
      <c r="A57" s="2" t="s">
        <v>1157</v>
      </c>
      <c r="B57" s="37" t="s">
        <v>213</v>
      </c>
      <c r="C57" s="49" t="s">
        <v>1747</v>
      </c>
      <c r="D57" s="46" t="str">
        <f t="shared" si="14"/>
        <v>N/A</v>
      </c>
      <c r="E57" s="49" t="s">
        <v>1747</v>
      </c>
      <c r="F57" s="46" t="str">
        <f t="shared" si="15"/>
        <v>N/A</v>
      </c>
      <c r="G57" s="49" t="s">
        <v>1747</v>
      </c>
      <c r="H57" s="46" t="str">
        <f t="shared" si="16"/>
        <v>N/A</v>
      </c>
      <c r="I57" s="12" t="s">
        <v>1747</v>
      </c>
      <c r="J57" s="12" t="s">
        <v>1747</v>
      </c>
      <c r="K57" s="47" t="s">
        <v>739</v>
      </c>
      <c r="L57" s="9" t="str">
        <f t="shared" si="13"/>
        <v>N/A</v>
      </c>
    </row>
    <row r="58" spans="1:12" ht="25.5" x14ac:dyDescent="0.2">
      <c r="A58" s="2" t="s">
        <v>1158</v>
      </c>
      <c r="B58" s="37" t="s">
        <v>213</v>
      </c>
      <c r="C58" s="49" t="s">
        <v>1747</v>
      </c>
      <c r="D58" s="46" t="str">
        <f t="shared" si="14"/>
        <v>N/A</v>
      </c>
      <c r="E58" s="49" t="s">
        <v>1747</v>
      </c>
      <c r="F58" s="46" t="str">
        <f t="shared" si="15"/>
        <v>N/A</v>
      </c>
      <c r="G58" s="49" t="s">
        <v>1747</v>
      </c>
      <c r="H58" s="46" t="str">
        <f t="shared" si="16"/>
        <v>N/A</v>
      </c>
      <c r="I58" s="12" t="s">
        <v>1747</v>
      </c>
      <c r="J58" s="12" t="s">
        <v>1747</v>
      </c>
      <c r="K58" s="47" t="s">
        <v>739</v>
      </c>
      <c r="L58" s="9" t="str">
        <f t="shared" si="13"/>
        <v>N/A</v>
      </c>
    </row>
    <row r="59" spans="1:12" ht="25.5" x14ac:dyDescent="0.2">
      <c r="A59" s="2" t="s">
        <v>1159</v>
      </c>
      <c r="B59" s="37" t="s">
        <v>213</v>
      </c>
      <c r="C59" s="49" t="s">
        <v>1747</v>
      </c>
      <c r="D59" s="46" t="str">
        <f t="shared" si="14"/>
        <v>N/A</v>
      </c>
      <c r="E59" s="49" t="s">
        <v>1747</v>
      </c>
      <c r="F59" s="46" t="str">
        <f t="shared" si="15"/>
        <v>N/A</v>
      </c>
      <c r="G59" s="49" t="s">
        <v>1747</v>
      </c>
      <c r="H59" s="46" t="str">
        <f t="shared" si="16"/>
        <v>N/A</v>
      </c>
      <c r="I59" s="12" t="s">
        <v>1747</v>
      </c>
      <c r="J59" s="12" t="s">
        <v>1747</v>
      </c>
      <c r="K59" s="47" t="s">
        <v>739</v>
      </c>
      <c r="L59" s="9" t="str">
        <f t="shared" si="13"/>
        <v>N/A</v>
      </c>
    </row>
    <row r="60" spans="1:12" x14ac:dyDescent="0.2">
      <c r="A60" s="6" t="s">
        <v>356</v>
      </c>
      <c r="B60" s="37" t="s">
        <v>213</v>
      </c>
      <c r="C60" s="49" t="s">
        <v>213</v>
      </c>
      <c r="D60" s="46" t="str">
        <f t="shared" si="14"/>
        <v>N/A</v>
      </c>
      <c r="E60" s="49">
        <v>251090929</v>
      </c>
      <c r="F60" s="46" t="str">
        <f t="shared" si="15"/>
        <v>N/A</v>
      </c>
      <c r="G60" s="49">
        <v>259397317</v>
      </c>
      <c r="H60" s="46" t="str">
        <f t="shared" si="16"/>
        <v>N/A</v>
      </c>
      <c r="I60" s="12" t="s">
        <v>213</v>
      </c>
      <c r="J60" s="12">
        <v>3.3079999999999998</v>
      </c>
      <c r="K60" s="47" t="s">
        <v>739</v>
      </c>
      <c r="L60" s="9" t="str">
        <f t="shared" ref="L60:L70" si="17">IF(J60="Div by 0", "N/A", IF(K60="N/A","N/A", IF(J60&gt;VALUE(MID(K60,1,2)), "No", IF(J60&lt;-1*VALUE(MID(K60,1,2)), "No", "Yes"))))</f>
        <v>Yes</v>
      </c>
    </row>
    <row r="61" spans="1:12" ht="25.5" x14ac:dyDescent="0.2">
      <c r="A61" s="2" t="s">
        <v>1160</v>
      </c>
      <c r="B61" s="37" t="s">
        <v>213</v>
      </c>
      <c r="C61" s="49" t="s">
        <v>213</v>
      </c>
      <c r="D61" s="46" t="str">
        <f t="shared" si="14"/>
        <v>N/A</v>
      </c>
      <c r="E61" s="49">
        <v>53939117</v>
      </c>
      <c r="F61" s="46" t="str">
        <f t="shared" si="15"/>
        <v>N/A</v>
      </c>
      <c r="G61" s="49">
        <v>50853478</v>
      </c>
      <c r="H61" s="46" t="str">
        <f t="shared" si="16"/>
        <v>N/A</v>
      </c>
      <c r="I61" s="12" t="s">
        <v>213</v>
      </c>
      <c r="J61" s="12">
        <v>-5.72</v>
      </c>
      <c r="K61" s="47" t="s">
        <v>739</v>
      </c>
      <c r="L61" s="9" t="str">
        <f t="shared" si="17"/>
        <v>Yes</v>
      </c>
    </row>
    <row r="62" spans="1:12" x14ac:dyDescent="0.2">
      <c r="A62" s="2" t="s">
        <v>1161</v>
      </c>
      <c r="B62" s="37" t="s">
        <v>213</v>
      </c>
      <c r="C62" s="49" t="s">
        <v>213</v>
      </c>
      <c r="D62" s="46" t="str">
        <f t="shared" si="14"/>
        <v>N/A</v>
      </c>
      <c r="E62" s="49">
        <v>0</v>
      </c>
      <c r="F62" s="46" t="str">
        <f t="shared" si="15"/>
        <v>N/A</v>
      </c>
      <c r="G62" s="49">
        <v>0</v>
      </c>
      <c r="H62" s="46" t="str">
        <f t="shared" si="16"/>
        <v>N/A</v>
      </c>
      <c r="I62" s="12" t="s">
        <v>213</v>
      </c>
      <c r="J62" s="12" t="s">
        <v>1747</v>
      </c>
      <c r="K62" s="47" t="s">
        <v>739</v>
      </c>
      <c r="L62" s="9" t="str">
        <f t="shared" si="17"/>
        <v>N/A</v>
      </c>
    </row>
    <row r="63" spans="1:12" ht="25.5" x14ac:dyDescent="0.2">
      <c r="A63" s="2" t="s">
        <v>1162</v>
      </c>
      <c r="B63" s="37" t="s">
        <v>213</v>
      </c>
      <c r="C63" s="49" t="s">
        <v>213</v>
      </c>
      <c r="D63" s="46" t="str">
        <f t="shared" si="14"/>
        <v>N/A</v>
      </c>
      <c r="E63" s="49">
        <v>0</v>
      </c>
      <c r="F63" s="46" t="str">
        <f t="shared" si="15"/>
        <v>N/A</v>
      </c>
      <c r="G63" s="49">
        <v>0</v>
      </c>
      <c r="H63" s="46" t="str">
        <f t="shared" si="16"/>
        <v>N/A</v>
      </c>
      <c r="I63" s="12" t="s">
        <v>213</v>
      </c>
      <c r="J63" s="12" t="s">
        <v>1747</v>
      </c>
      <c r="K63" s="47" t="s">
        <v>739</v>
      </c>
      <c r="L63" s="9" t="str">
        <f t="shared" si="17"/>
        <v>N/A</v>
      </c>
    </row>
    <row r="64" spans="1:12" ht="25.5" x14ac:dyDescent="0.2">
      <c r="A64" s="2" t="s">
        <v>1163</v>
      </c>
      <c r="B64" s="37" t="s">
        <v>213</v>
      </c>
      <c r="C64" s="49" t="s">
        <v>213</v>
      </c>
      <c r="D64" s="46" t="str">
        <f t="shared" si="14"/>
        <v>N/A</v>
      </c>
      <c r="E64" s="49">
        <v>16205553</v>
      </c>
      <c r="F64" s="46" t="str">
        <f t="shared" si="15"/>
        <v>N/A</v>
      </c>
      <c r="G64" s="49">
        <v>16748566</v>
      </c>
      <c r="H64" s="46" t="str">
        <f t="shared" si="16"/>
        <v>N/A</v>
      </c>
      <c r="I64" s="12" t="s">
        <v>213</v>
      </c>
      <c r="J64" s="12">
        <v>3.351</v>
      </c>
      <c r="K64" s="47" t="s">
        <v>739</v>
      </c>
      <c r="L64" s="9" t="str">
        <f t="shared" si="17"/>
        <v>Yes</v>
      </c>
    </row>
    <row r="65" spans="1:12" ht="25.5" x14ac:dyDescent="0.2">
      <c r="A65" s="2" t="s">
        <v>1164</v>
      </c>
      <c r="B65" s="37" t="s">
        <v>213</v>
      </c>
      <c r="C65" s="49" t="s">
        <v>213</v>
      </c>
      <c r="D65" s="46" t="str">
        <f t="shared" si="14"/>
        <v>N/A</v>
      </c>
      <c r="E65" s="49">
        <v>0</v>
      </c>
      <c r="F65" s="46" t="str">
        <f t="shared" si="15"/>
        <v>N/A</v>
      </c>
      <c r="G65" s="49">
        <v>0</v>
      </c>
      <c r="H65" s="46" t="str">
        <f t="shared" si="16"/>
        <v>N/A</v>
      </c>
      <c r="I65" s="12" t="s">
        <v>213</v>
      </c>
      <c r="J65" s="12" t="s">
        <v>1747</v>
      </c>
      <c r="K65" s="47" t="s">
        <v>739</v>
      </c>
      <c r="L65" s="9" t="str">
        <f t="shared" si="17"/>
        <v>N/A</v>
      </c>
    </row>
    <row r="66" spans="1:12" ht="25.5" x14ac:dyDescent="0.2">
      <c r="A66" s="2" t="s">
        <v>1165</v>
      </c>
      <c r="B66" s="37" t="s">
        <v>213</v>
      </c>
      <c r="C66" s="49" t="s">
        <v>213</v>
      </c>
      <c r="D66" s="46" t="str">
        <f t="shared" si="14"/>
        <v>N/A</v>
      </c>
      <c r="E66" s="49">
        <v>180946259</v>
      </c>
      <c r="F66" s="46" t="str">
        <f t="shared" si="15"/>
        <v>N/A</v>
      </c>
      <c r="G66" s="49">
        <v>191795273</v>
      </c>
      <c r="H66" s="46" t="str">
        <f t="shared" si="16"/>
        <v>N/A</v>
      </c>
      <c r="I66" s="12" t="s">
        <v>213</v>
      </c>
      <c r="J66" s="12">
        <v>5.9960000000000004</v>
      </c>
      <c r="K66" s="47" t="s">
        <v>739</v>
      </c>
      <c r="L66" s="9" t="str">
        <f t="shared" si="17"/>
        <v>Yes</v>
      </c>
    </row>
    <row r="67" spans="1:12" ht="25.5" x14ac:dyDescent="0.2">
      <c r="A67" s="2" t="s">
        <v>1166</v>
      </c>
      <c r="B67" s="37" t="s">
        <v>213</v>
      </c>
      <c r="C67" s="49" t="s">
        <v>213</v>
      </c>
      <c r="D67" s="46" t="str">
        <f t="shared" si="14"/>
        <v>N/A</v>
      </c>
      <c r="E67" s="49">
        <v>0</v>
      </c>
      <c r="F67" s="46" t="str">
        <f t="shared" si="15"/>
        <v>N/A</v>
      </c>
      <c r="G67" s="49">
        <v>0</v>
      </c>
      <c r="H67" s="46" t="str">
        <f t="shared" si="16"/>
        <v>N/A</v>
      </c>
      <c r="I67" s="12" t="s">
        <v>213</v>
      </c>
      <c r="J67" s="12" t="s">
        <v>1747</v>
      </c>
      <c r="K67" s="47" t="s">
        <v>739</v>
      </c>
      <c r="L67" s="9" t="str">
        <f t="shared" si="17"/>
        <v>N/A</v>
      </c>
    </row>
    <row r="68" spans="1:12" ht="25.5" x14ac:dyDescent="0.2">
      <c r="A68" s="2" t="s">
        <v>1167</v>
      </c>
      <c r="B68" s="37" t="s">
        <v>213</v>
      </c>
      <c r="C68" s="49" t="s">
        <v>213</v>
      </c>
      <c r="D68" s="46" t="str">
        <f t="shared" si="14"/>
        <v>N/A</v>
      </c>
      <c r="E68" s="49">
        <v>0</v>
      </c>
      <c r="F68" s="46" t="str">
        <f t="shared" si="15"/>
        <v>N/A</v>
      </c>
      <c r="G68" s="49">
        <v>0</v>
      </c>
      <c r="H68" s="46" t="str">
        <f t="shared" si="16"/>
        <v>N/A</v>
      </c>
      <c r="I68" s="12" t="s">
        <v>213</v>
      </c>
      <c r="J68" s="12" t="s">
        <v>1747</v>
      </c>
      <c r="K68" s="47" t="s">
        <v>739</v>
      </c>
      <c r="L68" s="9" t="str">
        <f t="shared" si="17"/>
        <v>N/A</v>
      </c>
    </row>
    <row r="69" spans="1:12" ht="25.5" x14ac:dyDescent="0.2">
      <c r="A69" s="2" t="s">
        <v>1168</v>
      </c>
      <c r="B69" s="37" t="s">
        <v>213</v>
      </c>
      <c r="C69" s="49" t="s">
        <v>213</v>
      </c>
      <c r="D69" s="46" t="str">
        <f t="shared" si="14"/>
        <v>N/A</v>
      </c>
      <c r="E69" s="49">
        <v>0</v>
      </c>
      <c r="F69" s="46" t="str">
        <f t="shared" si="15"/>
        <v>N/A</v>
      </c>
      <c r="G69" s="49">
        <v>0</v>
      </c>
      <c r="H69" s="46" t="str">
        <f t="shared" si="16"/>
        <v>N/A</v>
      </c>
      <c r="I69" s="12" t="s">
        <v>213</v>
      </c>
      <c r="J69" s="12" t="s">
        <v>1747</v>
      </c>
      <c r="K69" s="47" t="s">
        <v>739</v>
      </c>
      <c r="L69" s="9" t="str">
        <f t="shared" si="17"/>
        <v>N/A</v>
      </c>
    </row>
    <row r="70" spans="1:12" ht="25.5" x14ac:dyDescent="0.2">
      <c r="A70" s="2" t="s">
        <v>1169</v>
      </c>
      <c r="B70" s="37" t="s">
        <v>213</v>
      </c>
      <c r="C70" s="49" t="s">
        <v>213</v>
      </c>
      <c r="D70" s="46" t="str">
        <f t="shared" si="14"/>
        <v>N/A</v>
      </c>
      <c r="E70" s="49">
        <v>0</v>
      </c>
      <c r="F70" s="46" t="str">
        <f t="shared" si="15"/>
        <v>N/A</v>
      </c>
      <c r="G70" s="49">
        <v>0</v>
      </c>
      <c r="H70" s="46" t="str">
        <f t="shared" si="16"/>
        <v>N/A</v>
      </c>
      <c r="I70" s="12" t="s">
        <v>213</v>
      </c>
      <c r="J70" s="12" t="s">
        <v>1747</v>
      </c>
      <c r="K70" s="47" t="s">
        <v>739</v>
      </c>
      <c r="L70" s="9" t="str">
        <f t="shared" si="17"/>
        <v>N/A</v>
      </c>
    </row>
    <row r="71" spans="1:12" x14ac:dyDescent="0.2">
      <c r="A71" s="6" t="s">
        <v>1170</v>
      </c>
      <c r="B71" s="37" t="s">
        <v>213</v>
      </c>
      <c r="C71" s="49">
        <v>29166.032829</v>
      </c>
      <c r="D71" s="46" t="str">
        <f t="shared" si="14"/>
        <v>N/A</v>
      </c>
      <c r="E71" s="49">
        <v>29436.216764000001</v>
      </c>
      <c r="F71" s="46" t="str">
        <f t="shared" si="15"/>
        <v>N/A</v>
      </c>
      <c r="G71" s="49">
        <v>29396.794763999998</v>
      </c>
      <c r="H71" s="46" t="str">
        <f t="shared" si="16"/>
        <v>N/A</v>
      </c>
      <c r="I71" s="12">
        <v>0.9264</v>
      </c>
      <c r="J71" s="12">
        <v>-0.13400000000000001</v>
      </c>
      <c r="K71" s="47" t="s">
        <v>739</v>
      </c>
      <c r="L71" s="9" t="str">
        <f t="shared" ref="L71:L81" si="18">IF(J71="Div by 0", "N/A", IF(K71="N/A","N/A", IF(J71&gt;VALUE(MID(K71,1,2)), "No", IF(J71&lt;-1*VALUE(MID(K71,1,2)), "No", "Yes"))))</f>
        <v>Yes</v>
      </c>
    </row>
    <row r="72" spans="1:12" ht="25.5" x14ac:dyDescent="0.2">
      <c r="A72" s="2" t="s">
        <v>1171</v>
      </c>
      <c r="B72" s="37" t="s">
        <v>213</v>
      </c>
      <c r="C72" s="49">
        <v>14797.983709</v>
      </c>
      <c r="D72" s="46" t="str">
        <f t="shared" si="14"/>
        <v>N/A</v>
      </c>
      <c r="E72" s="49">
        <v>14725.393666</v>
      </c>
      <c r="F72" s="46" t="str">
        <f t="shared" si="15"/>
        <v>N/A</v>
      </c>
      <c r="G72" s="49">
        <v>14145.612795999999</v>
      </c>
      <c r="H72" s="46" t="str">
        <f t="shared" si="16"/>
        <v>N/A</v>
      </c>
      <c r="I72" s="12">
        <v>-0.49099999999999999</v>
      </c>
      <c r="J72" s="12">
        <v>-3.94</v>
      </c>
      <c r="K72" s="47" t="s">
        <v>739</v>
      </c>
      <c r="L72" s="9" t="str">
        <f t="shared" si="18"/>
        <v>Yes</v>
      </c>
    </row>
    <row r="73" spans="1:12" ht="25.5" x14ac:dyDescent="0.2">
      <c r="A73" s="2" t="s">
        <v>1172</v>
      </c>
      <c r="B73" s="37" t="s">
        <v>213</v>
      </c>
      <c r="C73" s="49" t="s">
        <v>1747</v>
      </c>
      <c r="D73" s="46" t="str">
        <f t="shared" si="14"/>
        <v>N/A</v>
      </c>
      <c r="E73" s="49" t="s">
        <v>1747</v>
      </c>
      <c r="F73" s="46" t="str">
        <f t="shared" si="15"/>
        <v>N/A</v>
      </c>
      <c r="G73" s="49" t="s">
        <v>1747</v>
      </c>
      <c r="H73" s="46" t="str">
        <f t="shared" si="16"/>
        <v>N/A</v>
      </c>
      <c r="I73" s="12" t="s">
        <v>1747</v>
      </c>
      <c r="J73" s="12" t="s">
        <v>1747</v>
      </c>
      <c r="K73" s="47" t="s">
        <v>739</v>
      </c>
      <c r="L73" s="9" t="str">
        <f t="shared" si="18"/>
        <v>N/A</v>
      </c>
    </row>
    <row r="74" spans="1:12" ht="25.5" x14ac:dyDescent="0.2">
      <c r="A74" s="2" t="s">
        <v>1173</v>
      </c>
      <c r="B74" s="37" t="s">
        <v>213</v>
      </c>
      <c r="C74" s="49" t="s">
        <v>1747</v>
      </c>
      <c r="D74" s="46" t="str">
        <f t="shared" si="14"/>
        <v>N/A</v>
      </c>
      <c r="E74" s="49" t="s">
        <v>1747</v>
      </c>
      <c r="F74" s="46" t="str">
        <f t="shared" si="15"/>
        <v>N/A</v>
      </c>
      <c r="G74" s="49" t="s">
        <v>1747</v>
      </c>
      <c r="H74" s="46" t="str">
        <f t="shared" si="16"/>
        <v>N/A</v>
      </c>
      <c r="I74" s="12" t="s">
        <v>1747</v>
      </c>
      <c r="J74" s="12" t="s">
        <v>1747</v>
      </c>
      <c r="K74" s="47" t="s">
        <v>739</v>
      </c>
      <c r="L74" s="9" t="str">
        <f t="shared" si="18"/>
        <v>N/A</v>
      </c>
    </row>
    <row r="75" spans="1:12" ht="25.5" x14ac:dyDescent="0.2">
      <c r="A75" s="2" t="s">
        <v>1174</v>
      </c>
      <c r="B75" s="37" t="s">
        <v>213</v>
      </c>
      <c r="C75" s="49">
        <v>81015.455056000006</v>
      </c>
      <c r="D75" s="46" t="str">
        <f t="shared" si="14"/>
        <v>N/A</v>
      </c>
      <c r="E75" s="49">
        <v>81027.764999999999</v>
      </c>
      <c r="F75" s="46" t="str">
        <f t="shared" si="15"/>
        <v>N/A</v>
      </c>
      <c r="G75" s="49">
        <v>76477.470319999993</v>
      </c>
      <c r="H75" s="46" t="str">
        <f t="shared" si="16"/>
        <v>N/A</v>
      </c>
      <c r="I75" s="12">
        <v>1.52E-2</v>
      </c>
      <c r="J75" s="12">
        <v>-5.62</v>
      </c>
      <c r="K75" s="47" t="s">
        <v>739</v>
      </c>
      <c r="L75" s="9" t="str">
        <f t="shared" si="18"/>
        <v>Yes</v>
      </c>
    </row>
    <row r="76" spans="1:12" ht="25.5" x14ac:dyDescent="0.2">
      <c r="A76" s="2" t="s">
        <v>1175</v>
      </c>
      <c r="B76" s="37" t="s">
        <v>213</v>
      </c>
      <c r="C76" s="49" t="s">
        <v>1747</v>
      </c>
      <c r="D76" s="46" t="str">
        <f t="shared" si="14"/>
        <v>N/A</v>
      </c>
      <c r="E76" s="49" t="s">
        <v>1747</v>
      </c>
      <c r="F76" s="46" t="str">
        <f t="shared" si="15"/>
        <v>N/A</v>
      </c>
      <c r="G76" s="49" t="s">
        <v>1747</v>
      </c>
      <c r="H76" s="46" t="str">
        <f t="shared" si="16"/>
        <v>N/A</v>
      </c>
      <c r="I76" s="12" t="s">
        <v>1747</v>
      </c>
      <c r="J76" s="12" t="s">
        <v>1747</v>
      </c>
      <c r="K76" s="47" t="s">
        <v>739</v>
      </c>
      <c r="L76" s="9" t="str">
        <f t="shared" si="18"/>
        <v>N/A</v>
      </c>
    </row>
    <row r="77" spans="1:12" ht="25.5" x14ac:dyDescent="0.2">
      <c r="A77" s="2" t="s">
        <v>1176</v>
      </c>
      <c r="B77" s="37" t="s">
        <v>213</v>
      </c>
      <c r="C77" s="49">
        <v>39248.730210000002</v>
      </c>
      <c r="D77" s="46" t="str">
        <f t="shared" si="14"/>
        <v>N/A</v>
      </c>
      <c r="E77" s="49">
        <v>38771.428969000001</v>
      </c>
      <c r="F77" s="46" t="str">
        <f t="shared" si="15"/>
        <v>N/A</v>
      </c>
      <c r="G77" s="49">
        <v>38282.489621000001</v>
      </c>
      <c r="H77" s="46" t="str">
        <f t="shared" si="16"/>
        <v>N/A</v>
      </c>
      <c r="I77" s="12">
        <v>-1.22</v>
      </c>
      <c r="J77" s="12">
        <v>-1.26</v>
      </c>
      <c r="K77" s="47" t="s">
        <v>739</v>
      </c>
      <c r="L77" s="9" t="str">
        <f t="shared" si="18"/>
        <v>Yes</v>
      </c>
    </row>
    <row r="78" spans="1:12" ht="25.5" x14ac:dyDescent="0.2">
      <c r="A78" s="2" t="s">
        <v>1177</v>
      </c>
      <c r="B78" s="37" t="s">
        <v>213</v>
      </c>
      <c r="C78" s="49" t="s">
        <v>1747</v>
      </c>
      <c r="D78" s="46" t="str">
        <f t="shared" si="14"/>
        <v>N/A</v>
      </c>
      <c r="E78" s="49" t="s">
        <v>1747</v>
      </c>
      <c r="F78" s="46" t="str">
        <f t="shared" si="15"/>
        <v>N/A</v>
      </c>
      <c r="G78" s="49" t="s">
        <v>1747</v>
      </c>
      <c r="H78" s="46" t="str">
        <f t="shared" si="16"/>
        <v>N/A</v>
      </c>
      <c r="I78" s="12" t="s">
        <v>1747</v>
      </c>
      <c r="J78" s="12" t="s">
        <v>1747</v>
      </c>
      <c r="K78" s="47" t="s">
        <v>739</v>
      </c>
      <c r="L78" s="9" t="str">
        <f t="shared" si="18"/>
        <v>N/A</v>
      </c>
    </row>
    <row r="79" spans="1:12" ht="25.5" x14ac:dyDescent="0.2">
      <c r="A79" s="2" t="s">
        <v>1178</v>
      </c>
      <c r="B79" s="37" t="s">
        <v>213</v>
      </c>
      <c r="C79" s="49" t="s">
        <v>1747</v>
      </c>
      <c r="D79" s="46" t="str">
        <f t="shared" si="14"/>
        <v>N/A</v>
      </c>
      <c r="E79" s="49" t="s">
        <v>1747</v>
      </c>
      <c r="F79" s="46" t="str">
        <f t="shared" si="15"/>
        <v>N/A</v>
      </c>
      <c r="G79" s="49" t="s">
        <v>1747</v>
      </c>
      <c r="H79" s="46" t="str">
        <f t="shared" si="16"/>
        <v>N/A</v>
      </c>
      <c r="I79" s="12" t="s">
        <v>1747</v>
      </c>
      <c r="J79" s="12" t="s">
        <v>1747</v>
      </c>
      <c r="K79" s="47" t="s">
        <v>739</v>
      </c>
      <c r="L79" s="9" t="str">
        <f t="shared" si="18"/>
        <v>N/A</v>
      </c>
    </row>
    <row r="80" spans="1:12" ht="25.5" x14ac:dyDescent="0.2">
      <c r="A80" s="2" t="s">
        <v>1179</v>
      </c>
      <c r="B80" s="37" t="s">
        <v>213</v>
      </c>
      <c r="C80" s="49" t="s">
        <v>1747</v>
      </c>
      <c r="D80" s="46" t="str">
        <f t="shared" si="14"/>
        <v>N/A</v>
      </c>
      <c r="E80" s="49" t="s">
        <v>1747</v>
      </c>
      <c r="F80" s="46" t="str">
        <f t="shared" si="15"/>
        <v>N/A</v>
      </c>
      <c r="G80" s="49" t="s">
        <v>1747</v>
      </c>
      <c r="H80" s="46" t="str">
        <f t="shared" si="16"/>
        <v>N/A</v>
      </c>
      <c r="I80" s="12" t="s">
        <v>1747</v>
      </c>
      <c r="J80" s="12" t="s">
        <v>1747</v>
      </c>
      <c r="K80" s="47" t="s">
        <v>739</v>
      </c>
      <c r="L80" s="9" t="str">
        <f t="shared" si="18"/>
        <v>N/A</v>
      </c>
    </row>
    <row r="81" spans="1:12" ht="25.5" x14ac:dyDescent="0.2">
      <c r="A81" s="2" t="s">
        <v>1180</v>
      </c>
      <c r="B81" s="37" t="s">
        <v>213</v>
      </c>
      <c r="C81" s="49" t="s">
        <v>1747</v>
      </c>
      <c r="D81" s="46" t="str">
        <f t="shared" si="14"/>
        <v>N/A</v>
      </c>
      <c r="E81" s="49" t="s">
        <v>1747</v>
      </c>
      <c r="F81" s="46" t="str">
        <f t="shared" si="15"/>
        <v>N/A</v>
      </c>
      <c r="G81" s="49" t="s">
        <v>1747</v>
      </c>
      <c r="H81" s="46" t="str">
        <f t="shared" si="16"/>
        <v>N/A</v>
      </c>
      <c r="I81" s="12" t="s">
        <v>1747</v>
      </c>
      <c r="J81" s="12" t="s">
        <v>1747</v>
      </c>
      <c r="K81" s="47" t="s">
        <v>739</v>
      </c>
      <c r="L81" s="9" t="str">
        <f t="shared" si="18"/>
        <v>N/A</v>
      </c>
    </row>
    <row r="82" spans="1:12" x14ac:dyDescent="0.2">
      <c r="A82" s="2" t="s">
        <v>357</v>
      </c>
      <c r="B82" s="37" t="s">
        <v>213</v>
      </c>
      <c r="C82" s="49" t="s">
        <v>213</v>
      </c>
      <c r="D82" s="46" t="str">
        <f t="shared" si="14"/>
        <v>N/A</v>
      </c>
      <c r="E82" s="49">
        <v>251113873</v>
      </c>
      <c r="F82" s="46" t="str">
        <f t="shared" si="15"/>
        <v>N/A</v>
      </c>
      <c r="G82" s="49">
        <v>259406608</v>
      </c>
      <c r="H82" s="46" t="str">
        <f t="shared" si="16"/>
        <v>N/A</v>
      </c>
      <c r="I82" s="12" t="s">
        <v>213</v>
      </c>
      <c r="J82" s="12">
        <v>3.302</v>
      </c>
      <c r="K82" s="47" t="s">
        <v>739</v>
      </c>
      <c r="L82" s="9" t="str">
        <f t="shared" ref="L82:L138" si="19">IF(J82="Div by 0", "N/A", IF(K82="N/A","N/A", IF(J82&gt;VALUE(MID(K82,1,2)), "No", IF(J82&lt;-1*VALUE(MID(K82,1,2)), "No", "Yes"))))</f>
        <v>Yes</v>
      </c>
    </row>
    <row r="83" spans="1:12" x14ac:dyDescent="0.2">
      <c r="A83" s="2" t="s">
        <v>363</v>
      </c>
      <c r="B83" s="37" t="s">
        <v>213</v>
      </c>
      <c r="C83" s="49" t="s">
        <v>213</v>
      </c>
      <c r="D83" s="46" t="str">
        <f t="shared" ref="D83:D114" si="20">IF($B83="N/A","N/A",IF(C83&gt;10,"No",IF(C83&lt;-10,"No","Yes")))</f>
        <v>N/A</v>
      </c>
      <c r="E83" s="38">
        <v>8014</v>
      </c>
      <c r="F83" s="46" t="str">
        <f t="shared" ref="F83:F114" si="21">IF($B83="N/A","N/A",IF(E83&gt;10,"No",IF(E83&lt;-10,"No","Yes")))</f>
        <v>N/A</v>
      </c>
      <c r="G83" s="38">
        <v>8259</v>
      </c>
      <c r="H83" s="46" t="str">
        <f t="shared" ref="H83:H114" si="22">IF($B83="N/A","N/A",IF(G83&gt;10,"No",IF(G83&lt;-10,"No","Yes")))</f>
        <v>N/A</v>
      </c>
      <c r="I83" s="12" t="s">
        <v>213</v>
      </c>
      <c r="J83" s="12">
        <v>3.0569999999999999</v>
      </c>
      <c r="K83" s="47" t="s">
        <v>739</v>
      </c>
      <c r="L83" s="9" t="str">
        <f t="shared" si="19"/>
        <v>Yes</v>
      </c>
    </row>
    <row r="84" spans="1:12" x14ac:dyDescent="0.2">
      <c r="A84" s="2" t="s">
        <v>358</v>
      </c>
      <c r="B84" s="37" t="s">
        <v>213</v>
      </c>
      <c r="C84" s="49" t="s">
        <v>213</v>
      </c>
      <c r="D84" s="46" t="str">
        <f t="shared" si="20"/>
        <v>N/A</v>
      </c>
      <c r="E84" s="49">
        <v>31334.398926999998</v>
      </c>
      <c r="F84" s="46" t="str">
        <f t="shared" si="21"/>
        <v>N/A</v>
      </c>
      <c r="G84" s="49">
        <v>31408.960890999999</v>
      </c>
      <c r="H84" s="46" t="str">
        <f t="shared" si="22"/>
        <v>N/A</v>
      </c>
      <c r="I84" s="12" t="s">
        <v>213</v>
      </c>
      <c r="J84" s="12">
        <v>0.23799999999999999</v>
      </c>
      <c r="K84" s="47" t="s">
        <v>739</v>
      </c>
      <c r="L84" s="9" t="str">
        <f t="shared" si="19"/>
        <v>Yes</v>
      </c>
    </row>
    <row r="85" spans="1:12" ht="25.5" x14ac:dyDescent="0.2">
      <c r="A85" s="2" t="s">
        <v>1181</v>
      </c>
      <c r="B85" s="37" t="s">
        <v>213</v>
      </c>
      <c r="C85" s="49" t="s">
        <v>213</v>
      </c>
      <c r="D85" s="46" t="str">
        <f t="shared" si="20"/>
        <v>N/A</v>
      </c>
      <c r="E85" s="49">
        <v>15175979</v>
      </c>
      <c r="F85" s="46" t="str">
        <f t="shared" si="21"/>
        <v>N/A</v>
      </c>
      <c r="G85" s="49">
        <v>15137780</v>
      </c>
      <c r="H85" s="46" t="str">
        <f t="shared" si="22"/>
        <v>N/A</v>
      </c>
      <c r="I85" s="12" t="s">
        <v>213</v>
      </c>
      <c r="J85" s="12">
        <v>-0.252</v>
      </c>
      <c r="K85" s="47" t="s">
        <v>739</v>
      </c>
      <c r="L85" s="9" t="str">
        <f t="shared" si="19"/>
        <v>Yes</v>
      </c>
    </row>
    <row r="86" spans="1:12" x14ac:dyDescent="0.2">
      <c r="A86" s="2" t="s">
        <v>729</v>
      </c>
      <c r="B86" s="37" t="s">
        <v>213</v>
      </c>
      <c r="C86" s="49" t="s">
        <v>213</v>
      </c>
      <c r="D86" s="46" t="str">
        <f t="shared" si="20"/>
        <v>N/A</v>
      </c>
      <c r="E86" s="38">
        <v>6649</v>
      </c>
      <c r="F86" s="46" t="str">
        <f t="shared" si="21"/>
        <v>N/A</v>
      </c>
      <c r="G86" s="38">
        <v>6582</v>
      </c>
      <c r="H86" s="46" t="str">
        <f t="shared" si="22"/>
        <v>N/A</v>
      </c>
      <c r="I86" s="12" t="s">
        <v>213</v>
      </c>
      <c r="J86" s="12">
        <v>-1.01</v>
      </c>
      <c r="K86" s="47" t="s">
        <v>739</v>
      </c>
      <c r="L86" s="9" t="str">
        <f t="shared" si="19"/>
        <v>Yes</v>
      </c>
    </row>
    <row r="87" spans="1:12" ht="25.5" x14ac:dyDescent="0.2">
      <c r="A87" s="2" t="s">
        <v>1182</v>
      </c>
      <c r="B87" s="37" t="s">
        <v>213</v>
      </c>
      <c r="C87" s="49" t="s">
        <v>213</v>
      </c>
      <c r="D87" s="46" t="str">
        <f t="shared" si="20"/>
        <v>N/A</v>
      </c>
      <c r="E87" s="49">
        <v>2282.4453300999999</v>
      </c>
      <c r="F87" s="46" t="str">
        <f t="shared" si="21"/>
        <v>N/A</v>
      </c>
      <c r="G87" s="49">
        <v>2299.8754177999999</v>
      </c>
      <c r="H87" s="46" t="str">
        <f t="shared" si="22"/>
        <v>N/A</v>
      </c>
      <c r="I87" s="12" t="s">
        <v>213</v>
      </c>
      <c r="J87" s="12">
        <v>0.76370000000000005</v>
      </c>
      <c r="K87" s="47" t="s">
        <v>739</v>
      </c>
      <c r="L87" s="9" t="str">
        <f t="shared" si="19"/>
        <v>Yes</v>
      </c>
    </row>
    <row r="88" spans="1:12" ht="25.5" x14ac:dyDescent="0.2">
      <c r="A88" s="2" t="s">
        <v>1183</v>
      </c>
      <c r="B88" s="37" t="s">
        <v>213</v>
      </c>
      <c r="C88" s="49" t="s">
        <v>213</v>
      </c>
      <c r="D88" s="46" t="str">
        <f t="shared" si="20"/>
        <v>N/A</v>
      </c>
      <c r="E88" s="49">
        <v>6940118</v>
      </c>
      <c r="F88" s="46" t="str">
        <f t="shared" si="21"/>
        <v>N/A</v>
      </c>
      <c r="G88" s="49">
        <v>7894595</v>
      </c>
      <c r="H88" s="46" t="str">
        <f t="shared" si="22"/>
        <v>N/A</v>
      </c>
      <c r="I88" s="12" t="s">
        <v>213</v>
      </c>
      <c r="J88" s="12">
        <v>13.75</v>
      </c>
      <c r="K88" s="47" t="s">
        <v>739</v>
      </c>
      <c r="L88" s="9" t="str">
        <f t="shared" si="19"/>
        <v>Yes</v>
      </c>
    </row>
    <row r="89" spans="1:12" x14ac:dyDescent="0.2">
      <c r="A89" s="2" t="s">
        <v>730</v>
      </c>
      <c r="B89" s="37" t="s">
        <v>213</v>
      </c>
      <c r="C89" s="49" t="s">
        <v>213</v>
      </c>
      <c r="D89" s="46" t="str">
        <f t="shared" si="20"/>
        <v>N/A</v>
      </c>
      <c r="E89" s="38">
        <v>622</v>
      </c>
      <c r="F89" s="46" t="str">
        <f t="shared" si="21"/>
        <v>N/A</v>
      </c>
      <c r="G89" s="38">
        <v>648</v>
      </c>
      <c r="H89" s="46" t="str">
        <f t="shared" si="22"/>
        <v>N/A</v>
      </c>
      <c r="I89" s="12" t="s">
        <v>213</v>
      </c>
      <c r="J89" s="12">
        <v>4.18</v>
      </c>
      <c r="K89" s="47" t="s">
        <v>739</v>
      </c>
      <c r="L89" s="9" t="str">
        <f t="shared" si="19"/>
        <v>Yes</v>
      </c>
    </row>
    <row r="90" spans="1:12" ht="25.5" x14ac:dyDescent="0.2">
      <c r="A90" s="2" t="s">
        <v>1184</v>
      </c>
      <c r="B90" s="37" t="s">
        <v>213</v>
      </c>
      <c r="C90" s="49" t="s">
        <v>213</v>
      </c>
      <c r="D90" s="46" t="str">
        <f t="shared" si="20"/>
        <v>N/A</v>
      </c>
      <c r="E90" s="49">
        <v>11157.745981</v>
      </c>
      <c r="F90" s="46" t="str">
        <f t="shared" si="21"/>
        <v>N/A</v>
      </c>
      <c r="G90" s="49">
        <v>12183.016975</v>
      </c>
      <c r="H90" s="46" t="str">
        <f t="shared" si="22"/>
        <v>N/A</v>
      </c>
      <c r="I90" s="12" t="s">
        <v>213</v>
      </c>
      <c r="J90" s="12">
        <v>9.1890000000000001</v>
      </c>
      <c r="K90" s="47" t="s">
        <v>739</v>
      </c>
      <c r="L90" s="9" t="str">
        <f t="shared" si="19"/>
        <v>Yes</v>
      </c>
    </row>
    <row r="91" spans="1:12" ht="25.5" x14ac:dyDescent="0.2">
      <c r="A91" s="2" t="s">
        <v>1185</v>
      </c>
      <c r="B91" s="37" t="s">
        <v>213</v>
      </c>
      <c r="C91" s="49" t="s">
        <v>213</v>
      </c>
      <c r="D91" s="46" t="str">
        <f t="shared" si="20"/>
        <v>N/A</v>
      </c>
      <c r="E91" s="49">
        <v>5140722</v>
      </c>
      <c r="F91" s="46" t="str">
        <f t="shared" si="21"/>
        <v>N/A</v>
      </c>
      <c r="G91" s="49">
        <v>5308324</v>
      </c>
      <c r="H91" s="46" t="str">
        <f t="shared" si="22"/>
        <v>N/A</v>
      </c>
      <c r="I91" s="12" t="s">
        <v>213</v>
      </c>
      <c r="J91" s="12">
        <v>3.26</v>
      </c>
      <c r="K91" s="47" t="s">
        <v>739</v>
      </c>
      <c r="L91" s="9" t="str">
        <f t="shared" si="19"/>
        <v>Yes</v>
      </c>
    </row>
    <row r="92" spans="1:12" x14ac:dyDescent="0.2">
      <c r="A92" s="2" t="s">
        <v>731</v>
      </c>
      <c r="B92" s="37" t="s">
        <v>213</v>
      </c>
      <c r="C92" s="49" t="s">
        <v>213</v>
      </c>
      <c r="D92" s="46" t="str">
        <f t="shared" si="20"/>
        <v>N/A</v>
      </c>
      <c r="E92" s="38">
        <v>342</v>
      </c>
      <c r="F92" s="46" t="str">
        <f t="shared" si="21"/>
        <v>N/A</v>
      </c>
      <c r="G92" s="38">
        <v>352</v>
      </c>
      <c r="H92" s="46" t="str">
        <f t="shared" si="22"/>
        <v>N/A</v>
      </c>
      <c r="I92" s="12" t="s">
        <v>213</v>
      </c>
      <c r="J92" s="12">
        <v>2.9239999999999999</v>
      </c>
      <c r="K92" s="47" t="s">
        <v>739</v>
      </c>
      <c r="L92" s="9" t="str">
        <f t="shared" si="19"/>
        <v>Yes</v>
      </c>
    </row>
    <row r="93" spans="1:12" ht="25.5" x14ac:dyDescent="0.2">
      <c r="A93" s="2" t="s">
        <v>1186</v>
      </c>
      <c r="B93" s="37" t="s">
        <v>213</v>
      </c>
      <c r="C93" s="49" t="s">
        <v>213</v>
      </c>
      <c r="D93" s="46" t="str">
        <f t="shared" si="20"/>
        <v>N/A</v>
      </c>
      <c r="E93" s="49">
        <v>15031.350877000001</v>
      </c>
      <c r="F93" s="46" t="str">
        <f t="shared" si="21"/>
        <v>N/A</v>
      </c>
      <c r="G93" s="49">
        <v>15080.465909</v>
      </c>
      <c r="H93" s="46" t="str">
        <f t="shared" si="22"/>
        <v>N/A</v>
      </c>
      <c r="I93" s="12" t="s">
        <v>213</v>
      </c>
      <c r="J93" s="12">
        <v>0.32679999999999998</v>
      </c>
      <c r="K93" s="47" t="s">
        <v>739</v>
      </c>
      <c r="L93" s="9" t="str">
        <f t="shared" si="19"/>
        <v>Yes</v>
      </c>
    </row>
    <row r="94" spans="1:12" x14ac:dyDescent="0.2">
      <c r="A94" s="2" t="s">
        <v>1187</v>
      </c>
      <c r="B94" s="37" t="s">
        <v>213</v>
      </c>
      <c r="C94" s="49" t="s">
        <v>213</v>
      </c>
      <c r="D94" s="46" t="str">
        <f t="shared" si="20"/>
        <v>N/A</v>
      </c>
      <c r="E94" s="49">
        <v>44314967</v>
      </c>
      <c r="F94" s="46" t="str">
        <f t="shared" si="21"/>
        <v>N/A</v>
      </c>
      <c r="G94" s="49">
        <v>46259115</v>
      </c>
      <c r="H94" s="46" t="str">
        <f t="shared" si="22"/>
        <v>N/A</v>
      </c>
      <c r="I94" s="12" t="s">
        <v>213</v>
      </c>
      <c r="J94" s="12">
        <v>4.3869999999999996</v>
      </c>
      <c r="K94" s="47" t="s">
        <v>739</v>
      </c>
      <c r="L94" s="9" t="str">
        <f t="shared" si="19"/>
        <v>Yes</v>
      </c>
    </row>
    <row r="95" spans="1:12" x14ac:dyDescent="0.2">
      <c r="A95" s="2" t="s">
        <v>732</v>
      </c>
      <c r="B95" s="37" t="s">
        <v>213</v>
      </c>
      <c r="C95" s="49" t="s">
        <v>213</v>
      </c>
      <c r="D95" s="46" t="str">
        <f t="shared" si="20"/>
        <v>N/A</v>
      </c>
      <c r="E95" s="38">
        <v>2164</v>
      </c>
      <c r="F95" s="46" t="str">
        <f t="shared" si="21"/>
        <v>N/A</v>
      </c>
      <c r="G95" s="38">
        <v>2180</v>
      </c>
      <c r="H95" s="46" t="str">
        <f t="shared" si="22"/>
        <v>N/A</v>
      </c>
      <c r="I95" s="12" t="s">
        <v>213</v>
      </c>
      <c r="J95" s="12">
        <v>0.73939999999999995</v>
      </c>
      <c r="K95" s="47" t="s">
        <v>739</v>
      </c>
      <c r="L95" s="9" t="str">
        <f t="shared" si="19"/>
        <v>Yes</v>
      </c>
    </row>
    <row r="96" spans="1:12" x14ac:dyDescent="0.2">
      <c r="A96" s="2" t="s">
        <v>1188</v>
      </c>
      <c r="B96" s="37" t="s">
        <v>213</v>
      </c>
      <c r="C96" s="49" t="s">
        <v>213</v>
      </c>
      <c r="D96" s="46" t="str">
        <f t="shared" si="20"/>
        <v>N/A</v>
      </c>
      <c r="E96" s="49">
        <v>20478.265712</v>
      </c>
      <c r="F96" s="46" t="str">
        <f t="shared" si="21"/>
        <v>N/A</v>
      </c>
      <c r="G96" s="49">
        <v>21219.777523000001</v>
      </c>
      <c r="H96" s="46" t="str">
        <f t="shared" si="22"/>
        <v>N/A</v>
      </c>
      <c r="I96" s="12" t="s">
        <v>213</v>
      </c>
      <c r="J96" s="12">
        <v>3.621</v>
      </c>
      <c r="K96" s="47" t="s">
        <v>739</v>
      </c>
      <c r="L96" s="9" t="str">
        <f t="shared" si="19"/>
        <v>Yes</v>
      </c>
    </row>
    <row r="97" spans="1:12" x14ac:dyDescent="0.2">
      <c r="A97" s="2" t="s">
        <v>1189</v>
      </c>
      <c r="B97" s="37" t="s">
        <v>213</v>
      </c>
      <c r="C97" s="49" t="s">
        <v>213</v>
      </c>
      <c r="D97" s="46" t="str">
        <f t="shared" si="20"/>
        <v>N/A</v>
      </c>
      <c r="E97" s="49">
        <v>4296448</v>
      </c>
      <c r="F97" s="46" t="str">
        <f t="shared" si="21"/>
        <v>N/A</v>
      </c>
      <c r="G97" s="49">
        <v>3675386</v>
      </c>
      <c r="H97" s="46" t="str">
        <f t="shared" si="22"/>
        <v>N/A</v>
      </c>
      <c r="I97" s="12" t="s">
        <v>213</v>
      </c>
      <c r="J97" s="12">
        <v>-14.5</v>
      </c>
      <c r="K97" s="47" t="s">
        <v>739</v>
      </c>
      <c r="L97" s="9" t="str">
        <f t="shared" si="19"/>
        <v>Yes</v>
      </c>
    </row>
    <row r="98" spans="1:12" x14ac:dyDescent="0.2">
      <c r="A98" s="2" t="s">
        <v>520</v>
      </c>
      <c r="B98" s="37" t="s">
        <v>213</v>
      </c>
      <c r="C98" s="49" t="s">
        <v>213</v>
      </c>
      <c r="D98" s="46" t="str">
        <f t="shared" si="20"/>
        <v>N/A</v>
      </c>
      <c r="E98" s="38">
        <v>2005</v>
      </c>
      <c r="F98" s="46" t="str">
        <f t="shared" si="21"/>
        <v>N/A</v>
      </c>
      <c r="G98" s="38">
        <v>1918</v>
      </c>
      <c r="H98" s="46" t="str">
        <f t="shared" si="22"/>
        <v>N/A</v>
      </c>
      <c r="I98" s="12" t="s">
        <v>213</v>
      </c>
      <c r="J98" s="12">
        <v>-4.34</v>
      </c>
      <c r="K98" s="47" t="s">
        <v>739</v>
      </c>
      <c r="L98" s="9" t="str">
        <f t="shared" si="19"/>
        <v>Yes</v>
      </c>
    </row>
    <row r="99" spans="1:12" x14ac:dyDescent="0.2">
      <c r="A99" s="2" t="s">
        <v>1190</v>
      </c>
      <c r="B99" s="37" t="s">
        <v>213</v>
      </c>
      <c r="C99" s="49" t="s">
        <v>213</v>
      </c>
      <c r="D99" s="46" t="str">
        <f t="shared" si="20"/>
        <v>N/A</v>
      </c>
      <c r="E99" s="49">
        <v>2142.8668329000002</v>
      </c>
      <c r="F99" s="46" t="str">
        <f t="shared" si="21"/>
        <v>N/A</v>
      </c>
      <c r="G99" s="49">
        <v>1916.2596455</v>
      </c>
      <c r="H99" s="46" t="str">
        <f t="shared" si="22"/>
        <v>N/A</v>
      </c>
      <c r="I99" s="12" t="s">
        <v>213</v>
      </c>
      <c r="J99" s="12">
        <v>-10.6</v>
      </c>
      <c r="K99" s="47" t="s">
        <v>739</v>
      </c>
      <c r="L99" s="9" t="str">
        <f t="shared" si="19"/>
        <v>Yes</v>
      </c>
    </row>
    <row r="100" spans="1:12" ht="25.5" x14ac:dyDescent="0.2">
      <c r="A100" s="2" t="s">
        <v>1191</v>
      </c>
      <c r="B100" s="37" t="s">
        <v>213</v>
      </c>
      <c r="C100" s="49" t="s">
        <v>213</v>
      </c>
      <c r="D100" s="46" t="str">
        <f t="shared" si="20"/>
        <v>N/A</v>
      </c>
      <c r="E100" s="49">
        <v>1248297</v>
      </c>
      <c r="F100" s="46" t="str">
        <f t="shared" si="21"/>
        <v>N/A</v>
      </c>
      <c r="G100" s="49">
        <v>1102867</v>
      </c>
      <c r="H100" s="46" t="str">
        <f t="shared" si="22"/>
        <v>N/A</v>
      </c>
      <c r="I100" s="12" t="s">
        <v>213</v>
      </c>
      <c r="J100" s="12">
        <v>-11.7</v>
      </c>
      <c r="K100" s="47" t="s">
        <v>739</v>
      </c>
      <c r="L100" s="9" t="str">
        <f t="shared" si="19"/>
        <v>Yes</v>
      </c>
    </row>
    <row r="101" spans="1:12" x14ac:dyDescent="0.2">
      <c r="A101" s="2" t="s">
        <v>521</v>
      </c>
      <c r="B101" s="37" t="s">
        <v>213</v>
      </c>
      <c r="C101" s="49" t="s">
        <v>213</v>
      </c>
      <c r="D101" s="46" t="str">
        <f t="shared" si="20"/>
        <v>N/A</v>
      </c>
      <c r="E101" s="38">
        <v>899</v>
      </c>
      <c r="F101" s="46" t="str">
        <f t="shared" si="21"/>
        <v>N/A</v>
      </c>
      <c r="G101" s="38">
        <v>777</v>
      </c>
      <c r="H101" s="46" t="str">
        <f t="shared" si="22"/>
        <v>N/A</v>
      </c>
      <c r="I101" s="12" t="s">
        <v>213</v>
      </c>
      <c r="J101" s="12">
        <v>-13.6</v>
      </c>
      <c r="K101" s="47" t="s">
        <v>739</v>
      </c>
      <c r="L101" s="9" t="str">
        <f t="shared" si="19"/>
        <v>Yes</v>
      </c>
    </row>
    <row r="102" spans="1:12" ht="25.5" x14ac:dyDescent="0.2">
      <c r="A102" s="2" t="s">
        <v>1192</v>
      </c>
      <c r="B102" s="37" t="s">
        <v>213</v>
      </c>
      <c r="C102" s="49" t="s">
        <v>213</v>
      </c>
      <c r="D102" s="46" t="str">
        <f t="shared" si="20"/>
        <v>N/A</v>
      </c>
      <c r="E102" s="49">
        <v>1388.5394882999999</v>
      </c>
      <c r="F102" s="46" t="str">
        <f t="shared" si="21"/>
        <v>N/A</v>
      </c>
      <c r="G102" s="49">
        <v>1419.3912484</v>
      </c>
      <c r="H102" s="46" t="str">
        <f t="shared" si="22"/>
        <v>N/A</v>
      </c>
      <c r="I102" s="12" t="s">
        <v>213</v>
      </c>
      <c r="J102" s="12">
        <v>2.222</v>
      </c>
      <c r="K102" s="47" t="s">
        <v>739</v>
      </c>
      <c r="L102" s="9" t="str">
        <f t="shared" si="19"/>
        <v>Yes</v>
      </c>
    </row>
    <row r="103" spans="1:12" ht="25.5" x14ac:dyDescent="0.2">
      <c r="A103" s="67" t="s">
        <v>1193</v>
      </c>
      <c r="B103" s="37" t="s">
        <v>213</v>
      </c>
      <c r="C103" s="49" t="s">
        <v>213</v>
      </c>
      <c r="D103" s="46" t="str">
        <f t="shared" si="20"/>
        <v>N/A</v>
      </c>
      <c r="E103" s="49">
        <v>0</v>
      </c>
      <c r="F103" s="46" t="str">
        <f t="shared" si="21"/>
        <v>N/A</v>
      </c>
      <c r="G103" s="49">
        <v>0</v>
      </c>
      <c r="H103" s="46" t="str">
        <f t="shared" si="22"/>
        <v>N/A</v>
      </c>
      <c r="I103" s="12" t="s">
        <v>213</v>
      </c>
      <c r="J103" s="12" t="s">
        <v>1747</v>
      </c>
      <c r="K103" s="47" t="s">
        <v>739</v>
      </c>
      <c r="L103" s="9" t="str">
        <f t="shared" si="19"/>
        <v>N/A</v>
      </c>
    </row>
    <row r="104" spans="1:12" ht="25.5" x14ac:dyDescent="0.2">
      <c r="A104" s="2" t="s">
        <v>522</v>
      </c>
      <c r="B104" s="37" t="s">
        <v>213</v>
      </c>
      <c r="C104" s="49" t="s">
        <v>213</v>
      </c>
      <c r="D104" s="46" t="str">
        <f t="shared" si="20"/>
        <v>N/A</v>
      </c>
      <c r="E104" s="38">
        <v>0</v>
      </c>
      <c r="F104" s="46" t="str">
        <f t="shared" si="21"/>
        <v>N/A</v>
      </c>
      <c r="G104" s="38">
        <v>0</v>
      </c>
      <c r="H104" s="46" t="str">
        <f t="shared" si="22"/>
        <v>N/A</v>
      </c>
      <c r="I104" s="12" t="s">
        <v>213</v>
      </c>
      <c r="J104" s="12" t="s">
        <v>1747</v>
      </c>
      <c r="K104" s="47" t="s">
        <v>739</v>
      </c>
      <c r="L104" s="9" t="str">
        <f t="shared" si="19"/>
        <v>N/A</v>
      </c>
    </row>
    <row r="105" spans="1:12" ht="25.5" x14ac:dyDescent="0.2">
      <c r="A105" s="2" t="s">
        <v>1194</v>
      </c>
      <c r="B105" s="37" t="s">
        <v>213</v>
      </c>
      <c r="C105" s="49" t="s">
        <v>213</v>
      </c>
      <c r="D105" s="46" t="str">
        <f t="shared" si="20"/>
        <v>N/A</v>
      </c>
      <c r="E105" s="49" t="s">
        <v>1747</v>
      </c>
      <c r="F105" s="46" t="str">
        <f t="shared" si="21"/>
        <v>N/A</v>
      </c>
      <c r="G105" s="49" t="s">
        <v>1747</v>
      </c>
      <c r="H105" s="46" t="str">
        <f t="shared" si="22"/>
        <v>N/A</v>
      </c>
      <c r="I105" s="12" t="s">
        <v>213</v>
      </c>
      <c r="J105" s="12" t="s">
        <v>1747</v>
      </c>
      <c r="K105" s="47" t="s">
        <v>739</v>
      </c>
      <c r="L105" s="9" t="str">
        <f t="shared" si="19"/>
        <v>N/A</v>
      </c>
    </row>
    <row r="106" spans="1:12" ht="25.5" x14ac:dyDescent="0.2">
      <c r="A106" s="2" t="s">
        <v>1195</v>
      </c>
      <c r="B106" s="37" t="s">
        <v>213</v>
      </c>
      <c r="C106" s="49" t="s">
        <v>213</v>
      </c>
      <c r="D106" s="46" t="str">
        <f t="shared" si="20"/>
        <v>N/A</v>
      </c>
      <c r="E106" s="49">
        <v>136858972</v>
      </c>
      <c r="F106" s="46" t="str">
        <f t="shared" si="21"/>
        <v>N/A</v>
      </c>
      <c r="G106" s="49">
        <v>138325587</v>
      </c>
      <c r="H106" s="46" t="str">
        <f t="shared" si="22"/>
        <v>N/A</v>
      </c>
      <c r="I106" s="12" t="s">
        <v>213</v>
      </c>
      <c r="J106" s="12">
        <v>1.0720000000000001</v>
      </c>
      <c r="K106" s="47" t="s">
        <v>739</v>
      </c>
      <c r="L106" s="9" t="str">
        <f t="shared" si="19"/>
        <v>Yes</v>
      </c>
    </row>
    <row r="107" spans="1:12" x14ac:dyDescent="0.2">
      <c r="A107" s="2" t="s">
        <v>523</v>
      </c>
      <c r="B107" s="37" t="s">
        <v>213</v>
      </c>
      <c r="C107" s="49" t="s">
        <v>213</v>
      </c>
      <c r="D107" s="46" t="str">
        <f t="shared" si="20"/>
        <v>N/A</v>
      </c>
      <c r="E107" s="38">
        <v>4520</v>
      </c>
      <c r="F107" s="46" t="str">
        <f t="shared" si="21"/>
        <v>N/A</v>
      </c>
      <c r="G107" s="38">
        <v>4425</v>
      </c>
      <c r="H107" s="46" t="str">
        <f t="shared" si="22"/>
        <v>N/A</v>
      </c>
      <c r="I107" s="12" t="s">
        <v>213</v>
      </c>
      <c r="J107" s="12">
        <v>-2.1</v>
      </c>
      <c r="K107" s="47" t="s">
        <v>739</v>
      </c>
      <c r="L107" s="9" t="str">
        <f t="shared" si="19"/>
        <v>Yes</v>
      </c>
    </row>
    <row r="108" spans="1:12" ht="25.5" x14ac:dyDescent="0.2">
      <c r="A108" s="2" t="s">
        <v>1196</v>
      </c>
      <c r="B108" s="37" t="s">
        <v>213</v>
      </c>
      <c r="C108" s="49" t="s">
        <v>213</v>
      </c>
      <c r="D108" s="46" t="str">
        <f t="shared" si="20"/>
        <v>N/A</v>
      </c>
      <c r="E108" s="49">
        <v>30278.533628000001</v>
      </c>
      <c r="F108" s="46" t="str">
        <f t="shared" si="21"/>
        <v>N/A</v>
      </c>
      <c r="G108" s="49">
        <v>31260.019660999998</v>
      </c>
      <c r="H108" s="46" t="str">
        <f t="shared" si="22"/>
        <v>N/A</v>
      </c>
      <c r="I108" s="12" t="s">
        <v>213</v>
      </c>
      <c r="J108" s="12">
        <v>3.242</v>
      </c>
      <c r="K108" s="47" t="s">
        <v>739</v>
      </c>
      <c r="L108" s="9" t="str">
        <f t="shared" si="19"/>
        <v>Yes</v>
      </c>
    </row>
    <row r="109" spans="1:12" ht="25.5" x14ac:dyDescent="0.2">
      <c r="A109" s="2" t="s">
        <v>1197</v>
      </c>
      <c r="B109" s="37" t="s">
        <v>213</v>
      </c>
      <c r="C109" s="49" t="s">
        <v>213</v>
      </c>
      <c r="D109" s="46" t="str">
        <f t="shared" si="20"/>
        <v>N/A</v>
      </c>
      <c r="E109" s="49">
        <v>2182118</v>
      </c>
      <c r="F109" s="46" t="str">
        <f t="shared" si="21"/>
        <v>N/A</v>
      </c>
      <c r="G109" s="49">
        <v>2083670</v>
      </c>
      <c r="H109" s="46" t="str">
        <f t="shared" si="22"/>
        <v>N/A</v>
      </c>
      <c r="I109" s="12" t="s">
        <v>213</v>
      </c>
      <c r="J109" s="12">
        <v>-4.51</v>
      </c>
      <c r="K109" s="47" t="s">
        <v>739</v>
      </c>
      <c r="L109" s="9" t="str">
        <f t="shared" si="19"/>
        <v>Yes</v>
      </c>
    </row>
    <row r="110" spans="1:12" x14ac:dyDescent="0.2">
      <c r="A110" s="2" t="s">
        <v>524</v>
      </c>
      <c r="B110" s="37" t="s">
        <v>213</v>
      </c>
      <c r="C110" s="49" t="s">
        <v>213</v>
      </c>
      <c r="D110" s="46" t="str">
        <f t="shared" si="20"/>
        <v>N/A</v>
      </c>
      <c r="E110" s="38">
        <v>1018</v>
      </c>
      <c r="F110" s="46" t="str">
        <f t="shared" si="21"/>
        <v>N/A</v>
      </c>
      <c r="G110" s="38">
        <v>1006</v>
      </c>
      <c r="H110" s="46" t="str">
        <f t="shared" si="22"/>
        <v>N/A</v>
      </c>
      <c r="I110" s="12" t="s">
        <v>213</v>
      </c>
      <c r="J110" s="12">
        <v>-1.18</v>
      </c>
      <c r="K110" s="47" t="s">
        <v>739</v>
      </c>
      <c r="L110" s="9" t="str">
        <f t="shared" si="19"/>
        <v>Yes</v>
      </c>
    </row>
    <row r="111" spans="1:12" ht="25.5" x14ac:dyDescent="0.2">
      <c r="A111" s="2" t="s">
        <v>1198</v>
      </c>
      <c r="B111" s="37" t="s">
        <v>213</v>
      </c>
      <c r="C111" s="49" t="s">
        <v>213</v>
      </c>
      <c r="D111" s="46" t="str">
        <f t="shared" si="20"/>
        <v>N/A</v>
      </c>
      <c r="E111" s="49">
        <v>2143.5343810999998</v>
      </c>
      <c r="F111" s="46" t="str">
        <f t="shared" si="21"/>
        <v>N/A</v>
      </c>
      <c r="G111" s="49">
        <v>2071.2425447000001</v>
      </c>
      <c r="H111" s="46" t="str">
        <f t="shared" si="22"/>
        <v>N/A</v>
      </c>
      <c r="I111" s="12" t="s">
        <v>213</v>
      </c>
      <c r="J111" s="12">
        <v>-3.37</v>
      </c>
      <c r="K111" s="47" t="s">
        <v>739</v>
      </c>
      <c r="L111" s="9" t="str">
        <f t="shared" si="19"/>
        <v>Yes</v>
      </c>
    </row>
    <row r="112" spans="1:12" ht="25.5" x14ac:dyDescent="0.2">
      <c r="A112" s="2" t="s">
        <v>1199</v>
      </c>
      <c r="B112" s="37" t="s">
        <v>213</v>
      </c>
      <c r="C112" s="49" t="s">
        <v>213</v>
      </c>
      <c r="D112" s="46" t="str">
        <f t="shared" si="20"/>
        <v>N/A</v>
      </c>
      <c r="E112" s="49">
        <v>5596582</v>
      </c>
      <c r="F112" s="46" t="str">
        <f t="shared" si="21"/>
        <v>N/A</v>
      </c>
      <c r="G112" s="49">
        <v>7935650</v>
      </c>
      <c r="H112" s="46" t="str">
        <f t="shared" si="22"/>
        <v>N/A</v>
      </c>
      <c r="I112" s="12" t="s">
        <v>213</v>
      </c>
      <c r="J112" s="12">
        <v>41.79</v>
      </c>
      <c r="K112" s="47" t="s">
        <v>739</v>
      </c>
      <c r="L112" s="9" t="str">
        <f t="shared" si="19"/>
        <v>No</v>
      </c>
    </row>
    <row r="113" spans="1:12" ht="25.5" x14ac:dyDescent="0.2">
      <c r="A113" s="2" t="s">
        <v>525</v>
      </c>
      <c r="B113" s="37" t="s">
        <v>213</v>
      </c>
      <c r="C113" s="49" t="s">
        <v>213</v>
      </c>
      <c r="D113" s="46" t="str">
        <f t="shared" si="20"/>
        <v>N/A</v>
      </c>
      <c r="E113" s="38">
        <v>1023</v>
      </c>
      <c r="F113" s="46" t="str">
        <f t="shared" si="21"/>
        <v>N/A</v>
      </c>
      <c r="G113" s="38">
        <v>1413</v>
      </c>
      <c r="H113" s="46" t="str">
        <f t="shared" si="22"/>
        <v>N/A</v>
      </c>
      <c r="I113" s="12" t="s">
        <v>213</v>
      </c>
      <c r="J113" s="12">
        <v>38.119999999999997</v>
      </c>
      <c r="K113" s="47" t="s">
        <v>739</v>
      </c>
      <c r="L113" s="9" t="str">
        <f t="shared" si="19"/>
        <v>No</v>
      </c>
    </row>
    <row r="114" spans="1:12" ht="25.5" x14ac:dyDescent="0.2">
      <c r="A114" s="2" t="s">
        <v>1200</v>
      </c>
      <c r="B114" s="37" t="s">
        <v>213</v>
      </c>
      <c r="C114" s="49" t="s">
        <v>213</v>
      </c>
      <c r="D114" s="46" t="str">
        <f t="shared" si="20"/>
        <v>N/A</v>
      </c>
      <c r="E114" s="49">
        <v>5470.7546431999999</v>
      </c>
      <c r="F114" s="46" t="str">
        <f t="shared" si="21"/>
        <v>N/A</v>
      </c>
      <c r="G114" s="49">
        <v>5616.1712668</v>
      </c>
      <c r="H114" s="46" t="str">
        <f t="shared" si="22"/>
        <v>N/A</v>
      </c>
      <c r="I114" s="12" t="s">
        <v>213</v>
      </c>
      <c r="J114" s="12">
        <v>2.6579999999999999</v>
      </c>
      <c r="K114" s="47" t="s">
        <v>739</v>
      </c>
      <c r="L114" s="9" t="str">
        <f t="shared" si="19"/>
        <v>Yes</v>
      </c>
    </row>
    <row r="115" spans="1:12" ht="25.5" x14ac:dyDescent="0.2">
      <c r="A115" s="2" t="s">
        <v>1201</v>
      </c>
      <c r="B115" s="37" t="s">
        <v>213</v>
      </c>
      <c r="C115" s="49" t="s">
        <v>213</v>
      </c>
      <c r="D115" s="46" t="str">
        <f t="shared" ref="D115:D146" si="23">IF($B115="N/A","N/A",IF(C115&gt;10,"No",IF(C115&lt;-10,"No","Yes")))</f>
        <v>N/A</v>
      </c>
      <c r="E115" s="49">
        <v>28995</v>
      </c>
      <c r="F115" s="46" t="str">
        <f t="shared" ref="F115:F146" si="24">IF($B115="N/A","N/A",IF(E115&gt;10,"No",IF(E115&lt;-10,"No","Yes")))</f>
        <v>N/A</v>
      </c>
      <c r="G115" s="49">
        <v>40589</v>
      </c>
      <c r="H115" s="46" t="str">
        <f t="shared" ref="H115:H146" si="25">IF($B115="N/A","N/A",IF(G115&gt;10,"No",IF(G115&lt;-10,"No","Yes")))</f>
        <v>N/A</v>
      </c>
      <c r="I115" s="12" t="s">
        <v>213</v>
      </c>
      <c r="J115" s="12">
        <v>39.99</v>
      </c>
      <c r="K115" s="47" t="s">
        <v>739</v>
      </c>
      <c r="L115" s="9" t="str">
        <f t="shared" si="19"/>
        <v>No</v>
      </c>
    </row>
    <row r="116" spans="1:12" ht="25.5" x14ac:dyDescent="0.2">
      <c r="A116" s="2" t="s">
        <v>526</v>
      </c>
      <c r="B116" s="37" t="s">
        <v>213</v>
      </c>
      <c r="C116" s="49" t="s">
        <v>213</v>
      </c>
      <c r="D116" s="46" t="str">
        <f t="shared" si="23"/>
        <v>N/A</v>
      </c>
      <c r="E116" s="38">
        <v>92</v>
      </c>
      <c r="F116" s="46" t="str">
        <f t="shared" si="24"/>
        <v>N/A</v>
      </c>
      <c r="G116" s="38">
        <v>111</v>
      </c>
      <c r="H116" s="46" t="str">
        <f t="shared" si="25"/>
        <v>N/A</v>
      </c>
      <c r="I116" s="12" t="s">
        <v>213</v>
      </c>
      <c r="J116" s="12">
        <v>20.65</v>
      </c>
      <c r="K116" s="47" t="s">
        <v>739</v>
      </c>
      <c r="L116" s="9" t="str">
        <f t="shared" si="19"/>
        <v>Yes</v>
      </c>
    </row>
    <row r="117" spans="1:12" ht="25.5" x14ac:dyDescent="0.2">
      <c r="A117" s="2" t="s">
        <v>1202</v>
      </c>
      <c r="B117" s="37" t="s">
        <v>213</v>
      </c>
      <c r="C117" s="49" t="s">
        <v>213</v>
      </c>
      <c r="D117" s="46" t="str">
        <f t="shared" si="23"/>
        <v>N/A</v>
      </c>
      <c r="E117" s="49">
        <v>315.16304348</v>
      </c>
      <c r="F117" s="46" t="str">
        <f t="shared" si="24"/>
        <v>N/A</v>
      </c>
      <c r="G117" s="49">
        <v>365.66666666999998</v>
      </c>
      <c r="H117" s="46" t="str">
        <f t="shared" si="25"/>
        <v>N/A</v>
      </c>
      <c r="I117" s="12" t="s">
        <v>213</v>
      </c>
      <c r="J117" s="12">
        <v>16.02</v>
      </c>
      <c r="K117" s="47" t="s">
        <v>739</v>
      </c>
      <c r="L117" s="9" t="str">
        <f t="shared" si="19"/>
        <v>Yes</v>
      </c>
    </row>
    <row r="118" spans="1:12" ht="25.5" x14ac:dyDescent="0.2">
      <c r="A118" s="2" t="s">
        <v>1203</v>
      </c>
      <c r="B118" s="37" t="s">
        <v>213</v>
      </c>
      <c r="C118" s="49" t="s">
        <v>213</v>
      </c>
      <c r="D118" s="46" t="str">
        <f t="shared" si="23"/>
        <v>N/A</v>
      </c>
      <c r="E118" s="49">
        <v>0</v>
      </c>
      <c r="F118" s="46" t="str">
        <f t="shared" si="24"/>
        <v>N/A</v>
      </c>
      <c r="G118" s="49">
        <v>0</v>
      </c>
      <c r="H118" s="46" t="str">
        <f t="shared" si="25"/>
        <v>N/A</v>
      </c>
      <c r="I118" s="12" t="s">
        <v>213</v>
      </c>
      <c r="J118" s="12" t="s">
        <v>1747</v>
      </c>
      <c r="K118" s="47" t="s">
        <v>739</v>
      </c>
      <c r="L118" s="9" t="str">
        <f t="shared" si="19"/>
        <v>N/A</v>
      </c>
    </row>
    <row r="119" spans="1:12" ht="25.5" x14ac:dyDescent="0.2">
      <c r="A119" s="2" t="s">
        <v>527</v>
      </c>
      <c r="B119" s="37" t="s">
        <v>213</v>
      </c>
      <c r="C119" s="49" t="s">
        <v>213</v>
      </c>
      <c r="D119" s="46" t="str">
        <f t="shared" si="23"/>
        <v>N/A</v>
      </c>
      <c r="E119" s="38">
        <v>0</v>
      </c>
      <c r="F119" s="46" t="str">
        <f t="shared" si="24"/>
        <v>N/A</v>
      </c>
      <c r="G119" s="38">
        <v>0</v>
      </c>
      <c r="H119" s="46" t="str">
        <f t="shared" si="25"/>
        <v>N/A</v>
      </c>
      <c r="I119" s="12" t="s">
        <v>213</v>
      </c>
      <c r="J119" s="12" t="s">
        <v>1747</v>
      </c>
      <c r="K119" s="47" t="s">
        <v>739</v>
      </c>
      <c r="L119" s="9" t="str">
        <f t="shared" si="19"/>
        <v>N/A</v>
      </c>
    </row>
    <row r="120" spans="1:12" ht="25.5" x14ac:dyDescent="0.2">
      <c r="A120" s="2" t="s">
        <v>1204</v>
      </c>
      <c r="B120" s="37" t="s">
        <v>213</v>
      </c>
      <c r="C120" s="49" t="s">
        <v>213</v>
      </c>
      <c r="D120" s="46" t="str">
        <f t="shared" si="23"/>
        <v>N/A</v>
      </c>
      <c r="E120" s="49" t="s">
        <v>1747</v>
      </c>
      <c r="F120" s="46" t="str">
        <f t="shared" si="24"/>
        <v>N/A</v>
      </c>
      <c r="G120" s="49" t="s">
        <v>1747</v>
      </c>
      <c r="H120" s="46" t="str">
        <f t="shared" si="25"/>
        <v>N/A</v>
      </c>
      <c r="I120" s="12" t="s">
        <v>213</v>
      </c>
      <c r="J120" s="12" t="s">
        <v>1747</v>
      </c>
      <c r="K120" s="47" t="s">
        <v>739</v>
      </c>
      <c r="L120" s="9" t="str">
        <f t="shared" si="19"/>
        <v>N/A</v>
      </c>
    </row>
    <row r="121" spans="1:12" ht="25.5" x14ac:dyDescent="0.2">
      <c r="A121" s="2" t="s">
        <v>1205</v>
      </c>
      <c r="B121" s="37" t="s">
        <v>213</v>
      </c>
      <c r="C121" s="49" t="s">
        <v>213</v>
      </c>
      <c r="D121" s="46" t="str">
        <f t="shared" si="23"/>
        <v>N/A</v>
      </c>
      <c r="E121" s="49">
        <v>0</v>
      </c>
      <c r="F121" s="46" t="str">
        <f t="shared" si="24"/>
        <v>N/A</v>
      </c>
      <c r="G121" s="49">
        <v>0</v>
      </c>
      <c r="H121" s="46" t="str">
        <f t="shared" si="25"/>
        <v>N/A</v>
      </c>
      <c r="I121" s="12" t="s">
        <v>213</v>
      </c>
      <c r="J121" s="12" t="s">
        <v>1747</v>
      </c>
      <c r="K121" s="47" t="s">
        <v>739</v>
      </c>
      <c r="L121" s="9" t="str">
        <f t="shared" si="19"/>
        <v>N/A</v>
      </c>
    </row>
    <row r="122" spans="1:12" x14ac:dyDescent="0.2">
      <c r="A122" s="2" t="s">
        <v>528</v>
      </c>
      <c r="B122" s="37" t="s">
        <v>213</v>
      </c>
      <c r="C122" s="49" t="s">
        <v>213</v>
      </c>
      <c r="D122" s="46" t="str">
        <f t="shared" si="23"/>
        <v>N/A</v>
      </c>
      <c r="E122" s="38">
        <v>0</v>
      </c>
      <c r="F122" s="46" t="str">
        <f t="shared" si="24"/>
        <v>N/A</v>
      </c>
      <c r="G122" s="38">
        <v>0</v>
      </c>
      <c r="H122" s="46" t="str">
        <f t="shared" si="25"/>
        <v>N/A</v>
      </c>
      <c r="I122" s="12" t="s">
        <v>213</v>
      </c>
      <c r="J122" s="12" t="s">
        <v>1747</v>
      </c>
      <c r="K122" s="47" t="s">
        <v>739</v>
      </c>
      <c r="L122" s="9" t="str">
        <f t="shared" si="19"/>
        <v>N/A</v>
      </c>
    </row>
    <row r="123" spans="1:12" ht="25.5" x14ac:dyDescent="0.2">
      <c r="A123" s="2" t="s">
        <v>1206</v>
      </c>
      <c r="B123" s="37" t="s">
        <v>213</v>
      </c>
      <c r="C123" s="49" t="s">
        <v>213</v>
      </c>
      <c r="D123" s="46" t="str">
        <f t="shared" si="23"/>
        <v>N/A</v>
      </c>
      <c r="E123" s="49" t="s">
        <v>1747</v>
      </c>
      <c r="F123" s="46" t="str">
        <f t="shared" si="24"/>
        <v>N/A</v>
      </c>
      <c r="G123" s="49" t="s">
        <v>1747</v>
      </c>
      <c r="H123" s="46" t="str">
        <f t="shared" si="25"/>
        <v>N/A</v>
      </c>
      <c r="I123" s="12" t="s">
        <v>213</v>
      </c>
      <c r="J123" s="12" t="s">
        <v>1747</v>
      </c>
      <c r="K123" s="47" t="s">
        <v>739</v>
      </c>
      <c r="L123" s="9" t="str">
        <f t="shared" si="19"/>
        <v>N/A</v>
      </c>
    </row>
    <row r="124" spans="1:12" ht="25.5" x14ac:dyDescent="0.2">
      <c r="A124" s="2" t="s">
        <v>1207</v>
      </c>
      <c r="B124" s="37" t="s">
        <v>213</v>
      </c>
      <c r="C124" s="49" t="s">
        <v>213</v>
      </c>
      <c r="D124" s="46" t="str">
        <f t="shared" si="23"/>
        <v>N/A</v>
      </c>
      <c r="E124" s="49">
        <v>2966363</v>
      </c>
      <c r="F124" s="46" t="str">
        <f t="shared" si="24"/>
        <v>N/A</v>
      </c>
      <c r="G124" s="49">
        <v>2723472</v>
      </c>
      <c r="H124" s="46" t="str">
        <f t="shared" si="25"/>
        <v>N/A</v>
      </c>
      <c r="I124" s="12" t="s">
        <v>213</v>
      </c>
      <c r="J124" s="12">
        <v>-8.19</v>
      </c>
      <c r="K124" s="47" t="s">
        <v>739</v>
      </c>
      <c r="L124" s="9" t="str">
        <f t="shared" si="19"/>
        <v>Yes</v>
      </c>
    </row>
    <row r="125" spans="1:12" ht="25.5" x14ac:dyDescent="0.2">
      <c r="A125" s="2" t="s">
        <v>529</v>
      </c>
      <c r="B125" s="37" t="s">
        <v>213</v>
      </c>
      <c r="C125" s="49" t="s">
        <v>213</v>
      </c>
      <c r="D125" s="46" t="str">
        <f t="shared" si="23"/>
        <v>N/A</v>
      </c>
      <c r="E125" s="38">
        <v>2646</v>
      </c>
      <c r="F125" s="46" t="str">
        <f t="shared" si="24"/>
        <v>N/A</v>
      </c>
      <c r="G125" s="38">
        <v>2511</v>
      </c>
      <c r="H125" s="46" t="str">
        <f t="shared" si="25"/>
        <v>N/A</v>
      </c>
      <c r="I125" s="12" t="s">
        <v>213</v>
      </c>
      <c r="J125" s="12">
        <v>-5.0999999999999996</v>
      </c>
      <c r="K125" s="47" t="s">
        <v>739</v>
      </c>
      <c r="L125" s="9" t="str">
        <f t="shared" si="19"/>
        <v>Yes</v>
      </c>
    </row>
    <row r="126" spans="1:12" ht="25.5" x14ac:dyDescent="0.2">
      <c r="A126" s="2" t="s">
        <v>1208</v>
      </c>
      <c r="B126" s="37" t="s">
        <v>213</v>
      </c>
      <c r="C126" s="49" t="s">
        <v>213</v>
      </c>
      <c r="D126" s="46" t="str">
        <f t="shared" si="23"/>
        <v>N/A</v>
      </c>
      <c r="E126" s="49">
        <v>1121.0744520000001</v>
      </c>
      <c r="F126" s="46" t="str">
        <f t="shared" si="24"/>
        <v>N/A</v>
      </c>
      <c r="G126" s="49">
        <v>1084.6164874999999</v>
      </c>
      <c r="H126" s="46" t="str">
        <f t="shared" si="25"/>
        <v>N/A</v>
      </c>
      <c r="I126" s="12" t="s">
        <v>213</v>
      </c>
      <c r="J126" s="12">
        <v>-3.25</v>
      </c>
      <c r="K126" s="47" t="s">
        <v>739</v>
      </c>
      <c r="L126" s="9" t="str">
        <f t="shared" si="19"/>
        <v>Yes</v>
      </c>
    </row>
    <row r="127" spans="1:12" ht="25.5" x14ac:dyDescent="0.2">
      <c r="A127" s="2" t="s">
        <v>1209</v>
      </c>
      <c r="B127" s="37" t="s">
        <v>213</v>
      </c>
      <c r="C127" s="49" t="s">
        <v>213</v>
      </c>
      <c r="D127" s="46" t="str">
        <f t="shared" si="23"/>
        <v>N/A</v>
      </c>
      <c r="E127" s="49">
        <v>52529</v>
      </c>
      <c r="F127" s="46" t="str">
        <f t="shared" si="24"/>
        <v>N/A</v>
      </c>
      <c r="G127" s="49">
        <v>96</v>
      </c>
      <c r="H127" s="46" t="str">
        <f t="shared" si="25"/>
        <v>N/A</v>
      </c>
      <c r="I127" s="12" t="s">
        <v>213</v>
      </c>
      <c r="J127" s="12">
        <v>-99.8</v>
      </c>
      <c r="K127" s="47" t="s">
        <v>739</v>
      </c>
      <c r="L127" s="9" t="str">
        <f t="shared" si="19"/>
        <v>No</v>
      </c>
    </row>
    <row r="128" spans="1:12" x14ac:dyDescent="0.2">
      <c r="A128" s="2" t="s">
        <v>530</v>
      </c>
      <c r="B128" s="37" t="s">
        <v>213</v>
      </c>
      <c r="C128" s="49" t="s">
        <v>213</v>
      </c>
      <c r="D128" s="46" t="str">
        <f t="shared" si="23"/>
        <v>N/A</v>
      </c>
      <c r="E128" s="38">
        <v>60</v>
      </c>
      <c r="F128" s="46" t="str">
        <f t="shared" si="24"/>
        <v>N/A</v>
      </c>
      <c r="G128" s="38">
        <v>11</v>
      </c>
      <c r="H128" s="46" t="str">
        <f t="shared" si="25"/>
        <v>N/A</v>
      </c>
      <c r="I128" s="12" t="s">
        <v>213</v>
      </c>
      <c r="J128" s="12">
        <v>-98.3</v>
      </c>
      <c r="K128" s="47" t="s">
        <v>739</v>
      </c>
      <c r="L128" s="9" t="str">
        <f t="shared" si="19"/>
        <v>No</v>
      </c>
    </row>
    <row r="129" spans="1:12" ht="25.5" x14ac:dyDescent="0.2">
      <c r="A129" s="2" t="s">
        <v>1210</v>
      </c>
      <c r="B129" s="37" t="s">
        <v>213</v>
      </c>
      <c r="C129" s="49" t="s">
        <v>213</v>
      </c>
      <c r="D129" s="46" t="str">
        <f t="shared" si="23"/>
        <v>N/A</v>
      </c>
      <c r="E129" s="49">
        <v>875.48333333000005</v>
      </c>
      <c r="F129" s="46" t="str">
        <f t="shared" si="24"/>
        <v>N/A</v>
      </c>
      <c r="G129" s="49">
        <v>96</v>
      </c>
      <c r="H129" s="46" t="str">
        <f t="shared" si="25"/>
        <v>N/A</v>
      </c>
      <c r="I129" s="12" t="s">
        <v>213</v>
      </c>
      <c r="J129" s="12">
        <v>-89</v>
      </c>
      <c r="K129" s="47" t="s">
        <v>739</v>
      </c>
      <c r="L129" s="9" t="str">
        <f t="shared" si="19"/>
        <v>No</v>
      </c>
    </row>
    <row r="130" spans="1:12" ht="25.5" x14ac:dyDescent="0.2">
      <c r="A130" s="2" t="s">
        <v>1211</v>
      </c>
      <c r="B130" s="37" t="s">
        <v>213</v>
      </c>
      <c r="C130" s="49" t="s">
        <v>213</v>
      </c>
      <c r="D130" s="46" t="str">
        <f t="shared" si="23"/>
        <v>N/A</v>
      </c>
      <c r="E130" s="49">
        <v>434</v>
      </c>
      <c r="F130" s="46" t="str">
        <f t="shared" si="24"/>
        <v>N/A</v>
      </c>
      <c r="G130" s="49">
        <v>0</v>
      </c>
      <c r="H130" s="46" t="str">
        <f t="shared" si="25"/>
        <v>N/A</v>
      </c>
      <c r="I130" s="12" t="s">
        <v>213</v>
      </c>
      <c r="J130" s="12">
        <v>-100</v>
      </c>
      <c r="K130" s="47" t="s">
        <v>739</v>
      </c>
      <c r="L130" s="9" t="str">
        <f t="shared" si="19"/>
        <v>No</v>
      </c>
    </row>
    <row r="131" spans="1:12" ht="25.5" x14ac:dyDescent="0.2">
      <c r="A131" s="2" t="s">
        <v>531</v>
      </c>
      <c r="B131" s="37" t="s">
        <v>213</v>
      </c>
      <c r="C131" s="49" t="s">
        <v>213</v>
      </c>
      <c r="D131" s="46" t="str">
        <f t="shared" si="23"/>
        <v>N/A</v>
      </c>
      <c r="E131" s="38">
        <v>11</v>
      </c>
      <c r="F131" s="46" t="str">
        <f t="shared" si="24"/>
        <v>N/A</v>
      </c>
      <c r="G131" s="38">
        <v>0</v>
      </c>
      <c r="H131" s="46" t="str">
        <f t="shared" si="25"/>
        <v>N/A</v>
      </c>
      <c r="I131" s="12" t="s">
        <v>213</v>
      </c>
      <c r="J131" s="12">
        <v>-100</v>
      </c>
      <c r="K131" s="47" t="s">
        <v>739</v>
      </c>
      <c r="L131" s="9" t="str">
        <f t="shared" si="19"/>
        <v>No</v>
      </c>
    </row>
    <row r="132" spans="1:12" ht="25.5" x14ac:dyDescent="0.2">
      <c r="A132" s="2" t="s">
        <v>1212</v>
      </c>
      <c r="B132" s="37" t="s">
        <v>213</v>
      </c>
      <c r="C132" s="49" t="s">
        <v>213</v>
      </c>
      <c r="D132" s="46" t="str">
        <f t="shared" si="23"/>
        <v>N/A</v>
      </c>
      <c r="E132" s="49">
        <v>434</v>
      </c>
      <c r="F132" s="46" t="str">
        <f t="shared" si="24"/>
        <v>N/A</v>
      </c>
      <c r="G132" s="49" t="s">
        <v>1747</v>
      </c>
      <c r="H132" s="46" t="str">
        <f t="shared" si="25"/>
        <v>N/A</v>
      </c>
      <c r="I132" s="12" t="s">
        <v>213</v>
      </c>
      <c r="J132" s="12" t="s">
        <v>1747</v>
      </c>
      <c r="K132" s="47" t="s">
        <v>739</v>
      </c>
      <c r="L132" s="9" t="str">
        <f t="shared" si="19"/>
        <v>N/A</v>
      </c>
    </row>
    <row r="133" spans="1:12" ht="25.5" x14ac:dyDescent="0.2">
      <c r="A133" s="2" t="s">
        <v>1213</v>
      </c>
      <c r="B133" s="37" t="s">
        <v>213</v>
      </c>
      <c r="C133" s="49" t="s">
        <v>213</v>
      </c>
      <c r="D133" s="46" t="str">
        <f t="shared" si="23"/>
        <v>N/A</v>
      </c>
      <c r="E133" s="49">
        <v>1548527</v>
      </c>
      <c r="F133" s="46" t="str">
        <f t="shared" si="24"/>
        <v>N/A</v>
      </c>
      <c r="G133" s="49">
        <v>0</v>
      </c>
      <c r="H133" s="46" t="str">
        <f t="shared" si="25"/>
        <v>N/A</v>
      </c>
      <c r="I133" s="12" t="s">
        <v>213</v>
      </c>
      <c r="J133" s="12">
        <v>-100</v>
      </c>
      <c r="K133" s="47" t="s">
        <v>739</v>
      </c>
      <c r="L133" s="9" t="str">
        <f t="shared" si="19"/>
        <v>No</v>
      </c>
    </row>
    <row r="134" spans="1:12" x14ac:dyDescent="0.2">
      <c r="A134" s="2" t="s">
        <v>532</v>
      </c>
      <c r="B134" s="37" t="s">
        <v>213</v>
      </c>
      <c r="C134" s="49" t="s">
        <v>213</v>
      </c>
      <c r="D134" s="46" t="str">
        <f t="shared" si="23"/>
        <v>N/A</v>
      </c>
      <c r="E134" s="38">
        <v>115</v>
      </c>
      <c r="F134" s="46" t="str">
        <f t="shared" si="24"/>
        <v>N/A</v>
      </c>
      <c r="G134" s="38">
        <v>0</v>
      </c>
      <c r="H134" s="46" t="str">
        <f t="shared" si="25"/>
        <v>N/A</v>
      </c>
      <c r="I134" s="12" t="s">
        <v>213</v>
      </c>
      <c r="J134" s="12">
        <v>-100</v>
      </c>
      <c r="K134" s="47" t="s">
        <v>739</v>
      </c>
      <c r="L134" s="9" t="str">
        <f t="shared" si="19"/>
        <v>No</v>
      </c>
    </row>
    <row r="135" spans="1:12" ht="25.5" x14ac:dyDescent="0.2">
      <c r="A135" s="2" t="s">
        <v>1214</v>
      </c>
      <c r="B135" s="37" t="s">
        <v>213</v>
      </c>
      <c r="C135" s="49" t="s">
        <v>213</v>
      </c>
      <c r="D135" s="46" t="str">
        <f t="shared" si="23"/>
        <v>N/A</v>
      </c>
      <c r="E135" s="49">
        <v>13465.452174</v>
      </c>
      <c r="F135" s="46" t="str">
        <f t="shared" si="24"/>
        <v>N/A</v>
      </c>
      <c r="G135" s="49" t="s">
        <v>1747</v>
      </c>
      <c r="H135" s="46" t="str">
        <f t="shared" si="25"/>
        <v>N/A</v>
      </c>
      <c r="I135" s="12" t="s">
        <v>213</v>
      </c>
      <c r="J135" s="12" t="s">
        <v>1747</v>
      </c>
      <c r="K135" s="47" t="s">
        <v>739</v>
      </c>
      <c r="L135" s="9" t="str">
        <f t="shared" si="19"/>
        <v>N/A</v>
      </c>
    </row>
    <row r="136" spans="1:12" x14ac:dyDescent="0.2">
      <c r="A136" s="2" t="s">
        <v>1215</v>
      </c>
      <c r="B136" s="37" t="s">
        <v>213</v>
      </c>
      <c r="C136" s="49" t="s">
        <v>213</v>
      </c>
      <c r="D136" s="46" t="str">
        <f t="shared" si="23"/>
        <v>N/A</v>
      </c>
      <c r="E136" s="49">
        <v>24762822</v>
      </c>
      <c r="F136" s="46" t="str">
        <f t="shared" si="24"/>
        <v>N/A</v>
      </c>
      <c r="G136" s="49">
        <v>28919477</v>
      </c>
      <c r="H136" s="46" t="str">
        <f t="shared" si="25"/>
        <v>N/A</v>
      </c>
      <c r="I136" s="12" t="s">
        <v>213</v>
      </c>
      <c r="J136" s="12">
        <v>16.79</v>
      </c>
      <c r="K136" s="47" t="s">
        <v>739</v>
      </c>
      <c r="L136" s="9" t="str">
        <f t="shared" si="19"/>
        <v>Yes</v>
      </c>
    </row>
    <row r="137" spans="1:12" x14ac:dyDescent="0.2">
      <c r="A137" s="2" t="s">
        <v>533</v>
      </c>
      <c r="B137" s="37" t="s">
        <v>213</v>
      </c>
      <c r="C137" s="49" t="s">
        <v>213</v>
      </c>
      <c r="D137" s="46" t="str">
        <f t="shared" si="23"/>
        <v>N/A</v>
      </c>
      <c r="E137" s="38">
        <v>902</v>
      </c>
      <c r="F137" s="46" t="str">
        <f t="shared" si="24"/>
        <v>N/A</v>
      </c>
      <c r="G137" s="38">
        <v>1016</v>
      </c>
      <c r="H137" s="46" t="str">
        <f t="shared" si="25"/>
        <v>N/A</v>
      </c>
      <c r="I137" s="12" t="s">
        <v>213</v>
      </c>
      <c r="J137" s="12">
        <v>12.64</v>
      </c>
      <c r="K137" s="47" t="s">
        <v>739</v>
      </c>
      <c r="L137" s="9" t="str">
        <f t="shared" si="19"/>
        <v>Yes</v>
      </c>
    </row>
    <row r="138" spans="1:12" x14ac:dyDescent="0.2">
      <c r="A138" s="2" t="s">
        <v>1216</v>
      </c>
      <c r="B138" s="37" t="s">
        <v>213</v>
      </c>
      <c r="C138" s="49" t="s">
        <v>213</v>
      </c>
      <c r="D138" s="46" t="str">
        <f t="shared" si="23"/>
        <v>N/A</v>
      </c>
      <c r="E138" s="49">
        <v>27453.239468</v>
      </c>
      <c r="F138" s="46" t="str">
        <f t="shared" si="24"/>
        <v>N/A</v>
      </c>
      <c r="G138" s="49">
        <v>28464.052165000001</v>
      </c>
      <c r="H138" s="46" t="str">
        <f t="shared" si="25"/>
        <v>N/A</v>
      </c>
      <c r="I138" s="12" t="s">
        <v>213</v>
      </c>
      <c r="J138" s="12">
        <v>3.6819999999999999</v>
      </c>
      <c r="K138" s="47" t="s">
        <v>739</v>
      </c>
      <c r="L138" s="9" t="str">
        <f t="shared" si="19"/>
        <v>Yes</v>
      </c>
    </row>
    <row r="139" spans="1:12" x14ac:dyDescent="0.2">
      <c r="A139" s="60" t="s">
        <v>406</v>
      </c>
      <c r="B139" s="14" t="s">
        <v>213</v>
      </c>
      <c r="C139" s="14">
        <v>1009932775</v>
      </c>
      <c r="D139" s="11" t="str">
        <f t="shared" si="23"/>
        <v>N/A</v>
      </c>
      <c r="E139" s="14">
        <v>1001229259</v>
      </c>
      <c r="F139" s="11" t="str">
        <f t="shared" si="24"/>
        <v>N/A</v>
      </c>
      <c r="G139" s="14">
        <v>1030016537</v>
      </c>
      <c r="H139" s="11" t="str">
        <f t="shared" si="25"/>
        <v>N/A</v>
      </c>
      <c r="I139" s="12">
        <v>-0.86199999999999999</v>
      </c>
      <c r="J139" s="12">
        <v>2.875</v>
      </c>
      <c r="K139" s="14" t="s">
        <v>213</v>
      </c>
      <c r="L139" s="9" t="str">
        <f t="shared" ref="L139:L158" si="26">IF(J139="Div by 0", "N/A", IF(K139="N/A","N/A", IF(J139&gt;VALUE(MID(K139,1,2)), "No", IF(J139&lt;-1*VALUE(MID(K139,1,2)), "No", "Yes"))))</f>
        <v>N/A</v>
      </c>
    </row>
    <row r="140" spans="1:12" x14ac:dyDescent="0.2">
      <c r="A140" s="60" t="s">
        <v>1217</v>
      </c>
      <c r="B140" s="14" t="s">
        <v>213</v>
      </c>
      <c r="C140" s="14">
        <v>6542.0746558999999</v>
      </c>
      <c r="D140" s="11" t="str">
        <f t="shared" si="23"/>
        <v>N/A</v>
      </c>
      <c r="E140" s="14">
        <v>6223.1830975000003</v>
      </c>
      <c r="F140" s="11" t="str">
        <f t="shared" si="24"/>
        <v>N/A</v>
      </c>
      <c r="G140" s="14">
        <v>6315.2454752000003</v>
      </c>
      <c r="H140" s="11" t="str">
        <f t="shared" si="25"/>
        <v>N/A</v>
      </c>
      <c r="I140" s="12">
        <v>-4.87</v>
      </c>
      <c r="J140" s="12">
        <v>1.4790000000000001</v>
      </c>
      <c r="K140" s="14" t="s">
        <v>213</v>
      </c>
      <c r="L140" s="9" t="str">
        <f t="shared" si="26"/>
        <v>N/A</v>
      </c>
    </row>
    <row r="141" spans="1:12" x14ac:dyDescent="0.2">
      <c r="A141" s="60" t="s">
        <v>407</v>
      </c>
      <c r="B141" s="14" t="s">
        <v>213</v>
      </c>
      <c r="C141" s="14">
        <v>0</v>
      </c>
      <c r="D141" s="11" t="str">
        <f t="shared" si="23"/>
        <v>N/A</v>
      </c>
      <c r="E141" s="14">
        <v>0</v>
      </c>
      <c r="F141" s="11" t="str">
        <f t="shared" si="24"/>
        <v>N/A</v>
      </c>
      <c r="G141" s="14">
        <v>0</v>
      </c>
      <c r="H141" s="11" t="str">
        <f t="shared" si="25"/>
        <v>N/A</v>
      </c>
      <c r="I141" s="12" t="s">
        <v>1747</v>
      </c>
      <c r="J141" s="12" t="s">
        <v>1747</v>
      </c>
      <c r="K141" s="14" t="s">
        <v>213</v>
      </c>
      <c r="L141" s="9" t="str">
        <f t="shared" si="26"/>
        <v>N/A</v>
      </c>
    </row>
    <row r="142" spans="1:12" x14ac:dyDescent="0.2">
      <c r="A142" s="60" t="s">
        <v>1218</v>
      </c>
      <c r="B142" s="14" t="s">
        <v>213</v>
      </c>
      <c r="C142" s="14" t="s">
        <v>1747</v>
      </c>
      <c r="D142" s="11" t="str">
        <f t="shared" si="23"/>
        <v>N/A</v>
      </c>
      <c r="E142" s="14" t="s">
        <v>1747</v>
      </c>
      <c r="F142" s="11" t="str">
        <f t="shared" si="24"/>
        <v>N/A</v>
      </c>
      <c r="G142" s="14" t="s">
        <v>1747</v>
      </c>
      <c r="H142" s="11" t="str">
        <f t="shared" si="25"/>
        <v>N/A</v>
      </c>
      <c r="I142" s="12" t="s">
        <v>1747</v>
      </c>
      <c r="J142" s="12" t="s">
        <v>1747</v>
      </c>
      <c r="K142" s="14" t="s">
        <v>213</v>
      </c>
      <c r="L142" s="9" t="str">
        <f t="shared" si="26"/>
        <v>N/A</v>
      </c>
    </row>
    <row r="143" spans="1:12" x14ac:dyDescent="0.2">
      <c r="A143" s="60" t="s">
        <v>408</v>
      </c>
      <c r="B143" s="14" t="s">
        <v>213</v>
      </c>
      <c r="C143" s="14">
        <v>1772882</v>
      </c>
      <c r="D143" s="11" t="str">
        <f t="shared" si="23"/>
        <v>N/A</v>
      </c>
      <c r="E143" s="14">
        <v>2237725</v>
      </c>
      <c r="F143" s="11" t="str">
        <f t="shared" si="24"/>
        <v>N/A</v>
      </c>
      <c r="G143" s="14">
        <v>2616761</v>
      </c>
      <c r="H143" s="11" t="str">
        <f t="shared" si="25"/>
        <v>N/A</v>
      </c>
      <c r="I143" s="12">
        <v>26.22</v>
      </c>
      <c r="J143" s="12">
        <v>16.940000000000001</v>
      </c>
      <c r="K143" s="14" t="s">
        <v>213</v>
      </c>
      <c r="L143" s="9" t="str">
        <f t="shared" si="26"/>
        <v>N/A</v>
      </c>
    </row>
    <row r="144" spans="1:12" ht="25.5" x14ac:dyDescent="0.2">
      <c r="A144" s="60" t="s">
        <v>1219</v>
      </c>
      <c r="B144" s="14" t="s">
        <v>213</v>
      </c>
      <c r="C144" s="14">
        <v>244.7042098</v>
      </c>
      <c r="D144" s="11" t="str">
        <f t="shared" si="23"/>
        <v>N/A</v>
      </c>
      <c r="E144" s="14">
        <v>268.95733173000002</v>
      </c>
      <c r="F144" s="11" t="str">
        <f t="shared" si="24"/>
        <v>N/A</v>
      </c>
      <c r="G144" s="14">
        <v>270.60610134000001</v>
      </c>
      <c r="H144" s="11" t="str">
        <f t="shared" si="25"/>
        <v>N/A</v>
      </c>
      <c r="I144" s="12">
        <v>9.9109999999999996</v>
      </c>
      <c r="J144" s="12">
        <v>0.61299999999999999</v>
      </c>
      <c r="K144" s="14" t="s">
        <v>213</v>
      </c>
      <c r="L144" s="9" t="str">
        <f t="shared" si="26"/>
        <v>N/A</v>
      </c>
    </row>
    <row r="145" spans="1:13" x14ac:dyDescent="0.2">
      <c r="A145" s="60" t="s">
        <v>409</v>
      </c>
      <c r="B145" s="14" t="s">
        <v>213</v>
      </c>
      <c r="C145" s="14">
        <v>0</v>
      </c>
      <c r="D145" s="11" t="str">
        <f t="shared" si="23"/>
        <v>N/A</v>
      </c>
      <c r="E145" s="14">
        <v>0</v>
      </c>
      <c r="F145" s="11" t="str">
        <f t="shared" si="24"/>
        <v>N/A</v>
      </c>
      <c r="G145" s="14">
        <v>0</v>
      </c>
      <c r="H145" s="11" t="str">
        <f t="shared" si="25"/>
        <v>N/A</v>
      </c>
      <c r="I145" s="12" t="s">
        <v>1747</v>
      </c>
      <c r="J145" s="12" t="s">
        <v>1747</v>
      </c>
      <c r="K145" s="14" t="s">
        <v>213</v>
      </c>
      <c r="L145" s="9" t="str">
        <f t="shared" si="26"/>
        <v>N/A</v>
      </c>
    </row>
    <row r="146" spans="1:13" x14ac:dyDescent="0.2">
      <c r="A146" s="60" t="s">
        <v>1220</v>
      </c>
      <c r="B146" s="14" t="s">
        <v>213</v>
      </c>
      <c r="C146" s="14" t="s">
        <v>1747</v>
      </c>
      <c r="D146" s="11" t="str">
        <f t="shared" si="23"/>
        <v>N/A</v>
      </c>
      <c r="E146" s="14" t="s">
        <v>1747</v>
      </c>
      <c r="F146" s="11" t="str">
        <f t="shared" si="24"/>
        <v>N/A</v>
      </c>
      <c r="G146" s="14" t="s">
        <v>1747</v>
      </c>
      <c r="H146" s="11" t="str">
        <f t="shared" si="25"/>
        <v>N/A</v>
      </c>
      <c r="I146" s="12" t="s">
        <v>1747</v>
      </c>
      <c r="J146" s="12" t="s">
        <v>1747</v>
      </c>
      <c r="K146" s="14" t="s">
        <v>213</v>
      </c>
      <c r="L146" s="9" t="str">
        <f t="shared" si="26"/>
        <v>N/A</v>
      </c>
    </row>
    <row r="147" spans="1:13" x14ac:dyDescent="0.2">
      <c r="A147" s="60"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1747</v>
      </c>
      <c r="J147" s="12" t="s">
        <v>1747</v>
      </c>
      <c r="K147" s="14" t="s">
        <v>213</v>
      </c>
      <c r="L147" s="9" t="str">
        <f t="shared" si="26"/>
        <v>N/A</v>
      </c>
    </row>
    <row r="148" spans="1:13" x14ac:dyDescent="0.2">
      <c r="A148" s="60" t="s">
        <v>1221</v>
      </c>
      <c r="B148" s="14" t="s">
        <v>213</v>
      </c>
      <c r="C148" s="14" t="s">
        <v>1747</v>
      </c>
      <c r="D148" s="11" t="str">
        <f t="shared" si="27"/>
        <v>N/A</v>
      </c>
      <c r="E148" s="14" t="s">
        <v>1747</v>
      </c>
      <c r="F148" s="11" t="str">
        <f t="shared" si="28"/>
        <v>N/A</v>
      </c>
      <c r="G148" s="14" t="s">
        <v>1747</v>
      </c>
      <c r="H148" s="11" t="str">
        <f t="shared" si="29"/>
        <v>N/A</v>
      </c>
      <c r="I148" s="12" t="s">
        <v>1747</v>
      </c>
      <c r="J148" s="12" t="s">
        <v>1747</v>
      </c>
      <c r="K148" s="14" t="s">
        <v>213</v>
      </c>
      <c r="L148" s="9" t="str">
        <f t="shared" si="26"/>
        <v>N/A</v>
      </c>
    </row>
    <row r="149" spans="1:13" x14ac:dyDescent="0.2">
      <c r="A149" s="60" t="s">
        <v>411</v>
      </c>
      <c r="B149" s="14" t="s">
        <v>213</v>
      </c>
      <c r="C149" s="14">
        <v>0</v>
      </c>
      <c r="D149" s="11" t="str">
        <f t="shared" si="27"/>
        <v>N/A</v>
      </c>
      <c r="E149" s="14">
        <v>0</v>
      </c>
      <c r="F149" s="11" t="str">
        <f t="shared" si="28"/>
        <v>N/A</v>
      </c>
      <c r="G149" s="14">
        <v>0</v>
      </c>
      <c r="H149" s="11" t="str">
        <f t="shared" si="29"/>
        <v>N/A</v>
      </c>
      <c r="I149" s="12" t="s">
        <v>1747</v>
      </c>
      <c r="J149" s="12" t="s">
        <v>1747</v>
      </c>
      <c r="K149" s="14" t="s">
        <v>213</v>
      </c>
      <c r="L149" s="9" t="str">
        <f t="shared" si="26"/>
        <v>N/A</v>
      </c>
    </row>
    <row r="150" spans="1:13" x14ac:dyDescent="0.2">
      <c r="A150" s="60" t="s">
        <v>1222</v>
      </c>
      <c r="B150" s="14" t="s">
        <v>213</v>
      </c>
      <c r="C150" s="14" t="s">
        <v>1747</v>
      </c>
      <c r="D150" s="11" t="str">
        <f t="shared" si="27"/>
        <v>N/A</v>
      </c>
      <c r="E150" s="14" t="s">
        <v>1747</v>
      </c>
      <c r="F150" s="11" t="str">
        <f t="shared" si="28"/>
        <v>N/A</v>
      </c>
      <c r="G150" s="14" t="s">
        <v>1747</v>
      </c>
      <c r="H150" s="11" t="str">
        <f t="shared" si="29"/>
        <v>N/A</v>
      </c>
      <c r="I150" s="12" t="s">
        <v>1747</v>
      </c>
      <c r="J150" s="12" t="s">
        <v>1747</v>
      </c>
      <c r="K150" s="14" t="s">
        <v>213</v>
      </c>
      <c r="L150" s="9" t="str">
        <f t="shared" si="26"/>
        <v>N/A</v>
      </c>
    </row>
    <row r="151" spans="1:13" x14ac:dyDescent="0.2">
      <c r="A151" s="60"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60"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60" t="s">
        <v>413</v>
      </c>
      <c r="B153" s="14" t="s">
        <v>213</v>
      </c>
      <c r="C153" s="14">
        <v>1876523</v>
      </c>
      <c r="D153" s="11" t="str">
        <f t="shared" si="27"/>
        <v>N/A</v>
      </c>
      <c r="E153" s="14">
        <v>2092045</v>
      </c>
      <c r="F153" s="11" t="str">
        <f t="shared" si="28"/>
        <v>N/A</v>
      </c>
      <c r="G153" s="14">
        <v>2981563</v>
      </c>
      <c r="H153" s="11" t="str">
        <f t="shared" si="29"/>
        <v>N/A</v>
      </c>
      <c r="I153" s="12">
        <v>11.49</v>
      </c>
      <c r="J153" s="12">
        <v>42.52</v>
      </c>
      <c r="K153" s="14" t="s">
        <v>213</v>
      </c>
      <c r="L153" s="9" t="str">
        <f t="shared" si="26"/>
        <v>N/A</v>
      </c>
      <c r="M153" s="68"/>
    </row>
    <row r="154" spans="1:13" x14ac:dyDescent="0.2">
      <c r="A154" s="60" t="s">
        <v>1224</v>
      </c>
      <c r="B154" s="14" t="s">
        <v>213</v>
      </c>
      <c r="C154" s="14">
        <v>45768.853659</v>
      </c>
      <c r="D154" s="11" t="str">
        <f t="shared" si="27"/>
        <v>N/A</v>
      </c>
      <c r="E154" s="14">
        <v>44511.595744999999</v>
      </c>
      <c r="F154" s="11" t="str">
        <f t="shared" si="28"/>
        <v>N/A</v>
      </c>
      <c r="G154" s="14">
        <v>51406.258621000001</v>
      </c>
      <c r="H154" s="11" t="str">
        <f t="shared" si="29"/>
        <v>N/A</v>
      </c>
      <c r="I154" s="12">
        <v>-2.75</v>
      </c>
      <c r="J154" s="12">
        <v>15.49</v>
      </c>
      <c r="K154" s="14" t="s">
        <v>213</v>
      </c>
      <c r="L154" s="9" t="str">
        <f t="shared" si="26"/>
        <v>N/A</v>
      </c>
      <c r="M154" s="69"/>
    </row>
    <row r="155" spans="1:13" x14ac:dyDescent="0.2">
      <c r="A155" s="60"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60"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60"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60"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60"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60"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60"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60"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60"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9"/>
    </row>
    <row r="164" spans="1:16" x14ac:dyDescent="0.2">
      <c r="A164" s="60" t="s">
        <v>1242</v>
      </c>
      <c r="B164" s="131" t="s">
        <v>213</v>
      </c>
      <c r="C164" s="131">
        <v>1152.9136301999999</v>
      </c>
      <c r="D164" s="132" t="str">
        <f t="shared" ref="D164" si="31">IF($B164="N/A","N/A",IF(C164&gt;10,"No",IF(C164&lt;-10,"No","Yes")))</f>
        <v>N/A</v>
      </c>
      <c r="E164" s="131">
        <v>1148.6920981000001</v>
      </c>
      <c r="F164" s="132" t="str">
        <f t="shared" ref="F164" si="32">IF($B164="N/A","N/A",IF(E164&gt;10,"No",IF(E164&lt;-10,"No","Yes")))</f>
        <v>N/A</v>
      </c>
      <c r="G164" s="131">
        <v>1495.2886598</v>
      </c>
      <c r="H164" s="132" t="str">
        <f t="shared" ref="H164" si="33">IF($B164="N/A","N/A",IF(G164&gt;10,"No",IF(G164&lt;-10,"No","Yes")))</f>
        <v>N/A</v>
      </c>
      <c r="I164" s="133">
        <v>-0.36599999999999999</v>
      </c>
      <c r="J164" s="133">
        <v>30.17</v>
      </c>
      <c r="K164" s="134" t="s">
        <v>739</v>
      </c>
      <c r="L164" s="135" t="str">
        <f>IF(J164="Div by 0", "N/A", IF(OR(J164="N/A",K164="N/A"),"N/A", IF(J164&gt;VALUE(MID(K164,1,2)), "No", IF(J164&lt;-1*VALUE(MID(K164,1,2)), "No", "Yes"))))</f>
        <v>No</v>
      </c>
      <c r="N164" s="69"/>
    </row>
    <row r="165" spans="1:16" x14ac:dyDescent="0.2">
      <c r="A165" s="60" t="s">
        <v>1229</v>
      </c>
      <c r="B165" s="14" t="s">
        <v>213</v>
      </c>
      <c r="C165" s="14">
        <v>1152.9136301999999</v>
      </c>
      <c r="D165" s="11" t="str">
        <f t="shared" ref="D165:D171" si="34">IF($B165="N/A","N/A",IF(C165&gt;10,"No",IF(C165&lt;-10,"No","Yes")))</f>
        <v>N/A</v>
      </c>
      <c r="E165" s="14">
        <v>1148.6920981000001</v>
      </c>
      <c r="F165" s="11" t="str">
        <f t="shared" ref="F165:F171" si="35">IF($B165="N/A","N/A",IF(E165&gt;10,"No",IF(E165&lt;-10,"No","Yes")))</f>
        <v>N/A</v>
      </c>
      <c r="G165" s="14">
        <v>1495.2886598</v>
      </c>
      <c r="H165" s="11" t="str">
        <f t="shared" ref="H165:H171" si="36">IF($B165="N/A","N/A",IF(G165&gt;10,"No",IF(G165&lt;-10,"No","Yes")))</f>
        <v>N/A</v>
      </c>
      <c r="I165" s="12">
        <v>-0.36599999999999999</v>
      </c>
      <c r="J165" s="12">
        <v>30.17</v>
      </c>
      <c r="K165" s="47" t="s">
        <v>739</v>
      </c>
      <c r="L165" s="9" t="str">
        <f>IF(J165="Div by 0", "N/A", IF(OR(J165="N/A",K165="N/A"),"N/A", IF(J165&gt;VALUE(MID(K165,1,2)), "No", IF(J165&lt;-1*VALUE(MID(K165,1,2)), "No", "Yes"))))</f>
        <v>No</v>
      </c>
      <c r="N165" s="69"/>
    </row>
    <row r="166" spans="1:16" x14ac:dyDescent="0.2">
      <c r="A166" s="60" t="s">
        <v>1230</v>
      </c>
      <c r="B166" s="14" t="s">
        <v>213</v>
      </c>
      <c r="C166" s="14" t="s">
        <v>1747</v>
      </c>
      <c r="D166" s="11" t="str">
        <f t="shared" si="34"/>
        <v>N/A</v>
      </c>
      <c r="E166" s="14" t="s">
        <v>1747</v>
      </c>
      <c r="F166" s="11" t="str">
        <f t="shared" si="35"/>
        <v>N/A</v>
      </c>
      <c r="G166" s="14" t="s">
        <v>1747</v>
      </c>
      <c r="H166" s="11" t="str">
        <f t="shared" si="36"/>
        <v>N/A</v>
      </c>
      <c r="I166" s="12" t="s">
        <v>1747</v>
      </c>
      <c r="J166" s="12" t="s">
        <v>1747</v>
      </c>
      <c r="K166" s="47" t="s">
        <v>739</v>
      </c>
      <c r="L166" s="9" t="str">
        <f t="shared" ref="L166" si="37">IF(J166="Div by 0", "N/A", IF(OR(J166="N/A",K166="N/A"),"N/A", IF(J166&gt;VALUE(MID(K166,1,2)), "No", IF(J166&lt;-1*VALUE(MID(K166,1,2)), "No", "Yes"))))</f>
        <v>N/A</v>
      </c>
      <c r="O166" s="69"/>
      <c r="P166" s="69"/>
    </row>
    <row r="167" spans="1:16" s="69" customFormat="1" x14ac:dyDescent="0.2">
      <c r="A167" s="70"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45"/>
      <c r="N167" s="45"/>
      <c r="O167" s="68"/>
      <c r="P167" s="68"/>
    </row>
    <row r="168" spans="1:16" s="68" customFormat="1" x14ac:dyDescent="0.2">
      <c r="A168" s="70"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45"/>
      <c r="N168" s="45"/>
      <c r="O168" s="69"/>
      <c r="P168" s="69"/>
    </row>
    <row r="169" spans="1:16" s="69" customFormat="1" x14ac:dyDescent="0.2">
      <c r="A169" s="70"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45"/>
      <c r="N169" s="45"/>
      <c r="O169" s="45"/>
      <c r="P169" s="45"/>
    </row>
    <row r="170" spans="1:16" x14ac:dyDescent="0.2">
      <c r="A170" s="70" t="s">
        <v>1231</v>
      </c>
      <c r="B170" s="14" t="s">
        <v>213</v>
      </c>
      <c r="C170" s="14" t="s">
        <v>213</v>
      </c>
      <c r="D170" s="11" t="str">
        <f t="shared" si="34"/>
        <v>N/A</v>
      </c>
      <c r="E170" s="14" t="s">
        <v>213</v>
      </c>
      <c r="F170" s="11" t="str">
        <f t="shared" si="35"/>
        <v>N/A</v>
      </c>
      <c r="G170" s="14" t="s">
        <v>1747</v>
      </c>
      <c r="H170" s="11" t="str">
        <f t="shared" si="36"/>
        <v>N/A</v>
      </c>
      <c r="I170" s="12" t="s">
        <v>213</v>
      </c>
      <c r="J170" s="12" t="s">
        <v>213</v>
      </c>
      <c r="K170" s="14" t="s">
        <v>213</v>
      </c>
      <c r="L170" s="9" t="str">
        <f t="shared" si="38"/>
        <v>N/A</v>
      </c>
    </row>
    <row r="171" spans="1:16" ht="25.5" x14ac:dyDescent="0.2">
      <c r="A171" s="19" t="s">
        <v>1232</v>
      </c>
      <c r="B171" s="14" t="s">
        <v>213</v>
      </c>
      <c r="C171" s="14" t="s">
        <v>213</v>
      </c>
      <c r="D171" s="11" t="str">
        <f t="shared" si="34"/>
        <v>N/A</v>
      </c>
      <c r="E171" s="14" t="s">
        <v>213</v>
      </c>
      <c r="F171" s="11" t="str">
        <f t="shared" si="35"/>
        <v>N/A</v>
      </c>
      <c r="G171" s="14" t="s">
        <v>1747</v>
      </c>
      <c r="H171" s="11" t="str">
        <f t="shared" si="36"/>
        <v>N/A</v>
      </c>
      <c r="I171" s="12" t="s">
        <v>213</v>
      </c>
      <c r="J171" s="12" t="s">
        <v>213</v>
      </c>
      <c r="K171" s="14" t="s">
        <v>213</v>
      </c>
      <c r="L171" s="9" t="str">
        <f t="shared" si="38"/>
        <v>N/A</v>
      </c>
    </row>
    <row r="172" spans="1:16" s="21" customFormat="1" ht="12" customHeight="1" x14ac:dyDescent="0.2">
      <c r="A172" s="161" t="s">
        <v>1647</v>
      </c>
      <c r="B172" s="162"/>
      <c r="C172" s="162"/>
      <c r="D172" s="162"/>
      <c r="E172" s="162"/>
      <c r="F172" s="162"/>
      <c r="G172" s="162"/>
      <c r="H172" s="162"/>
      <c r="I172" s="162"/>
      <c r="J172" s="162"/>
      <c r="K172" s="162"/>
      <c r="L172" s="163"/>
    </row>
    <row r="173" spans="1:16" s="21" customFormat="1" ht="12.75" customHeight="1" x14ac:dyDescent="0.2">
      <c r="A173" s="156" t="s">
        <v>1645</v>
      </c>
      <c r="B173" s="157"/>
      <c r="C173" s="157"/>
      <c r="D173" s="157"/>
      <c r="E173" s="157"/>
      <c r="F173" s="157"/>
      <c r="G173" s="157"/>
      <c r="H173" s="157"/>
      <c r="I173" s="157"/>
      <c r="J173" s="157"/>
      <c r="K173" s="157"/>
      <c r="L173" s="158"/>
    </row>
    <row r="174" spans="1:16" x14ac:dyDescent="0.2">
      <c r="A174" s="167" t="s">
        <v>1743</v>
      </c>
      <c r="B174" s="168"/>
      <c r="C174" s="168"/>
      <c r="D174" s="168"/>
      <c r="E174" s="168"/>
      <c r="F174" s="168"/>
      <c r="G174" s="168"/>
      <c r="H174" s="168"/>
      <c r="I174" s="168"/>
      <c r="J174" s="168"/>
      <c r="K174" s="168"/>
      <c r="L174" s="169"/>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5.5" customHeight="1" x14ac:dyDescent="0.2">
      <c r="A2" s="173" t="s">
        <v>1607</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x14ac:dyDescent="0.2">
      <c r="A4" s="176" t="s">
        <v>650</v>
      </c>
      <c r="B4" s="177"/>
      <c r="C4" s="177"/>
      <c r="D4" s="177"/>
      <c r="E4" s="177"/>
      <c r="F4" s="177"/>
      <c r="G4" s="177"/>
      <c r="H4" s="177"/>
      <c r="I4" s="177"/>
      <c r="J4" s="177"/>
      <c r="K4" s="177"/>
      <c r="L4" s="178"/>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0</v>
      </c>
      <c r="B6" s="1" t="s">
        <v>213</v>
      </c>
      <c r="C6" s="1">
        <v>154401</v>
      </c>
      <c r="D6" s="11" t="str">
        <f t="shared" ref="D6:D11" si="0">IF($B6="N/A","N/A",IF(C6&gt;10,"No",IF(C6&lt;-10,"No","Yes")))</f>
        <v>N/A</v>
      </c>
      <c r="E6" s="1">
        <v>160897</v>
      </c>
      <c r="F6" s="11" t="str">
        <f t="shared" ref="F6:F11" si="1">IF($B6="N/A","N/A",IF(E6&gt;10,"No",IF(E6&lt;-10,"No","Yes")))</f>
        <v>N/A</v>
      </c>
      <c r="G6" s="1">
        <v>163110</v>
      </c>
      <c r="H6" s="11" t="str">
        <f t="shared" ref="H6:H11" si="2">IF($B6="N/A","N/A",IF(G6&gt;10,"No",IF(G6&lt;-10,"No","Yes")))</f>
        <v>N/A</v>
      </c>
      <c r="I6" s="12">
        <v>4.2069999999999999</v>
      </c>
      <c r="J6" s="12">
        <v>1.375</v>
      </c>
      <c r="K6" s="1" t="s">
        <v>739</v>
      </c>
      <c r="L6" s="9" t="str">
        <f t="shared" ref="L6:L14" si="3">IF(J6="Div by 0", "N/A", IF(K6="N/A","N/A", IF(J6&gt;VALUE(MID(K6,1,2)), "No", IF(J6&lt;-1*VALUE(MID(K6,1,2)), "No", "Yes"))))</f>
        <v>Yes</v>
      </c>
    </row>
    <row r="7" spans="1:12" x14ac:dyDescent="0.2">
      <c r="A7" s="18" t="s">
        <v>100</v>
      </c>
      <c r="B7" s="50" t="s">
        <v>213</v>
      </c>
      <c r="C7" s="1">
        <v>11663</v>
      </c>
      <c r="D7" s="11" t="str">
        <f t="shared" si="0"/>
        <v>N/A</v>
      </c>
      <c r="E7" s="1">
        <v>11712</v>
      </c>
      <c r="F7" s="11" t="str">
        <f t="shared" si="1"/>
        <v>N/A</v>
      </c>
      <c r="G7" s="1">
        <v>11815</v>
      </c>
      <c r="H7" s="11" t="str">
        <f t="shared" si="2"/>
        <v>N/A</v>
      </c>
      <c r="I7" s="12">
        <v>0.42009999999999997</v>
      </c>
      <c r="J7" s="12">
        <v>0.87939999999999996</v>
      </c>
      <c r="K7" s="50" t="s">
        <v>739</v>
      </c>
      <c r="L7" s="9" t="str">
        <f t="shared" si="3"/>
        <v>Yes</v>
      </c>
    </row>
    <row r="8" spans="1:12" x14ac:dyDescent="0.2">
      <c r="A8" s="18" t="s">
        <v>101</v>
      </c>
      <c r="B8" s="50" t="s">
        <v>213</v>
      </c>
      <c r="C8" s="1">
        <v>23760</v>
      </c>
      <c r="D8" s="11" t="str">
        <f t="shared" si="0"/>
        <v>N/A</v>
      </c>
      <c r="E8" s="1">
        <v>25559</v>
      </c>
      <c r="F8" s="11" t="str">
        <f t="shared" si="1"/>
        <v>N/A</v>
      </c>
      <c r="G8" s="1">
        <v>26673</v>
      </c>
      <c r="H8" s="11" t="str">
        <f t="shared" si="2"/>
        <v>N/A</v>
      </c>
      <c r="I8" s="12">
        <v>7.5720000000000001</v>
      </c>
      <c r="J8" s="12">
        <v>4.359</v>
      </c>
      <c r="K8" s="50" t="s">
        <v>739</v>
      </c>
      <c r="L8" s="9" t="str">
        <f t="shared" si="3"/>
        <v>Yes</v>
      </c>
    </row>
    <row r="9" spans="1:12" x14ac:dyDescent="0.2">
      <c r="A9" s="18" t="s">
        <v>104</v>
      </c>
      <c r="B9" s="50" t="s">
        <v>213</v>
      </c>
      <c r="C9" s="1">
        <v>96507</v>
      </c>
      <c r="D9" s="11" t="str">
        <f t="shared" si="0"/>
        <v>N/A</v>
      </c>
      <c r="E9" s="1">
        <v>100220</v>
      </c>
      <c r="F9" s="11" t="str">
        <f t="shared" si="1"/>
        <v>N/A</v>
      </c>
      <c r="G9" s="1">
        <v>101533</v>
      </c>
      <c r="H9" s="11" t="str">
        <f t="shared" si="2"/>
        <v>N/A</v>
      </c>
      <c r="I9" s="12">
        <v>3.847</v>
      </c>
      <c r="J9" s="12">
        <v>1.31</v>
      </c>
      <c r="K9" s="50" t="s">
        <v>739</v>
      </c>
      <c r="L9" s="9" t="str">
        <f t="shared" si="3"/>
        <v>Yes</v>
      </c>
    </row>
    <row r="10" spans="1:12" x14ac:dyDescent="0.2">
      <c r="A10" s="18" t="s">
        <v>105</v>
      </c>
      <c r="B10" s="50" t="s">
        <v>213</v>
      </c>
      <c r="C10" s="1">
        <v>22471</v>
      </c>
      <c r="D10" s="11" t="str">
        <f t="shared" si="0"/>
        <v>N/A</v>
      </c>
      <c r="E10" s="1">
        <v>23406</v>
      </c>
      <c r="F10" s="11" t="str">
        <f t="shared" si="1"/>
        <v>N/A</v>
      </c>
      <c r="G10" s="1">
        <v>23089</v>
      </c>
      <c r="H10" s="11" t="str">
        <f t="shared" si="2"/>
        <v>N/A</v>
      </c>
      <c r="I10" s="12">
        <v>4.1609999999999996</v>
      </c>
      <c r="J10" s="12">
        <v>-1.35</v>
      </c>
      <c r="K10" s="50" t="s">
        <v>739</v>
      </c>
      <c r="L10" s="9" t="str">
        <f t="shared" si="3"/>
        <v>Yes</v>
      </c>
    </row>
    <row r="11" spans="1:12" x14ac:dyDescent="0.2">
      <c r="A11" s="18" t="s">
        <v>77</v>
      </c>
      <c r="B11" s="1" t="s">
        <v>213</v>
      </c>
      <c r="C11" s="1">
        <v>122426.68</v>
      </c>
      <c r="D11" s="46" t="str">
        <f t="shared" si="0"/>
        <v>N/A</v>
      </c>
      <c r="E11" s="1">
        <v>128785.88</v>
      </c>
      <c r="F11" s="11" t="str">
        <f t="shared" si="1"/>
        <v>N/A</v>
      </c>
      <c r="G11" s="1">
        <v>130684.06</v>
      </c>
      <c r="H11" s="11" t="str">
        <f t="shared" si="2"/>
        <v>N/A</v>
      </c>
      <c r="I11" s="12">
        <v>5.194</v>
      </c>
      <c r="J11" s="12">
        <v>1.474</v>
      </c>
      <c r="K11" s="1" t="s">
        <v>740</v>
      </c>
      <c r="L11" s="9" t="str">
        <f t="shared" si="3"/>
        <v>Yes</v>
      </c>
    </row>
    <row r="12" spans="1:12" x14ac:dyDescent="0.2">
      <c r="A12" s="18" t="s">
        <v>115</v>
      </c>
      <c r="B12" s="1" t="s">
        <v>213</v>
      </c>
      <c r="C12" s="1">
        <v>23800</v>
      </c>
      <c r="D12" s="1" t="s">
        <v>213</v>
      </c>
      <c r="E12" s="1">
        <v>24601</v>
      </c>
      <c r="F12" s="1" t="s">
        <v>213</v>
      </c>
      <c r="G12" s="1">
        <v>25107</v>
      </c>
      <c r="H12" s="1" t="s">
        <v>213</v>
      </c>
      <c r="I12" s="12">
        <v>3.3660000000000001</v>
      </c>
      <c r="J12" s="12">
        <v>2.0569999999999999</v>
      </c>
      <c r="K12" s="1" t="s">
        <v>740</v>
      </c>
      <c r="L12" s="9" t="str">
        <f t="shared" si="3"/>
        <v>Yes</v>
      </c>
    </row>
    <row r="13" spans="1:12" x14ac:dyDescent="0.2">
      <c r="A13" s="18" t="s">
        <v>449</v>
      </c>
      <c r="B13" s="1" t="s">
        <v>213</v>
      </c>
      <c r="C13" s="1">
        <v>10630</v>
      </c>
      <c r="D13" s="1" t="s">
        <v>213</v>
      </c>
      <c r="E13" s="1">
        <v>10656</v>
      </c>
      <c r="F13" s="1" t="s">
        <v>213</v>
      </c>
      <c r="G13" s="1">
        <v>10672</v>
      </c>
      <c r="H13" s="1" t="s">
        <v>213</v>
      </c>
      <c r="I13" s="12">
        <v>0.24460000000000001</v>
      </c>
      <c r="J13" s="12">
        <v>0.1502</v>
      </c>
      <c r="K13" s="1" t="s">
        <v>740</v>
      </c>
      <c r="L13" s="9" t="str">
        <f t="shared" si="3"/>
        <v>Yes</v>
      </c>
    </row>
    <row r="14" spans="1:12" x14ac:dyDescent="0.2">
      <c r="A14" s="18" t="s">
        <v>450</v>
      </c>
      <c r="B14" s="1" t="s">
        <v>213</v>
      </c>
      <c r="C14" s="1">
        <v>12135</v>
      </c>
      <c r="D14" s="1" t="s">
        <v>213</v>
      </c>
      <c r="E14" s="1">
        <v>12917</v>
      </c>
      <c r="F14" s="1" t="s">
        <v>213</v>
      </c>
      <c r="G14" s="1">
        <v>13399</v>
      </c>
      <c r="H14" s="1" t="s">
        <v>213</v>
      </c>
      <c r="I14" s="12">
        <v>6.444</v>
      </c>
      <c r="J14" s="12">
        <v>3.7320000000000002</v>
      </c>
      <c r="K14" s="1" t="s">
        <v>740</v>
      </c>
      <c r="L14" s="9" t="str">
        <f t="shared" si="3"/>
        <v>Yes</v>
      </c>
    </row>
    <row r="15" spans="1:12" x14ac:dyDescent="0.2">
      <c r="A15" s="4" t="s">
        <v>58</v>
      </c>
      <c r="B15" s="50" t="s">
        <v>213</v>
      </c>
      <c r="C15" s="14">
        <v>1011083487</v>
      </c>
      <c r="D15" s="11" t="str">
        <f t="shared" ref="D15:D20" si="4">IF($B15="N/A","N/A",IF(C15&gt;10,"No",IF(C15&lt;-10,"No","Yes")))</f>
        <v>N/A</v>
      </c>
      <c r="E15" s="14">
        <v>1001400935</v>
      </c>
      <c r="F15" s="11" t="str">
        <f t="shared" ref="F15:F20" si="5">IF($B15="N/A","N/A",IF(E15&gt;10,"No",IF(E15&lt;-10,"No","Yes")))</f>
        <v>N/A</v>
      </c>
      <c r="G15" s="14">
        <v>1030297959</v>
      </c>
      <c r="H15" s="11" t="str">
        <f t="shared" ref="H15:H20" si="6">IF($B15="N/A","N/A",IF(G15&gt;10,"No",IF(G15&lt;-10,"No","Yes")))</f>
        <v>N/A</v>
      </c>
      <c r="I15" s="12">
        <v>-0.95799999999999996</v>
      </c>
      <c r="J15" s="12">
        <v>2.8860000000000001</v>
      </c>
      <c r="K15" s="50" t="s">
        <v>739</v>
      </c>
      <c r="L15" s="9" t="str">
        <f t="shared" ref="L15:L20" si="7">IF(J15="Div by 0", "N/A", IF(K15="N/A","N/A", IF(J15&gt;VALUE(MID(K15,1,2)), "No", IF(J15&lt;-1*VALUE(MID(K15,1,2)), "No", "Yes"))))</f>
        <v>Yes</v>
      </c>
    </row>
    <row r="16" spans="1:12" x14ac:dyDescent="0.2">
      <c r="A16" s="4" t="s">
        <v>1133</v>
      </c>
      <c r="B16" s="50" t="s">
        <v>213</v>
      </c>
      <c r="C16" s="14">
        <v>6548.4257680000001</v>
      </c>
      <c r="D16" s="11" t="str">
        <f t="shared" si="4"/>
        <v>N/A</v>
      </c>
      <c r="E16" s="14">
        <v>6223.8633100999996</v>
      </c>
      <c r="F16" s="11" t="str">
        <f t="shared" si="5"/>
        <v>N/A</v>
      </c>
      <c r="G16" s="14">
        <v>6316.5836491</v>
      </c>
      <c r="H16" s="11" t="str">
        <f t="shared" si="6"/>
        <v>N/A</v>
      </c>
      <c r="I16" s="12">
        <v>-4.96</v>
      </c>
      <c r="J16" s="12">
        <v>1.49</v>
      </c>
      <c r="K16" s="50" t="s">
        <v>739</v>
      </c>
      <c r="L16" s="9" t="str">
        <f t="shared" si="7"/>
        <v>Yes</v>
      </c>
    </row>
    <row r="17" spans="1:12" x14ac:dyDescent="0.2">
      <c r="A17" s="4" t="s">
        <v>1233</v>
      </c>
      <c r="B17" s="50" t="s">
        <v>213</v>
      </c>
      <c r="C17" s="14">
        <v>21582.267426999999</v>
      </c>
      <c r="D17" s="11" t="str">
        <f t="shared" si="4"/>
        <v>N/A</v>
      </c>
      <c r="E17" s="14">
        <v>20350.182121000002</v>
      </c>
      <c r="F17" s="11" t="str">
        <f t="shared" si="5"/>
        <v>N/A</v>
      </c>
      <c r="G17" s="14">
        <v>20933.088277999999</v>
      </c>
      <c r="H17" s="11" t="str">
        <f t="shared" si="6"/>
        <v>N/A</v>
      </c>
      <c r="I17" s="12">
        <v>-5.71</v>
      </c>
      <c r="J17" s="12">
        <v>2.8639999999999999</v>
      </c>
      <c r="K17" s="50" t="s">
        <v>739</v>
      </c>
      <c r="L17" s="9" t="str">
        <f t="shared" si="7"/>
        <v>Yes</v>
      </c>
    </row>
    <row r="18" spans="1:12" x14ac:dyDescent="0.2">
      <c r="A18" s="4" t="s">
        <v>1234</v>
      </c>
      <c r="B18" s="50" t="s">
        <v>213</v>
      </c>
      <c r="C18" s="14">
        <v>17631.102945999999</v>
      </c>
      <c r="D18" s="11" t="str">
        <f t="shared" si="4"/>
        <v>N/A</v>
      </c>
      <c r="E18" s="14">
        <v>16834.788333</v>
      </c>
      <c r="F18" s="11" t="str">
        <f t="shared" si="5"/>
        <v>N/A</v>
      </c>
      <c r="G18" s="14">
        <v>16522.840775000001</v>
      </c>
      <c r="H18" s="11" t="str">
        <f t="shared" si="6"/>
        <v>N/A</v>
      </c>
      <c r="I18" s="12">
        <v>-4.5199999999999996</v>
      </c>
      <c r="J18" s="12">
        <v>-1.85</v>
      </c>
      <c r="K18" s="50" t="s">
        <v>739</v>
      </c>
      <c r="L18" s="9" t="str">
        <f t="shared" si="7"/>
        <v>Yes</v>
      </c>
    </row>
    <row r="19" spans="1:12" x14ac:dyDescent="0.2">
      <c r="A19" s="4" t="s">
        <v>1235</v>
      </c>
      <c r="B19" s="50" t="s">
        <v>213</v>
      </c>
      <c r="C19" s="14">
        <v>2784.8338981000002</v>
      </c>
      <c r="D19" s="11" t="str">
        <f t="shared" si="4"/>
        <v>N/A</v>
      </c>
      <c r="E19" s="14">
        <v>2625.2417082000002</v>
      </c>
      <c r="F19" s="11" t="str">
        <f t="shared" si="5"/>
        <v>N/A</v>
      </c>
      <c r="G19" s="14">
        <v>2667.8254164</v>
      </c>
      <c r="H19" s="11" t="str">
        <f t="shared" si="6"/>
        <v>N/A</v>
      </c>
      <c r="I19" s="12">
        <v>-5.73</v>
      </c>
      <c r="J19" s="12">
        <v>1.6220000000000001</v>
      </c>
      <c r="K19" s="50" t="s">
        <v>739</v>
      </c>
      <c r="L19" s="9" t="str">
        <f t="shared" si="7"/>
        <v>Yes</v>
      </c>
    </row>
    <row r="20" spans="1:12" x14ac:dyDescent="0.2">
      <c r="A20" s="4" t="s">
        <v>1236</v>
      </c>
      <c r="B20" s="50" t="s">
        <v>213</v>
      </c>
      <c r="C20" s="14">
        <v>3190.7138534000001</v>
      </c>
      <c r="D20" s="11" t="str">
        <f t="shared" si="4"/>
        <v>N/A</v>
      </c>
      <c r="E20" s="14">
        <v>2976.9086132000002</v>
      </c>
      <c r="F20" s="11" t="str">
        <f t="shared" si="5"/>
        <v>N/A</v>
      </c>
      <c r="G20" s="14">
        <v>3091.8390141999998</v>
      </c>
      <c r="H20" s="11" t="str">
        <f t="shared" si="6"/>
        <v>N/A</v>
      </c>
      <c r="I20" s="12">
        <v>-6.7</v>
      </c>
      <c r="J20" s="12">
        <v>3.8610000000000002</v>
      </c>
      <c r="K20" s="50" t="s">
        <v>739</v>
      </c>
      <c r="L20" s="9" t="str">
        <f t="shared" si="7"/>
        <v>Yes</v>
      </c>
    </row>
    <row r="21" spans="1:12" x14ac:dyDescent="0.2">
      <c r="A21" s="2" t="s">
        <v>1137</v>
      </c>
      <c r="B21" s="50" t="s">
        <v>213</v>
      </c>
      <c r="C21" s="14">
        <v>6483.7381562</v>
      </c>
      <c r="D21" s="11" t="str">
        <f t="shared" ref="D21:D22" si="8">IF($B21="N/A","N/A",IF(C21&gt;10,"No",IF(C21&lt;-10,"No","Yes")))</f>
        <v>N/A</v>
      </c>
      <c r="E21" s="14">
        <v>6093.3933648000002</v>
      </c>
      <c r="F21" s="11" t="str">
        <f t="shared" ref="F21:F22" si="9">IF($B21="N/A","N/A",IF(E21&gt;10,"No",IF(E21&lt;-10,"No","Yes")))</f>
        <v>N/A</v>
      </c>
      <c r="G21" s="14">
        <v>6172.9631969000002</v>
      </c>
      <c r="H21" s="11" t="str">
        <f t="shared" ref="H21:H22" si="10">IF($B21="N/A","N/A",IF(G21&gt;10,"No",IF(G21&lt;-10,"No","Yes")))</f>
        <v>N/A</v>
      </c>
      <c r="I21" s="12">
        <v>-6.02</v>
      </c>
      <c r="J21" s="12">
        <v>1.306</v>
      </c>
      <c r="K21" s="50" t="s">
        <v>739</v>
      </c>
      <c r="L21" s="9" t="str">
        <f>IF(J21="Div by 0", "N/A", IF(OR(J21="N/A",K21="N/A"),"N/A", IF(J21&gt;VALUE(MID(K21,1,2)), "No", IF(J21&lt;-1*VALUE(MID(K21,1,2)), "No", "Yes"))))</f>
        <v>Yes</v>
      </c>
    </row>
    <row r="22" spans="1:12" x14ac:dyDescent="0.2">
      <c r="A22" s="2" t="s">
        <v>1138</v>
      </c>
      <c r="B22" s="50" t="s">
        <v>213</v>
      </c>
      <c r="C22" s="14">
        <v>6632.1722298000004</v>
      </c>
      <c r="D22" s="11" t="str">
        <f t="shared" si="8"/>
        <v>N/A</v>
      </c>
      <c r="E22" s="14">
        <v>6390.8979748000002</v>
      </c>
      <c r="F22" s="11" t="str">
        <f t="shared" si="9"/>
        <v>N/A</v>
      </c>
      <c r="G22" s="14">
        <v>6499.4160732</v>
      </c>
      <c r="H22" s="11" t="str">
        <f t="shared" si="10"/>
        <v>N/A</v>
      </c>
      <c r="I22" s="12">
        <v>-3.64</v>
      </c>
      <c r="J22" s="12">
        <v>1.698</v>
      </c>
      <c r="K22" s="50" t="s">
        <v>739</v>
      </c>
      <c r="L22" s="9" t="str">
        <f>IF(J22="Div by 0", "N/A", IF(OR(J22="N/A",K22="N/A"),"N/A", IF(J22&gt;VALUE(MID(K22,1,2)), "No", IF(J22&lt;-1*VALUE(MID(K22,1,2)), "No", "Yes"))))</f>
        <v>Yes</v>
      </c>
    </row>
    <row r="23" spans="1:12" x14ac:dyDescent="0.2">
      <c r="A23" s="4" t="s">
        <v>1237</v>
      </c>
      <c r="B23" s="50" t="s">
        <v>213</v>
      </c>
      <c r="C23" s="14">
        <v>19100.843235</v>
      </c>
      <c r="D23" s="11" t="str">
        <f>IF($B23="N/A","N/A",IF(C23&gt;10,"No",IF(C23&lt;-10,"No","Yes")))</f>
        <v>N/A</v>
      </c>
      <c r="E23" s="14">
        <v>18196.993008000001</v>
      </c>
      <c r="F23" s="11" t="str">
        <f>IF($B23="N/A","N/A",IF(E23&gt;10,"No",IF(E23&lt;-10,"No","Yes")))</f>
        <v>N/A</v>
      </c>
      <c r="G23" s="14">
        <v>18394.631816000001</v>
      </c>
      <c r="H23" s="11" t="str">
        <f>IF($B23="N/A","N/A",IF(G23&gt;10,"No",IF(G23&lt;-10,"No","Yes")))</f>
        <v>N/A</v>
      </c>
      <c r="I23" s="12">
        <v>-4.7300000000000004</v>
      </c>
      <c r="J23" s="12">
        <v>1.0860000000000001</v>
      </c>
      <c r="K23" s="50" t="s">
        <v>739</v>
      </c>
      <c r="L23" s="9" t="str">
        <f>IF(J23="Div by 0", "N/A", IF(K23="N/A","N/A", IF(J23&gt;VALUE(MID(K23,1,2)), "No", IF(J23&lt;-1*VALUE(MID(K23,1,2)), "No", "Yes"))))</f>
        <v>Yes</v>
      </c>
    </row>
    <row r="24" spans="1:12" x14ac:dyDescent="0.2">
      <c r="A24" s="4" t="s">
        <v>1238</v>
      </c>
      <c r="B24" s="50" t="s">
        <v>213</v>
      </c>
      <c r="C24" s="14">
        <v>22417.63048</v>
      </c>
      <c r="D24" s="11" t="str">
        <f>IF($B24="N/A","N/A",IF(C24&gt;10,"No",IF(C24&lt;-10,"No","Yes")))</f>
        <v>N/A</v>
      </c>
      <c r="E24" s="14">
        <v>21017.757788999999</v>
      </c>
      <c r="F24" s="11" t="str">
        <f>IF($B24="N/A","N/A",IF(E24&gt;10,"No",IF(E24&lt;-10,"No","Yes")))</f>
        <v>N/A</v>
      </c>
      <c r="G24" s="14">
        <v>21752.696027000002</v>
      </c>
      <c r="H24" s="11" t="str">
        <f>IF($B24="N/A","N/A",IF(G24&gt;10,"No",IF(G24&lt;-10,"No","Yes")))</f>
        <v>N/A</v>
      </c>
      <c r="I24" s="12">
        <v>-6.24</v>
      </c>
      <c r="J24" s="12">
        <v>3.4969999999999999</v>
      </c>
      <c r="K24" s="50" t="s">
        <v>739</v>
      </c>
      <c r="L24" s="9" t="str">
        <f>IF(J24="Div by 0", "N/A", IF(K24="N/A","N/A", IF(J24&gt;VALUE(MID(K24,1,2)), "No", IF(J24&lt;-1*VALUE(MID(K24,1,2)), "No", "Yes"))))</f>
        <v>Yes</v>
      </c>
    </row>
    <row r="25" spans="1:12" x14ac:dyDescent="0.2">
      <c r="A25" s="4" t="s">
        <v>1239</v>
      </c>
      <c r="B25" s="50" t="s">
        <v>213</v>
      </c>
      <c r="C25" s="14">
        <v>17455.750802999999</v>
      </c>
      <c r="D25" s="11" t="str">
        <f>IF($B25="N/A","N/A",IF(C25&gt;10,"No",IF(C25&lt;-10,"No","Yes")))</f>
        <v>N/A</v>
      </c>
      <c r="E25" s="14">
        <v>17024.842688000001</v>
      </c>
      <c r="F25" s="11" t="str">
        <f>IF($B25="N/A","N/A",IF(E25&gt;10,"No",IF(E25&lt;-10,"No","Yes")))</f>
        <v>N/A</v>
      </c>
      <c r="G25" s="14">
        <v>16877.949399000001</v>
      </c>
      <c r="H25" s="11" t="str">
        <f>IF($B25="N/A","N/A",IF(G25&gt;10,"No",IF(G25&lt;-10,"No","Yes")))</f>
        <v>N/A</v>
      </c>
      <c r="I25" s="12">
        <v>-2.4700000000000002</v>
      </c>
      <c r="J25" s="12">
        <v>-0.86299999999999999</v>
      </c>
      <c r="K25" s="50" t="s">
        <v>739</v>
      </c>
      <c r="L25" s="9" t="str">
        <f>IF(J25="Div by 0", "N/A", IF(K25="N/A","N/A", IF(J25&gt;VALUE(MID(K25,1,2)), "No", IF(J25&lt;-1*VALUE(MID(K25,1,2)), "No", "Yes"))))</f>
        <v>Yes</v>
      </c>
    </row>
    <row r="26" spans="1:12" x14ac:dyDescent="0.2">
      <c r="A26" s="4" t="s">
        <v>1240</v>
      </c>
      <c r="B26" s="50" t="s">
        <v>213</v>
      </c>
      <c r="C26" s="14">
        <v>18376.646918999999</v>
      </c>
      <c r="D26" s="11" t="str">
        <f t="shared" ref="D26:D27" si="11">IF($B26="N/A","N/A",IF(C26&gt;10,"No",IF(C26&lt;-10,"No","Yes")))</f>
        <v>N/A</v>
      </c>
      <c r="E26" s="14">
        <v>17339.452481</v>
      </c>
      <c r="F26" s="11" t="str">
        <f t="shared" ref="F26:F30" si="12">IF($B26="N/A","N/A",IF(E26&gt;10,"No",IF(E26&lt;-10,"No","Yes")))</f>
        <v>N/A</v>
      </c>
      <c r="G26" s="14">
        <v>17539.911306000002</v>
      </c>
      <c r="H26" s="11" t="str">
        <f t="shared" ref="H26:H27" si="13">IF($B26="N/A","N/A",IF(G26&gt;10,"No",IF(G26&lt;-10,"No","Yes")))</f>
        <v>N/A</v>
      </c>
      <c r="I26" s="12">
        <v>-5.64</v>
      </c>
      <c r="J26" s="12">
        <v>1.1559999999999999</v>
      </c>
      <c r="K26" s="50" t="s">
        <v>739</v>
      </c>
      <c r="L26" s="9" t="str">
        <f>IF(J26="Div by 0", "N/A", IF(OR(J26="N/A",K26="N/A"),"N/A", IF(J26&gt;VALUE(MID(K26,1,2)), "No", IF(J26&lt;-1*VALUE(MID(K26,1,2)), "No", "Yes"))))</f>
        <v>Yes</v>
      </c>
    </row>
    <row r="27" spans="1:12" x14ac:dyDescent="0.2">
      <c r="A27" s="4" t="s">
        <v>1241</v>
      </c>
      <c r="B27" s="50" t="s">
        <v>213</v>
      </c>
      <c r="C27" s="14">
        <v>20363.261987000002</v>
      </c>
      <c r="D27" s="11" t="str">
        <f t="shared" si="11"/>
        <v>N/A</v>
      </c>
      <c r="E27" s="14">
        <v>19646.577864999999</v>
      </c>
      <c r="F27" s="11" t="str">
        <f t="shared" si="12"/>
        <v>N/A</v>
      </c>
      <c r="G27" s="14">
        <v>19825.264642999999</v>
      </c>
      <c r="H27" s="11" t="str">
        <f t="shared" si="13"/>
        <v>N/A</v>
      </c>
      <c r="I27" s="12">
        <v>-3.52</v>
      </c>
      <c r="J27" s="12">
        <v>0.90949999999999998</v>
      </c>
      <c r="K27" s="50" t="s">
        <v>739</v>
      </c>
      <c r="L27" s="9" t="str">
        <f>IF(J27="Div by 0", "N/A", IF(OR(J27="N/A",K27="N/A"),"N/A", IF(J27&gt;VALUE(MID(K27,1,2)), "No", IF(J27&lt;-1*VALUE(MID(K27,1,2)), "No", "Yes"))))</f>
        <v>Yes</v>
      </c>
    </row>
    <row r="28" spans="1:12" x14ac:dyDescent="0.2">
      <c r="A28" s="60" t="s">
        <v>1242</v>
      </c>
      <c r="B28" s="14" t="s">
        <v>213</v>
      </c>
      <c r="C28" s="14">
        <v>1152.9136301999999</v>
      </c>
      <c r="D28" s="11" t="str">
        <f t="shared" ref="D28:D30" si="14">IF($B28="N/A","N/A",IF(C28&gt;10,"No",IF(C28&lt;-10,"No","Yes")))</f>
        <v>N/A</v>
      </c>
      <c r="E28" s="14">
        <v>1148.6920981000001</v>
      </c>
      <c r="F28" s="11" t="str">
        <f t="shared" si="12"/>
        <v>N/A</v>
      </c>
      <c r="G28" s="14">
        <v>1495.2886598</v>
      </c>
      <c r="H28" s="11" t="str">
        <f t="shared" ref="H28:H30" si="15">IF($B28="N/A","N/A",IF(G28&gt;10,"No",IF(G28&lt;-10,"No","Yes")))</f>
        <v>N/A</v>
      </c>
      <c r="I28" s="12">
        <v>-0.36599999999999999</v>
      </c>
      <c r="J28" s="12">
        <v>30.17</v>
      </c>
      <c r="K28" s="47" t="s">
        <v>739</v>
      </c>
      <c r="L28" s="9" t="str">
        <f>IF(J28="Div by 0", "N/A", IF(OR(J28="N/A",K28="N/A"),"N/A", IF(J28&gt;VALUE(MID(K28,1,2)), "No", IF(J28&lt;-1*VALUE(MID(K28,1,2)), "No", "Yes"))))</f>
        <v>No</v>
      </c>
    </row>
    <row r="29" spans="1:12" x14ac:dyDescent="0.2">
      <c r="A29" s="60" t="s">
        <v>1243</v>
      </c>
      <c r="B29" s="14" t="s">
        <v>213</v>
      </c>
      <c r="C29" s="14">
        <v>1152.9136301999999</v>
      </c>
      <c r="D29" s="11" t="str">
        <f t="shared" si="14"/>
        <v>N/A</v>
      </c>
      <c r="E29" s="14">
        <v>1148.6920981000001</v>
      </c>
      <c r="F29" s="11" t="str">
        <f t="shared" si="12"/>
        <v>N/A</v>
      </c>
      <c r="G29" s="14">
        <v>1495.2886598</v>
      </c>
      <c r="H29" s="11" t="str">
        <f t="shared" si="15"/>
        <v>N/A</v>
      </c>
      <c r="I29" s="12">
        <v>-0.36599999999999999</v>
      </c>
      <c r="J29" s="12">
        <v>30.17</v>
      </c>
      <c r="K29" s="47" t="s">
        <v>739</v>
      </c>
      <c r="L29" s="9" t="str">
        <f t="shared" ref="L29:L30" si="16">IF(J29="Div by 0", "N/A", IF(OR(J29="N/A",K29="N/A"),"N/A", IF(J29&gt;VALUE(MID(K29,1,2)), "No", IF(J29&lt;-1*VALUE(MID(K29,1,2)), "No", "Yes"))))</f>
        <v>No</v>
      </c>
    </row>
    <row r="30" spans="1:12" x14ac:dyDescent="0.2">
      <c r="A30" s="60" t="s">
        <v>1244</v>
      </c>
      <c r="B30" s="14" t="s">
        <v>213</v>
      </c>
      <c r="C30" s="14" t="s">
        <v>1747</v>
      </c>
      <c r="D30" s="11" t="str">
        <f t="shared" si="14"/>
        <v>N/A</v>
      </c>
      <c r="E30" s="14" t="s">
        <v>1747</v>
      </c>
      <c r="F30" s="11" t="str">
        <f t="shared" si="12"/>
        <v>N/A</v>
      </c>
      <c r="G30" s="14" t="s">
        <v>1747</v>
      </c>
      <c r="H30" s="11" t="str">
        <f t="shared" si="15"/>
        <v>N/A</v>
      </c>
      <c r="I30" s="12" t="s">
        <v>1747</v>
      </c>
      <c r="J30" s="12" t="s">
        <v>1747</v>
      </c>
      <c r="K30" s="47" t="s">
        <v>739</v>
      </c>
      <c r="L30" s="9" t="str">
        <f t="shared" si="16"/>
        <v>N/A</v>
      </c>
    </row>
    <row r="31" spans="1:12" x14ac:dyDescent="0.2">
      <c r="A31" s="48" t="s">
        <v>2</v>
      </c>
      <c r="B31" s="37" t="s">
        <v>213</v>
      </c>
      <c r="C31" s="13">
        <v>0</v>
      </c>
      <c r="D31" s="46" t="str">
        <f t="shared" ref="D31:D69" si="17">IF($B31="N/A","N/A",IF(C31&gt;10,"No",IF(C31&lt;-10,"No","Yes")))</f>
        <v>N/A</v>
      </c>
      <c r="E31" s="13">
        <v>0</v>
      </c>
      <c r="F31" s="46" t="str">
        <f t="shared" ref="F31:F69" si="18">IF($B31="N/A","N/A",IF(E31&gt;10,"No",IF(E31&lt;-10,"No","Yes")))</f>
        <v>N/A</v>
      </c>
      <c r="G31" s="13">
        <v>0</v>
      </c>
      <c r="H31" s="46" t="str">
        <f t="shared" ref="H31:H69" si="19">IF($B31="N/A","N/A",IF(G31&gt;10,"No",IF(G31&lt;-10,"No","Yes")))</f>
        <v>N/A</v>
      </c>
      <c r="I31" s="12" t="s">
        <v>1747</v>
      </c>
      <c r="J31" s="12" t="s">
        <v>1747</v>
      </c>
      <c r="K31" s="47" t="s">
        <v>739</v>
      </c>
      <c r="L31" s="9" t="str">
        <f t="shared" ref="L31:L99" si="20">IF(J31="Div by 0", "N/A", IF(K31="N/A","N/A", IF(J31&gt;VALUE(MID(K31,1,2)), "No", IF(J31&lt;-1*VALUE(MID(K31,1,2)), "No", "Yes"))))</f>
        <v>N/A</v>
      </c>
    </row>
    <row r="32" spans="1:12" x14ac:dyDescent="0.2">
      <c r="A32" s="48" t="s">
        <v>22</v>
      </c>
      <c r="B32" s="37" t="s">
        <v>213</v>
      </c>
      <c r="C32" s="1">
        <v>0</v>
      </c>
      <c r="D32" s="46" t="str">
        <f t="shared" si="17"/>
        <v>N/A</v>
      </c>
      <c r="E32" s="1">
        <v>0</v>
      </c>
      <c r="F32" s="46" t="str">
        <f t="shared" si="18"/>
        <v>N/A</v>
      </c>
      <c r="G32" s="1">
        <v>0</v>
      </c>
      <c r="H32" s="46" t="str">
        <f t="shared" si="19"/>
        <v>N/A</v>
      </c>
      <c r="I32" s="12" t="s">
        <v>1747</v>
      </c>
      <c r="J32" s="12" t="s">
        <v>1747</v>
      </c>
      <c r="K32" s="47" t="s">
        <v>739</v>
      </c>
      <c r="L32" s="9" t="str">
        <f t="shared" si="20"/>
        <v>N/A</v>
      </c>
    </row>
    <row r="33" spans="1:12" x14ac:dyDescent="0.2">
      <c r="A33" s="48" t="s">
        <v>451</v>
      </c>
      <c r="B33" s="50" t="s">
        <v>213</v>
      </c>
      <c r="C33" s="1">
        <v>0</v>
      </c>
      <c r="D33" s="1" t="str">
        <f t="shared" si="17"/>
        <v>N/A</v>
      </c>
      <c r="E33" s="1">
        <v>0</v>
      </c>
      <c r="F33" s="1" t="str">
        <f t="shared" si="18"/>
        <v>N/A</v>
      </c>
      <c r="G33" s="1">
        <v>0</v>
      </c>
      <c r="H33" s="11" t="str">
        <f t="shared" si="19"/>
        <v>N/A</v>
      </c>
      <c r="I33" s="12" t="s">
        <v>1747</v>
      </c>
      <c r="J33" s="12" t="s">
        <v>1747</v>
      </c>
      <c r="K33" s="50" t="s">
        <v>739</v>
      </c>
      <c r="L33" s="9" t="str">
        <f t="shared" si="20"/>
        <v>N/A</v>
      </c>
    </row>
    <row r="34" spans="1:12" x14ac:dyDescent="0.2">
      <c r="A34" s="48" t="s">
        <v>1245</v>
      </c>
      <c r="B34" s="5" t="s">
        <v>213</v>
      </c>
      <c r="C34" s="1">
        <v>0</v>
      </c>
      <c r="D34" s="9" t="str">
        <f t="shared" ref="D34:D38" si="21">IF($B34="N/A","N/A",IF(C34&lt;0,"No","Yes"))</f>
        <v>N/A</v>
      </c>
      <c r="E34" s="1">
        <v>0</v>
      </c>
      <c r="F34" s="9" t="str">
        <f t="shared" ref="F34:F38" si="22">IF($B34="N/A","N/A",IF(E34&lt;0,"No","Yes"))</f>
        <v>N/A</v>
      </c>
      <c r="G34" s="1">
        <v>0</v>
      </c>
      <c r="H34" s="9" t="str">
        <f t="shared" ref="H34:H38" si="23">IF($B34="N/A","N/A",IF(G34&lt;0,"No","Yes"))</f>
        <v>N/A</v>
      </c>
      <c r="I34" s="12" t="s">
        <v>1747</v>
      </c>
      <c r="J34" s="12" t="s">
        <v>1747</v>
      </c>
      <c r="K34" s="1" t="s">
        <v>739</v>
      </c>
      <c r="L34" s="9" t="str">
        <f t="shared" si="20"/>
        <v>N/A</v>
      </c>
    </row>
    <row r="35" spans="1:12" x14ac:dyDescent="0.2">
      <c r="A35" s="48" t="s">
        <v>1246</v>
      </c>
      <c r="B35" s="5" t="s">
        <v>213</v>
      </c>
      <c r="C35" s="1">
        <v>0</v>
      </c>
      <c r="D35" s="9" t="str">
        <f t="shared" si="21"/>
        <v>N/A</v>
      </c>
      <c r="E35" s="1">
        <v>0</v>
      </c>
      <c r="F35" s="9" t="str">
        <f t="shared" si="22"/>
        <v>N/A</v>
      </c>
      <c r="G35" s="1">
        <v>0</v>
      </c>
      <c r="H35" s="9" t="str">
        <f t="shared" si="23"/>
        <v>N/A</v>
      </c>
      <c r="I35" s="12" t="s">
        <v>1747</v>
      </c>
      <c r="J35" s="12" t="s">
        <v>1747</v>
      </c>
      <c r="K35" s="1" t="s">
        <v>739</v>
      </c>
      <c r="L35" s="9" t="str">
        <f t="shared" si="20"/>
        <v>N/A</v>
      </c>
    </row>
    <row r="36" spans="1:12" x14ac:dyDescent="0.2">
      <c r="A36" s="48" t="s">
        <v>1247</v>
      </c>
      <c r="B36" s="5" t="s">
        <v>213</v>
      </c>
      <c r="C36" s="1">
        <v>0</v>
      </c>
      <c r="D36" s="9" t="str">
        <f t="shared" si="21"/>
        <v>N/A</v>
      </c>
      <c r="E36" s="1">
        <v>0</v>
      </c>
      <c r="F36" s="9" t="str">
        <f t="shared" si="22"/>
        <v>N/A</v>
      </c>
      <c r="G36" s="1">
        <v>0</v>
      </c>
      <c r="H36" s="9" t="str">
        <f t="shared" si="23"/>
        <v>N/A</v>
      </c>
      <c r="I36" s="12" t="s">
        <v>1747</v>
      </c>
      <c r="J36" s="12" t="s">
        <v>1747</v>
      </c>
      <c r="K36" s="1" t="s">
        <v>739</v>
      </c>
      <c r="L36" s="9" t="str">
        <f t="shared" si="20"/>
        <v>N/A</v>
      </c>
    </row>
    <row r="37" spans="1:12" x14ac:dyDescent="0.2">
      <c r="A37" s="48" t="s">
        <v>1248</v>
      </c>
      <c r="B37" s="5" t="s">
        <v>213</v>
      </c>
      <c r="C37" s="1">
        <v>0</v>
      </c>
      <c r="D37" s="9" t="str">
        <f t="shared" si="21"/>
        <v>N/A</v>
      </c>
      <c r="E37" s="1">
        <v>0</v>
      </c>
      <c r="F37" s="9" t="str">
        <f t="shared" si="22"/>
        <v>N/A</v>
      </c>
      <c r="G37" s="1">
        <v>0</v>
      </c>
      <c r="H37" s="9" t="str">
        <f t="shared" si="23"/>
        <v>N/A</v>
      </c>
      <c r="I37" s="12" t="s">
        <v>1747</v>
      </c>
      <c r="J37" s="12" t="s">
        <v>1747</v>
      </c>
      <c r="K37" s="1" t="s">
        <v>739</v>
      </c>
      <c r="L37" s="9" t="str">
        <f t="shared" si="20"/>
        <v>N/A</v>
      </c>
    </row>
    <row r="38" spans="1:12" x14ac:dyDescent="0.2">
      <c r="A38" s="48"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8" t="s">
        <v>452</v>
      </c>
      <c r="B39" s="50" t="s">
        <v>213</v>
      </c>
      <c r="C39" s="1">
        <v>0</v>
      </c>
      <c r="D39" s="1" t="str">
        <f t="shared" si="17"/>
        <v>N/A</v>
      </c>
      <c r="E39" s="1">
        <v>0</v>
      </c>
      <c r="F39" s="1" t="str">
        <f t="shared" si="18"/>
        <v>N/A</v>
      </c>
      <c r="G39" s="1">
        <v>0</v>
      </c>
      <c r="H39" s="11" t="str">
        <f t="shared" si="19"/>
        <v>N/A</v>
      </c>
      <c r="I39" s="12" t="s">
        <v>1747</v>
      </c>
      <c r="J39" s="12" t="s">
        <v>1747</v>
      </c>
      <c r="K39" s="50" t="s">
        <v>739</v>
      </c>
      <c r="L39" s="9" t="str">
        <f t="shared" si="20"/>
        <v>N/A</v>
      </c>
    </row>
    <row r="40" spans="1:12" x14ac:dyDescent="0.2">
      <c r="A40" s="48" t="s">
        <v>1250</v>
      </c>
      <c r="B40" s="5" t="s">
        <v>213</v>
      </c>
      <c r="C40" s="1">
        <v>0</v>
      </c>
      <c r="D40" s="9" t="str">
        <f t="shared" ref="D40:D45" si="24">IF($B40="N/A","N/A",IF(C40&lt;0,"No","Yes"))</f>
        <v>N/A</v>
      </c>
      <c r="E40" s="1">
        <v>0</v>
      </c>
      <c r="F40" s="9" t="str">
        <f t="shared" ref="F40:F45" si="25">IF($B40="N/A","N/A",IF(E40&lt;0,"No","Yes"))</f>
        <v>N/A</v>
      </c>
      <c r="G40" s="1">
        <v>0</v>
      </c>
      <c r="H40" s="9" t="str">
        <f t="shared" ref="H40:H45" si="26">IF($B40="N/A","N/A",IF(G40&lt;0,"No","Yes"))</f>
        <v>N/A</v>
      </c>
      <c r="I40" s="12" t="s">
        <v>1747</v>
      </c>
      <c r="J40" s="12" t="s">
        <v>1747</v>
      </c>
      <c r="K40" s="1" t="s">
        <v>739</v>
      </c>
      <c r="L40" s="9" t="str">
        <f t="shared" si="20"/>
        <v>N/A</v>
      </c>
    </row>
    <row r="41" spans="1:12" x14ac:dyDescent="0.2">
      <c r="A41" s="48" t="s">
        <v>1251</v>
      </c>
      <c r="B41" s="5" t="s">
        <v>213</v>
      </c>
      <c r="C41" s="1">
        <v>0</v>
      </c>
      <c r="D41" s="9" t="str">
        <f t="shared" si="24"/>
        <v>N/A</v>
      </c>
      <c r="E41" s="1">
        <v>0</v>
      </c>
      <c r="F41" s="9" t="str">
        <f t="shared" si="25"/>
        <v>N/A</v>
      </c>
      <c r="G41" s="1">
        <v>0</v>
      </c>
      <c r="H41" s="9" t="str">
        <f t="shared" si="26"/>
        <v>N/A</v>
      </c>
      <c r="I41" s="12" t="s">
        <v>1747</v>
      </c>
      <c r="J41" s="12" t="s">
        <v>1747</v>
      </c>
      <c r="K41" s="1" t="s">
        <v>739</v>
      </c>
      <c r="L41" s="9" t="str">
        <f t="shared" si="20"/>
        <v>N/A</v>
      </c>
    </row>
    <row r="42" spans="1:12" x14ac:dyDescent="0.2">
      <c r="A42" s="48" t="s">
        <v>1252</v>
      </c>
      <c r="B42" s="5" t="s">
        <v>213</v>
      </c>
      <c r="C42" s="1">
        <v>0</v>
      </c>
      <c r="D42" s="9" t="str">
        <f t="shared" si="24"/>
        <v>N/A</v>
      </c>
      <c r="E42" s="1">
        <v>0</v>
      </c>
      <c r="F42" s="9" t="str">
        <f t="shared" si="25"/>
        <v>N/A</v>
      </c>
      <c r="G42" s="1">
        <v>0</v>
      </c>
      <c r="H42" s="9" t="str">
        <f t="shared" si="26"/>
        <v>N/A</v>
      </c>
      <c r="I42" s="12" t="s">
        <v>1747</v>
      </c>
      <c r="J42" s="12" t="s">
        <v>1747</v>
      </c>
      <c r="K42" s="1" t="s">
        <v>739</v>
      </c>
      <c r="L42" s="9" t="str">
        <f t="shared" si="20"/>
        <v>N/A</v>
      </c>
    </row>
    <row r="43" spans="1:12" x14ac:dyDescent="0.2">
      <c r="A43" s="48" t="s">
        <v>1253</v>
      </c>
      <c r="B43" s="5" t="s">
        <v>213</v>
      </c>
      <c r="C43" s="1">
        <v>0</v>
      </c>
      <c r="D43" s="9" t="str">
        <f t="shared" si="24"/>
        <v>N/A</v>
      </c>
      <c r="E43" s="1">
        <v>0</v>
      </c>
      <c r="F43" s="9" t="str">
        <f t="shared" si="25"/>
        <v>N/A</v>
      </c>
      <c r="G43" s="1">
        <v>0</v>
      </c>
      <c r="H43" s="9" t="str">
        <f t="shared" si="26"/>
        <v>N/A</v>
      </c>
      <c r="I43" s="12" t="s">
        <v>1747</v>
      </c>
      <c r="J43" s="12" t="s">
        <v>1747</v>
      </c>
      <c r="K43" s="1" t="s">
        <v>739</v>
      </c>
      <c r="L43" s="9" t="str">
        <f t="shared" si="20"/>
        <v>N/A</v>
      </c>
    </row>
    <row r="44" spans="1:12" x14ac:dyDescent="0.2">
      <c r="A44" s="48" t="s">
        <v>1254</v>
      </c>
      <c r="B44" s="5" t="s">
        <v>213</v>
      </c>
      <c r="C44" s="1">
        <v>0</v>
      </c>
      <c r="D44" s="9" t="str">
        <f t="shared" si="24"/>
        <v>N/A</v>
      </c>
      <c r="E44" s="1">
        <v>0</v>
      </c>
      <c r="F44" s="9" t="str">
        <f t="shared" si="25"/>
        <v>N/A</v>
      </c>
      <c r="G44" s="1">
        <v>0</v>
      </c>
      <c r="H44" s="9" t="str">
        <f t="shared" si="26"/>
        <v>N/A</v>
      </c>
      <c r="I44" s="12" t="s">
        <v>1747</v>
      </c>
      <c r="J44" s="12" t="s">
        <v>1747</v>
      </c>
      <c r="K44" s="1" t="s">
        <v>739</v>
      </c>
      <c r="L44" s="9" t="str">
        <f t="shared" si="20"/>
        <v>N/A</v>
      </c>
    </row>
    <row r="45" spans="1:12" x14ac:dyDescent="0.2">
      <c r="A45" s="48" t="s">
        <v>1255</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
      <c r="A46" s="48" t="s">
        <v>453</v>
      </c>
      <c r="B46" s="50" t="s">
        <v>213</v>
      </c>
      <c r="C46" s="1">
        <v>0</v>
      </c>
      <c r="D46" s="1" t="str">
        <f t="shared" si="17"/>
        <v>N/A</v>
      </c>
      <c r="E46" s="1">
        <v>0</v>
      </c>
      <c r="F46" s="1" t="str">
        <f t="shared" si="18"/>
        <v>N/A</v>
      </c>
      <c r="G46" s="1">
        <v>0</v>
      </c>
      <c r="H46" s="11" t="str">
        <f t="shared" si="19"/>
        <v>N/A</v>
      </c>
      <c r="I46" s="12" t="s">
        <v>1747</v>
      </c>
      <c r="J46" s="12" t="s">
        <v>1747</v>
      </c>
      <c r="K46" s="50" t="s">
        <v>739</v>
      </c>
      <c r="L46" s="9" t="str">
        <f t="shared" si="20"/>
        <v>N/A</v>
      </c>
    </row>
    <row r="47" spans="1:12" x14ac:dyDescent="0.2">
      <c r="A47" s="48" t="s">
        <v>1256</v>
      </c>
      <c r="B47" s="5" t="s">
        <v>213</v>
      </c>
      <c r="C47" s="1">
        <v>0</v>
      </c>
      <c r="D47" s="9" t="str">
        <f t="shared" ref="D47:D53" si="27">IF($B47="N/A","N/A",IF(C47&lt;0,"No","Yes"))</f>
        <v>N/A</v>
      </c>
      <c r="E47" s="1">
        <v>0</v>
      </c>
      <c r="F47" s="9" t="str">
        <f t="shared" ref="F47:F53" si="28">IF($B47="N/A","N/A",IF(E47&lt;0,"No","Yes"))</f>
        <v>N/A</v>
      </c>
      <c r="G47" s="1">
        <v>0</v>
      </c>
      <c r="H47" s="9" t="str">
        <f t="shared" ref="H47:H53" si="29">IF($B47="N/A","N/A",IF(G47&lt;0,"No","Yes"))</f>
        <v>N/A</v>
      </c>
      <c r="I47" s="12" t="s">
        <v>1747</v>
      </c>
      <c r="J47" s="12" t="s">
        <v>1747</v>
      </c>
      <c r="K47" s="1" t="s">
        <v>739</v>
      </c>
      <c r="L47" s="9" t="str">
        <f t="shared" si="20"/>
        <v>N/A</v>
      </c>
    </row>
    <row r="48" spans="1:12" x14ac:dyDescent="0.2">
      <c r="A48" s="48" t="s">
        <v>1257</v>
      </c>
      <c r="B48" s="5" t="s">
        <v>213</v>
      </c>
      <c r="C48" s="1">
        <v>0</v>
      </c>
      <c r="D48" s="9" t="str">
        <f t="shared" si="27"/>
        <v>N/A</v>
      </c>
      <c r="E48" s="1">
        <v>0</v>
      </c>
      <c r="F48" s="9" t="str">
        <f t="shared" si="28"/>
        <v>N/A</v>
      </c>
      <c r="G48" s="1">
        <v>0</v>
      </c>
      <c r="H48" s="9" t="str">
        <f t="shared" si="29"/>
        <v>N/A</v>
      </c>
      <c r="I48" s="12" t="s">
        <v>1747</v>
      </c>
      <c r="J48" s="12" t="s">
        <v>1747</v>
      </c>
      <c r="K48" s="1" t="s">
        <v>739</v>
      </c>
      <c r="L48" s="9" t="str">
        <f t="shared" si="20"/>
        <v>N/A</v>
      </c>
    </row>
    <row r="49" spans="1:12" x14ac:dyDescent="0.2">
      <c r="A49" s="48" t="s">
        <v>1258</v>
      </c>
      <c r="B49" s="5" t="s">
        <v>213</v>
      </c>
      <c r="C49" s="1">
        <v>0</v>
      </c>
      <c r="D49" s="9" t="str">
        <f t="shared" si="27"/>
        <v>N/A</v>
      </c>
      <c r="E49" s="1">
        <v>0</v>
      </c>
      <c r="F49" s="9" t="str">
        <f t="shared" si="28"/>
        <v>N/A</v>
      </c>
      <c r="G49" s="1">
        <v>0</v>
      </c>
      <c r="H49" s="9" t="str">
        <f t="shared" si="29"/>
        <v>N/A</v>
      </c>
      <c r="I49" s="12" t="s">
        <v>1747</v>
      </c>
      <c r="J49" s="12" t="s">
        <v>1747</v>
      </c>
      <c r="K49" s="1" t="s">
        <v>739</v>
      </c>
      <c r="L49" s="9" t="str">
        <f t="shared" si="20"/>
        <v>N/A</v>
      </c>
    </row>
    <row r="50" spans="1:12" x14ac:dyDescent="0.2">
      <c r="A50" s="48" t="s">
        <v>1259</v>
      </c>
      <c r="B50" s="5" t="s">
        <v>213</v>
      </c>
      <c r="C50" s="1">
        <v>0</v>
      </c>
      <c r="D50" s="9" t="str">
        <f t="shared" si="27"/>
        <v>N/A</v>
      </c>
      <c r="E50" s="1">
        <v>0</v>
      </c>
      <c r="F50" s="9" t="str">
        <f t="shared" si="28"/>
        <v>N/A</v>
      </c>
      <c r="G50" s="1">
        <v>0</v>
      </c>
      <c r="H50" s="9" t="str">
        <f t="shared" si="29"/>
        <v>N/A</v>
      </c>
      <c r="I50" s="12" t="s">
        <v>1747</v>
      </c>
      <c r="J50" s="12" t="s">
        <v>1747</v>
      </c>
      <c r="K50" s="1" t="s">
        <v>739</v>
      </c>
      <c r="L50" s="9" t="str">
        <f t="shared" si="20"/>
        <v>N/A</v>
      </c>
    </row>
    <row r="51" spans="1:12" x14ac:dyDescent="0.2">
      <c r="A51" s="48" t="s">
        <v>1260</v>
      </c>
      <c r="B51" s="5" t="s">
        <v>213</v>
      </c>
      <c r="C51" s="1">
        <v>0</v>
      </c>
      <c r="D51" s="9" t="str">
        <f t="shared" si="27"/>
        <v>N/A</v>
      </c>
      <c r="E51" s="1">
        <v>0</v>
      </c>
      <c r="F51" s="9" t="str">
        <f t="shared" si="28"/>
        <v>N/A</v>
      </c>
      <c r="G51" s="1">
        <v>0</v>
      </c>
      <c r="H51" s="9" t="str">
        <f t="shared" si="29"/>
        <v>N/A</v>
      </c>
      <c r="I51" s="12" t="s">
        <v>1747</v>
      </c>
      <c r="J51" s="12" t="s">
        <v>1747</v>
      </c>
      <c r="K51" s="1" t="s">
        <v>739</v>
      </c>
      <c r="L51" s="9" t="str">
        <f t="shared" si="20"/>
        <v>N/A</v>
      </c>
    </row>
    <row r="52" spans="1:12" x14ac:dyDescent="0.2">
      <c r="A52" s="48" t="s">
        <v>1261</v>
      </c>
      <c r="B52" s="5" t="s">
        <v>213</v>
      </c>
      <c r="C52" s="1">
        <v>0</v>
      </c>
      <c r="D52" s="9" t="str">
        <f t="shared" si="27"/>
        <v>N/A</v>
      </c>
      <c r="E52" s="1">
        <v>0</v>
      </c>
      <c r="F52" s="9" t="str">
        <f t="shared" si="28"/>
        <v>N/A</v>
      </c>
      <c r="G52" s="1">
        <v>0</v>
      </c>
      <c r="H52" s="9" t="str">
        <f t="shared" si="29"/>
        <v>N/A</v>
      </c>
      <c r="I52" s="12" t="s">
        <v>1747</v>
      </c>
      <c r="J52" s="12" t="s">
        <v>1747</v>
      </c>
      <c r="K52" s="1" t="s">
        <v>739</v>
      </c>
      <c r="L52" s="9" t="str">
        <f t="shared" si="20"/>
        <v>N/A</v>
      </c>
    </row>
    <row r="53" spans="1:12" x14ac:dyDescent="0.2">
      <c r="A53" s="48" t="s">
        <v>1262</v>
      </c>
      <c r="B53" s="5" t="s">
        <v>213</v>
      </c>
      <c r="C53" s="1">
        <v>0</v>
      </c>
      <c r="D53" s="9" t="str">
        <f t="shared" si="27"/>
        <v>N/A</v>
      </c>
      <c r="E53" s="1">
        <v>0</v>
      </c>
      <c r="F53" s="9" t="str">
        <f t="shared" si="28"/>
        <v>N/A</v>
      </c>
      <c r="G53" s="1">
        <v>0</v>
      </c>
      <c r="H53" s="9" t="str">
        <f t="shared" si="29"/>
        <v>N/A</v>
      </c>
      <c r="I53" s="12" t="s">
        <v>1747</v>
      </c>
      <c r="J53" s="12" t="s">
        <v>1747</v>
      </c>
      <c r="K53" s="1" t="s">
        <v>739</v>
      </c>
      <c r="L53" s="9" t="str">
        <f t="shared" si="20"/>
        <v>N/A</v>
      </c>
    </row>
    <row r="54" spans="1:12" x14ac:dyDescent="0.2">
      <c r="A54" s="48" t="s">
        <v>454</v>
      </c>
      <c r="B54" s="50" t="s">
        <v>213</v>
      </c>
      <c r="C54" s="1">
        <v>0</v>
      </c>
      <c r="D54" s="1" t="str">
        <f t="shared" si="17"/>
        <v>N/A</v>
      </c>
      <c r="E54" s="1">
        <v>0</v>
      </c>
      <c r="F54" s="1" t="str">
        <f t="shared" si="18"/>
        <v>N/A</v>
      </c>
      <c r="G54" s="1">
        <v>0</v>
      </c>
      <c r="H54" s="11" t="str">
        <f t="shared" si="19"/>
        <v>N/A</v>
      </c>
      <c r="I54" s="12" t="s">
        <v>1747</v>
      </c>
      <c r="J54" s="12" t="s">
        <v>1747</v>
      </c>
      <c r="K54" s="50" t="s">
        <v>739</v>
      </c>
      <c r="L54" s="9" t="str">
        <f t="shared" si="20"/>
        <v>N/A</v>
      </c>
    </row>
    <row r="55" spans="1:12" x14ac:dyDescent="0.2">
      <c r="A55" s="48" t="s">
        <v>1263</v>
      </c>
      <c r="B55" s="5" t="s">
        <v>213</v>
      </c>
      <c r="C55" s="1">
        <v>0</v>
      </c>
      <c r="D55" s="9" t="str">
        <f t="shared" ref="D55:D60" si="30">IF($B55="N/A","N/A",IF(C55&lt;0,"No","Yes"))</f>
        <v>N/A</v>
      </c>
      <c r="E55" s="1">
        <v>0</v>
      </c>
      <c r="F55" s="9" t="str">
        <f t="shared" ref="F55:F60" si="31">IF($B55="N/A","N/A",IF(E55&lt;0,"No","Yes"))</f>
        <v>N/A</v>
      </c>
      <c r="G55" s="1">
        <v>0</v>
      </c>
      <c r="H55" s="9" t="str">
        <f t="shared" ref="H55:H60" si="32">IF($B55="N/A","N/A",IF(G55&lt;0,"No","Yes"))</f>
        <v>N/A</v>
      </c>
      <c r="I55" s="12" t="s">
        <v>1747</v>
      </c>
      <c r="J55" s="12" t="s">
        <v>1747</v>
      </c>
      <c r="K55" s="1" t="s">
        <v>739</v>
      </c>
      <c r="L55" s="9" t="str">
        <f t="shared" si="20"/>
        <v>N/A</v>
      </c>
    </row>
    <row r="56" spans="1:12" x14ac:dyDescent="0.2">
      <c r="A56" s="48" t="s">
        <v>1264</v>
      </c>
      <c r="B56" s="5" t="s">
        <v>213</v>
      </c>
      <c r="C56" s="1">
        <v>0</v>
      </c>
      <c r="D56" s="9" t="str">
        <f t="shared" si="30"/>
        <v>N/A</v>
      </c>
      <c r="E56" s="1">
        <v>0</v>
      </c>
      <c r="F56" s="9" t="str">
        <f t="shared" si="31"/>
        <v>N/A</v>
      </c>
      <c r="G56" s="1">
        <v>0</v>
      </c>
      <c r="H56" s="9" t="str">
        <f t="shared" si="32"/>
        <v>N/A</v>
      </c>
      <c r="I56" s="12" t="s">
        <v>1747</v>
      </c>
      <c r="J56" s="12" t="s">
        <v>1747</v>
      </c>
      <c r="K56" s="1" t="s">
        <v>739</v>
      </c>
      <c r="L56" s="9" t="str">
        <f t="shared" si="20"/>
        <v>N/A</v>
      </c>
    </row>
    <row r="57" spans="1:12" x14ac:dyDescent="0.2">
      <c r="A57" s="48" t="s">
        <v>1265</v>
      </c>
      <c r="B57" s="5" t="s">
        <v>213</v>
      </c>
      <c r="C57" s="1">
        <v>0</v>
      </c>
      <c r="D57" s="9" t="str">
        <f t="shared" si="30"/>
        <v>N/A</v>
      </c>
      <c r="E57" s="1">
        <v>0</v>
      </c>
      <c r="F57" s="9" t="str">
        <f t="shared" si="31"/>
        <v>N/A</v>
      </c>
      <c r="G57" s="1">
        <v>0</v>
      </c>
      <c r="H57" s="9" t="str">
        <f t="shared" si="32"/>
        <v>N/A</v>
      </c>
      <c r="I57" s="12" t="s">
        <v>1747</v>
      </c>
      <c r="J57" s="12" t="s">
        <v>1747</v>
      </c>
      <c r="K57" s="1" t="s">
        <v>739</v>
      </c>
      <c r="L57" s="9" t="str">
        <f t="shared" si="20"/>
        <v>N/A</v>
      </c>
    </row>
    <row r="58" spans="1:12" x14ac:dyDescent="0.2">
      <c r="A58" s="48" t="s">
        <v>1266</v>
      </c>
      <c r="B58" s="5" t="s">
        <v>213</v>
      </c>
      <c r="C58" s="1">
        <v>0</v>
      </c>
      <c r="D58" s="9" t="str">
        <f t="shared" si="30"/>
        <v>N/A</v>
      </c>
      <c r="E58" s="1">
        <v>0</v>
      </c>
      <c r="F58" s="9" t="str">
        <f t="shared" si="31"/>
        <v>N/A</v>
      </c>
      <c r="G58" s="1">
        <v>0</v>
      </c>
      <c r="H58" s="9" t="str">
        <f t="shared" si="32"/>
        <v>N/A</v>
      </c>
      <c r="I58" s="12" t="s">
        <v>1747</v>
      </c>
      <c r="J58" s="12" t="s">
        <v>1747</v>
      </c>
      <c r="K58" s="1" t="s">
        <v>739</v>
      </c>
      <c r="L58" s="9" t="str">
        <f t="shared" si="20"/>
        <v>N/A</v>
      </c>
    </row>
    <row r="59" spans="1:12" x14ac:dyDescent="0.2">
      <c r="A59" s="48" t="s">
        <v>1267</v>
      </c>
      <c r="B59" s="5" t="s">
        <v>213</v>
      </c>
      <c r="C59" s="1">
        <v>0</v>
      </c>
      <c r="D59" s="9" t="str">
        <f t="shared" si="30"/>
        <v>N/A</v>
      </c>
      <c r="E59" s="1">
        <v>0</v>
      </c>
      <c r="F59" s="9" t="str">
        <f t="shared" si="31"/>
        <v>N/A</v>
      </c>
      <c r="G59" s="1">
        <v>0</v>
      </c>
      <c r="H59" s="9" t="str">
        <f t="shared" si="32"/>
        <v>N/A</v>
      </c>
      <c r="I59" s="12" t="s">
        <v>1747</v>
      </c>
      <c r="J59" s="12" t="s">
        <v>1747</v>
      </c>
      <c r="K59" s="1" t="s">
        <v>739</v>
      </c>
      <c r="L59" s="9" t="str">
        <f t="shared" si="20"/>
        <v>N/A</v>
      </c>
    </row>
    <row r="60" spans="1:12" x14ac:dyDescent="0.2">
      <c r="A60" s="48" t="s">
        <v>1268</v>
      </c>
      <c r="B60" s="5" t="s">
        <v>213</v>
      </c>
      <c r="C60" s="1">
        <v>0</v>
      </c>
      <c r="D60" s="9" t="str">
        <f t="shared" si="30"/>
        <v>N/A</v>
      </c>
      <c r="E60" s="1">
        <v>0</v>
      </c>
      <c r="F60" s="9" t="str">
        <f t="shared" si="31"/>
        <v>N/A</v>
      </c>
      <c r="G60" s="1">
        <v>0</v>
      </c>
      <c r="H60" s="9" t="str">
        <f t="shared" si="32"/>
        <v>N/A</v>
      </c>
      <c r="I60" s="12" t="s">
        <v>1747</v>
      </c>
      <c r="J60" s="12" t="s">
        <v>1747</v>
      </c>
      <c r="K60" s="1" t="s">
        <v>739</v>
      </c>
      <c r="L60" s="9" t="str">
        <f t="shared" si="20"/>
        <v>N/A</v>
      </c>
    </row>
    <row r="61" spans="1:12" x14ac:dyDescent="0.2">
      <c r="A61" s="3" t="s">
        <v>186</v>
      </c>
      <c r="B61" s="37" t="s">
        <v>213</v>
      </c>
      <c r="C61" s="1">
        <v>0</v>
      </c>
      <c r="D61" s="1" t="str">
        <f t="shared" si="17"/>
        <v>N/A</v>
      </c>
      <c r="E61" s="1">
        <v>0</v>
      </c>
      <c r="F61" s="1" t="str">
        <f t="shared" si="18"/>
        <v>N/A</v>
      </c>
      <c r="G61" s="1">
        <v>0</v>
      </c>
      <c r="H61" s="11" t="str">
        <f t="shared" si="19"/>
        <v>N/A</v>
      </c>
      <c r="I61" s="12" t="s">
        <v>1747</v>
      </c>
      <c r="J61" s="12" t="s">
        <v>1747</v>
      </c>
      <c r="K61" s="47" t="s">
        <v>739</v>
      </c>
      <c r="L61" s="9" t="str">
        <f>IF(J61="Div by 0", "N/A", IF(OR(J61="N/A",K61="N/A"),"N/A", IF(J61&gt;VALUE(MID(K61,1,2)), "No", IF(J61&lt;-1*VALUE(MID(K61,1,2)), "No", "Yes"))))</f>
        <v>N/A</v>
      </c>
    </row>
    <row r="62" spans="1:12" x14ac:dyDescent="0.2">
      <c r="A62" s="3" t="s">
        <v>187</v>
      </c>
      <c r="B62" s="37" t="s">
        <v>213</v>
      </c>
      <c r="C62" s="1">
        <v>0</v>
      </c>
      <c r="D62" s="1" t="str">
        <f t="shared" si="17"/>
        <v>N/A</v>
      </c>
      <c r="E62" s="1">
        <v>0</v>
      </c>
      <c r="F62" s="1" t="str">
        <f t="shared" si="18"/>
        <v>N/A</v>
      </c>
      <c r="G62" s="1">
        <v>0</v>
      </c>
      <c r="H62" s="11" t="str">
        <f t="shared" si="19"/>
        <v>N/A</v>
      </c>
      <c r="I62" s="12" t="s">
        <v>1747</v>
      </c>
      <c r="J62" s="12" t="s">
        <v>1747</v>
      </c>
      <c r="K62" s="47" t="s">
        <v>739</v>
      </c>
      <c r="L62" s="9" t="str">
        <f t="shared" ref="L62:L69" si="33">IF(J62="Div by 0", "N/A", IF(OR(J62="N/A",K62="N/A"),"N/A", IF(J62&gt;VALUE(MID(K62,1,2)), "No", IF(J62&lt;-1*VALUE(MID(K62,1,2)), "No", "Yes"))))</f>
        <v>N/A</v>
      </c>
    </row>
    <row r="63" spans="1:12" x14ac:dyDescent="0.2">
      <c r="A63" s="3" t="s">
        <v>188</v>
      </c>
      <c r="B63" s="37" t="s">
        <v>213</v>
      </c>
      <c r="C63" s="1">
        <v>0</v>
      </c>
      <c r="D63" s="1" t="str">
        <f t="shared" si="17"/>
        <v>N/A</v>
      </c>
      <c r="E63" s="1">
        <v>0</v>
      </c>
      <c r="F63" s="1" t="str">
        <f t="shared" si="18"/>
        <v>N/A</v>
      </c>
      <c r="G63" s="1">
        <v>0</v>
      </c>
      <c r="H63" s="11" t="str">
        <f t="shared" si="19"/>
        <v>N/A</v>
      </c>
      <c r="I63" s="12" t="s">
        <v>1747</v>
      </c>
      <c r="J63" s="12" t="s">
        <v>1747</v>
      </c>
      <c r="K63" s="47" t="s">
        <v>739</v>
      </c>
      <c r="L63" s="9" t="str">
        <f t="shared" si="33"/>
        <v>N/A</v>
      </c>
    </row>
    <row r="64" spans="1:12" x14ac:dyDescent="0.2">
      <c r="A64" s="3" t="s">
        <v>189</v>
      </c>
      <c r="B64" s="37" t="s">
        <v>213</v>
      </c>
      <c r="C64" s="1">
        <v>0</v>
      </c>
      <c r="D64" s="1" t="str">
        <f t="shared" si="17"/>
        <v>N/A</v>
      </c>
      <c r="E64" s="1">
        <v>0</v>
      </c>
      <c r="F64" s="1" t="str">
        <f t="shared" si="18"/>
        <v>N/A</v>
      </c>
      <c r="G64" s="1">
        <v>0</v>
      </c>
      <c r="H64" s="11" t="str">
        <f t="shared" si="19"/>
        <v>N/A</v>
      </c>
      <c r="I64" s="12" t="s">
        <v>1747</v>
      </c>
      <c r="J64" s="12" t="s">
        <v>1747</v>
      </c>
      <c r="K64" s="47" t="s">
        <v>739</v>
      </c>
      <c r="L64" s="9" t="str">
        <f t="shared" si="33"/>
        <v>N/A</v>
      </c>
    </row>
    <row r="65" spans="1:12" x14ac:dyDescent="0.2">
      <c r="A65" s="3" t="s">
        <v>190</v>
      </c>
      <c r="B65" s="37" t="s">
        <v>213</v>
      </c>
      <c r="C65" s="1">
        <v>0</v>
      </c>
      <c r="D65" s="1" t="str">
        <f t="shared" si="17"/>
        <v>N/A</v>
      </c>
      <c r="E65" s="1">
        <v>0</v>
      </c>
      <c r="F65" s="1" t="str">
        <f t="shared" si="18"/>
        <v>N/A</v>
      </c>
      <c r="G65" s="1">
        <v>0</v>
      </c>
      <c r="H65" s="11" t="str">
        <f t="shared" si="19"/>
        <v>N/A</v>
      </c>
      <c r="I65" s="12" t="s">
        <v>1747</v>
      </c>
      <c r="J65" s="12" t="s">
        <v>1747</v>
      </c>
      <c r="K65" s="47" t="s">
        <v>739</v>
      </c>
      <c r="L65" s="9" t="str">
        <f t="shared" si="33"/>
        <v>N/A</v>
      </c>
    </row>
    <row r="66" spans="1:12" x14ac:dyDescent="0.2">
      <c r="A66" s="3" t="s">
        <v>191</v>
      </c>
      <c r="B66" s="37" t="s">
        <v>213</v>
      </c>
      <c r="C66" s="1">
        <v>0</v>
      </c>
      <c r="D66" s="1" t="str">
        <f t="shared" si="17"/>
        <v>N/A</v>
      </c>
      <c r="E66" s="1">
        <v>0</v>
      </c>
      <c r="F66" s="1" t="str">
        <f t="shared" si="18"/>
        <v>N/A</v>
      </c>
      <c r="G66" s="1">
        <v>0</v>
      </c>
      <c r="H66" s="11" t="str">
        <f t="shared" si="19"/>
        <v>N/A</v>
      </c>
      <c r="I66" s="12" t="s">
        <v>1747</v>
      </c>
      <c r="J66" s="12" t="s">
        <v>1747</v>
      </c>
      <c r="K66" s="47" t="s">
        <v>739</v>
      </c>
      <c r="L66" s="9" t="str">
        <f t="shared" si="33"/>
        <v>N/A</v>
      </c>
    </row>
    <row r="67" spans="1:12" x14ac:dyDescent="0.2">
      <c r="A67" s="3" t="s">
        <v>192</v>
      </c>
      <c r="B67" s="37" t="s">
        <v>213</v>
      </c>
      <c r="C67" s="1">
        <v>0</v>
      </c>
      <c r="D67" s="1" t="str">
        <f t="shared" si="17"/>
        <v>N/A</v>
      </c>
      <c r="E67" s="1">
        <v>0</v>
      </c>
      <c r="F67" s="1" t="str">
        <f t="shared" si="18"/>
        <v>N/A</v>
      </c>
      <c r="G67" s="1">
        <v>0</v>
      </c>
      <c r="H67" s="11" t="str">
        <f t="shared" si="19"/>
        <v>N/A</v>
      </c>
      <c r="I67" s="12" t="s">
        <v>1747</v>
      </c>
      <c r="J67" s="12" t="s">
        <v>1747</v>
      </c>
      <c r="K67" s="47" t="s">
        <v>739</v>
      </c>
      <c r="L67" s="9" t="str">
        <f t="shared" si="33"/>
        <v>N/A</v>
      </c>
    </row>
    <row r="68" spans="1:12" x14ac:dyDescent="0.2">
      <c r="A68" s="2" t="s">
        <v>193</v>
      </c>
      <c r="B68" s="50" t="s">
        <v>213</v>
      </c>
      <c r="C68" s="1">
        <v>0</v>
      </c>
      <c r="D68" s="1" t="str">
        <f t="shared" si="17"/>
        <v>N/A</v>
      </c>
      <c r="E68" s="1">
        <v>0</v>
      </c>
      <c r="F68" s="1" t="str">
        <f t="shared" si="18"/>
        <v>N/A</v>
      </c>
      <c r="G68" s="1">
        <v>0</v>
      </c>
      <c r="H68" s="11" t="str">
        <f t="shared" si="19"/>
        <v>N/A</v>
      </c>
      <c r="I68" s="59" t="s">
        <v>1747</v>
      </c>
      <c r="J68" s="59" t="s">
        <v>1747</v>
      </c>
      <c r="K68" s="50" t="s">
        <v>739</v>
      </c>
      <c r="L68" s="9" t="str">
        <f t="shared" si="33"/>
        <v>N/A</v>
      </c>
    </row>
    <row r="69" spans="1:12" x14ac:dyDescent="0.2">
      <c r="A69" s="2" t="s">
        <v>194</v>
      </c>
      <c r="B69" s="50" t="s">
        <v>213</v>
      </c>
      <c r="C69" s="1">
        <v>0</v>
      </c>
      <c r="D69" s="1" t="str">
        <f t="shared" si="17"/>
        <v>N/A</v>
      </c>
      <c r="E69" s="1">
        <v>0</v>
      </c>
      <c r="F69" s="1" t="str">
        <f t="shared" si="18"/>
        <v>N/A</v>
      </c>
      <c r="G69" s="1">
        <v>0</v>
      </c>
      <c r="H69" s="11" t="str">
        <f t="shared" si="19"/>
        <v>N/A</v>
      </c>
      <c r="I69" s="59" t="s">
        <v>1747</v>
      </c>
      <c r="J69" s="59" t="s">
        <v>1747</v>
      </c>
      <c r="K69" s="50" t="s">
        <v>739</v>
      </c>
      <c r="L69" s="9" t="str">
        <f t="shared" si="33"/>
        <v>N/A</v>
      </c>
    </row>
    <row r="70" spans="1:12" x14ac:dyDescent="0.2">
      <c r="A70" s="48" t="s">
        <v>78</v>
      </c>
      <c r="B70" s="50" t="s">
        <v>294</v>
      </c>
      <c r="C70" s="13">
        <v>0</v>
      </c>
      <c r="D70" s="46" t="str">
        <f>IF($B70="N/A","N/A",IF(C70&gt;=20,"No",IF(C70&lt;0,"No","Yes")))</f>
        <v>Yes</v>
      </c>
      <c r="E70" s="13">
        <v>0</v>
      </c>
      <c r="F70" s="46" t="str">
        <f>IF($B70="N/A","N/A",IF(E70&gt;=20,"No",IF(E70&lt;0,"No","Yes")))</f>
        <v>Yes</v>
      </c>
      <c r="G70" s="13">
        <v>0</v>
      </c>
      <c r="H70" s="46" t="str">
        <f>IF($B70="N/A","N/A",IF(G70&gt;=20,"No",IF(G70&lt;0,"No","Yes")))</f>
        <v>Yes</v>
      </c>
      <c r="I70" s="12" t="s">
        <v>1747</v>
      </c>
      <c r="J70" s="12" t="s">
        <v>1747</v>
      </c>
      <c r="K70" s="47" t="s">
        <v>739</v>
      </c>
      <c r="L70" s="9" t="str">
        <f t="shared" si="20"/>
        <v>N/A</v>
      </c>
    </row>
    <row r="71" spans="1:12" x14ac:dyDescent="0.2">
      <c r="A71" s="48" t="s">
        <v>79</v>
      </c>
      <c r="B71" s="37" t="s">
        <v>213</v>
      </c>
      <c r="C71" s="13">
        <v>0</v>
      </c>
      <c r="D71" s="46" t="str">
        <f>IF($B71="N/A","N/A",IF(C71&gt;10,"No",IF(C71&lt;-10,"No","Yes")))</f>
        <v>N/A</v>
      </c>
      <c r="E71" s="13">
        <v>0</v>
      </c>
      <c r="F71" s="46" t="str">
        <f>IF($B71="N/A","N/A",IF(E71&gt;10,"No",IF(E71&lt;-10,"No","Yes")))</f>
        <v>N/A</v>
      </c>
      <c r="G71" s="13">
        <v>0</v>
      </c>
      <c r="H71" s="46" t="str">
        <f>IF($B71="N/A","N/A",IF(G71&gt;10,"No",IF(G71&lt;-10,"No","Yes")))</f>
        <v>N/A</v>
      </c>
      <c r="I71" s="12" t="s">
        <v>1747</v>
      </c>
      <c r="J71" s="12" t="s">
        <v>1747</v>
      </c>
      <c r="K71" s="47" t="s">
        <v>739</v>
      </c>
      <c r="L71" s="9" t="str">
        <f t="shared" si="20"/>
        <v>N/A</v>
      </c>
    </row>
    <row r="72" spans="1:12" x14ac:dyDescent="0.2">
      <c r="A72" s="48" t="s">
        <v>80</v>
      </c>
      <c r="B72" s="37" t="s">
        <v>213</v>
      </c>
      <c r="C72" s="13">
        <v>0</v>
      </c>
      <c r="D72" s="46" t="str">
        <f>IF($B72="N/A","N/A",IF(C72&gt;10,"No",IF(C72&lt;-10,"No","Yes")))</f>
        <v>N/A</v>
      </c>
      <c r="E72" s="13">
        <v>0</v>
      </c>
      <c r="F72" s="46" t="str">
        <f>IF($B72="N/A","N/A",IF(E72&gt;10,"No",IF(E72&lt;-10,"No","Yes")))</f>
        <v>N/A</v>
      </c>
      <c r="G72" s="13">
        <v>0</v>
      </c>
      <c r="H72" s="46" t="str">
        <f>IF($B72="N/A","N/A",IF(G72&gt;10,"No",IF(G72&lt;-10,"No","Yes")))</f>
        <v>N/A</v>
      </c>
      <c r="I72" s="12" t="s">
        <v>1747</v>
      </c>
      <c r="J72" s="12" t="s">
        <v>1747</v>
      </c>
      <c r="K72" s="47" t="s">
        <v>739</v>
      </c>
      <c r="L72" s="9" t="str">
        <f t="shared" si="20"/>
        <v>N/A</v>
      </c>
    </row>
    <row r="73" spans="1:12" x14ac:dyDescent="0.2">
      <c r="A73" s="48" t="s">
        <v>81</v>
      </c>
      <c r="B73" s="37" t="s">
        <v>213</v>
      </c>
      <c r="C73" s="13">
        <v>0</v>
      </c>
      <c r="D73" s="46" t="str">
        <f>IF($B73="N/A","N/A",IF(C73&gt;10,"No",IF(C73&lt;-10,"No","Yes")))</f>
        <v>N/A</v>
      </c>
      <c r="E73" s="13">
        <v>0</v>
      </c>
      <c r="F73" s="46" t="str">
        <f>IF($B73="N/A","N/A",IF(E73&gt;10,"No",IF(E73&lt;-10,"No","Yes")))</f>
        <v>N/A</v>
      </c>
      <c r="G73" s="13">
        <v>0</v>
      </c>
      <c r="H73" s="46" t="str">
        <f>IF($B73="N/A","N/A",IF(G73&gt;10,"No",IF(G73&lt;-10,"No","Yes")))</f>
        <v>N/A</v>
      </c>
      <c r="I73" s="12" t="s">
        <v>1747</v>
      </c>
      <c r="J73" s="12" t="s">
        <v>1747</v>
      </c>
      <c r="K73" s="47" t="s">
        <v>739</v>
      </c>
      <c r="L73" s="9" t="str">
        <f t="shared" si="20"/>
        <v>N/A</v>
      </c>
    </row>
    <row r="74" spans="1:12" x14ac:dyDescent="0.2">
      <c r="A74" s="48" t="s">
        <v>121</v>
      </c>
      <c r="B74" s="37" t="s">
        <v>213</v>
      </c>
      <c r="C74" s="13">
        <v>0</v>
      </c>
      <c r="D74" s="46" t="str">
        <f>IF($B74="N/A","N/A",IF(C74&gt;10,"No",IF(C74&lt;-10,"No","Yes")))</f>
        <v>N/A</v>
      </c>
      <c r="E74" s="13">
        <v>0</v>
      </c>
      <c r="F74" s="46" t="str">
        <f>IF($B74="N/A","N/A",IF(E74&gt;10,"No",IF(E74&lt;-10,"No","Yes")))</f>
        <v>N/A</v>
      </c>
      <c r="G74" s="13">
        <v>0</v>
      </c>
      <c r="H74" s="46" t="str">
        <f>IF($B74="N/A","N/A",IF(G74&gt;10,"No",IF(G74&lt;-10,"No","Yes")))</f>
        <v>N/A</v>
      </c>
      <c r="I74" s="12" t="s">
        <v>1747</v>
      </c>
      <c r="J74" s="12" t="s">
        <v>1747</v>
      </c>
      <c r="K74" s="47" t="s">
        <v>739</v>
      </c>
      <c r="L74" s="9" t="str">
        <f t="shared" si="20"/>
        <v>N/A</v>
      </c>
    </row>
    <row r="75" spans="1:12" x14ac:dyDescent="0.2">
      <c r="A75" s="48" t="s">
        <v>82</v>
      </c>
      <c r="B75" s="37" t="s">
        <v>213</v>
      </c>
      <c r="C75" s="13">
        <v>0</v>
      </c>
      <c r="D75" s="46" t="str">
        <f>IF($B75="N/A","N/A",IF(C75&gt;10,"No",IF(C75&lt;-10,"No","Yes")))</f>
        <v>N/A</v>
      </c>
      <c r="E75" s="13">
        <v>0</v>
      </c>
      <c r="F75" s="46" t="str">
        <f>IF($B75="N/A","N/A",IF(E75&gt;10,"No",IF(E75&lt;-10,"No","Yes")))</f>
        <v>N/A</v>
      </c>
      <c r="G75" s="13">
        <v>0</v>
      </c>
      <c r="H75" s="46" t="str">
        <f>IF($B75="N/A","N/A",IF(G75&gt;10,"No",IF(G75&lt;-10,"No","Yes")))</f>
        <v>N/A</v>
      </c>
      <c r="I75" s="12" t="s">
        <v>1747</v>
      </c>
      <c r="J75" s="12" t="s">
        <v>1747</v>
      </c>
      <c r="K75" s="47" t="s">
        <v>739</v>
      </c>
      <c r="L75" s="9" t="str">
        <f t="shared" si="20"/>
        <v>N/A</v>
      </c>
    </row>
    <row r="76" spans="1:12" x14ac:dyDescent="0.2">
      <c r="A76" s="48" t="s">
        <v>195</v>
      </c>
      <c r="B76" s="37" t="s">
        <v>213</v>
      </c>
      <c r="C76" s="13">
        <v>0</v>
      </c>
      <c r="D76" s="46" t="str">
        <f t="shared" ref="D76:D98" si="34">IF($B76="N/A","N/A",IF(C76&gt;10,"No",IF(C76&lt;-10,"No","Yes")))</f>
        <v>N/A</v>
      </c>
      <c r="E76" s="13">
        <v>0</v>
      </c>
      <c r="F76" s="46" t="str">
        <f t="shared" ref="F76:F98" si="35">IF($B76="N/A","N/A",IF(E76&gt;10,"No",IF(E76&lt;-10,"No","Yes")))</f>
        <v>N/A</v>
      </c>
      <c r="G76" s="13">
        <v>0</v>
      </c>
      <c r="H76" s="46" t="str">
        <f t="shared" ref="H76:H98" si="36">IF($B76="N/A","N/A",IF(G76&gt;10,"No",IF(G76&lt;-10,"No","Yes")))</f>
        <v>N/A</v>
      </c>
      <c r="I76" s="12" t="s">
        <v>1747</v>
      </c>
      <c r="J76" s="12" t="s">
        <v>1747</v>
      </c>
      <c r="K76" s="47" t="s">
        <v>739</v>
      </c>
      <c r="L76" s="9" t="str">
        <f>IF(J76="Div by 0", "N/A", IF(OR(J76="N/A",K76="N/A"),"N/A", IF(J76&gt;VALUE(MID(K76,1,2)), "No", IF(J76&lt;-1*VALUE(MID(K76,1,2)), "No", "Yes"))))</f>
        <v>N/A</v>
      </c>
    </row>
    <row r="77" spans="1:12" x14ac:dyDescent="0.2">
      <c r="A77" s="48" t="s">
        <v>196</v>
      </c>
      <c r="B77" s="37" t="s">
        <v>213</v>
      </c>
      <c r="C77" s="13">
        <v>0</v>
      </c>
      <c r="D77" s="46" t="str">
        <f t="shared" si="34"/>
        <v>N/A</v>
      </c>
      <c r="E77" s="13">
        <v>0</v>
      </c>
      <c r="F77" s="46" t="str">
        <f t="shared" si="35"/>
        <v>N/A</v>
      </c>
      <c r="G77" s="13">
        <v>0</v>
      </c>
      <c r="H77" s="46" t="str">
        <f t="shared" si="36"/>
        <v>N/A</v>
      </c>
      <c r="I77" s="12" t="s">
        <v>1747</v>
      </c>
      <c r="J77" s="12" t="s">
        <v>1747</v>
      </c>
      <c r="K77" s="47" t="s">
        <v>739</v>
      </c>
      <c r="L77" s="9" t="str">
        <f t="shared" ref="L77:L81" si="37">IF(J77="Div by 0", "N/A", IF(OR(J77="N/A",K77="N/A"),"N/A", IF(J77&gt;VALUE(MID(K77,1,2)), "No", IF(J77&lt;-1*VALUE(MID(K77,1,2)), "No", "Yes"))))</f>
        <v>N/A</v>
      </c>
    </row>
    <row r="78" spans="1:12" x14ac:dyDescent="0.2">
      <c r="A78" s="48" t="s">
        <v>197</v>
      </c>
      <c r="B78" s="37" t="s">
        <v>213</v>
      </c>
      <c r="C78" s="13">
        <v>0</v>
      </c>
      <c r="D78" s="46" t="str">
        <f t="shared" si="34"/>
        <v>N/A</v>
      </c>
      <c r="E78" s="13">
        <v>0</v>
      </c>
      <c r="F78" s="46" t="str">
        <f t="shared" si="35"/>
        <v>N/A</v>
      </c>
      <c r="G78" s="13">
        <v>0</v>
      </c>
      <c r="H78" s="46" t="str">
        <f t="shared" si="36"/>
        <v>N/A</v>
      </c>
      <c r="I78" s="12" t="s">
        <v>1747</v>
      </c>
      <c r="J78" s="12" t="s">
        <v>1747</v>
      </c>
      <c r="K78" s="47" t="s">
        <v>739</v>
      </c>
      <c r="L78" s="9" t="str">
        <f t="shared" si="37"/>
        <v>N/A</v>
      </c>
    </row>
    <row r="79" spans="1:12" x14ac:dyDescent="0.2">
      <c r="A79" s="48" t="s">
        <v>198</v>
      </c>
      <c r="B79" s="37" t="s">
        <v>213</v>
      </c>
      <c r="C79" s="13" t="s">
        <v>1747</v>
      </c>
      <c r="D79" s="46" t="str">
        <f t="shared" si="34"/>
        <v>N/A</v>
      </c>
      <c r="E79" s="13" t="s">
        <v>1747</v>
      </c>
      <c r="F79" s="46" t="str">
        <f t="shared" si="35"/>
        <v>N/A</v>
      </c>
      <c r="G79" s="13" t="s">
        <v>1747</v>
      </c>
      <c r="H79" s="46" t="str">
        <f t="shared" si="36"/>
        <v>N/A</v>
      </c>
      <c r="I79" s="12" t="s">
        <v>1747</v>
      </c>
      <c r="J79" s="12" t="s">
        <v>1747</v>
      </c>
      <c r="K79" s="47" t="s">
        <v>739</v>
      </c>
      <c r="L79" s="9" t="str">
        <f t="shared" si="37"/>
        <v>N/A</v>
      </c>
    </row>
    <row r="80" spans="1:12" x14ac:dyDescent="0.2">
      <c r="A80" s="48" t="s">
        <v>199</v>
      </c>
      <c r="B80" s="37" t="s">
        <v>213</v>
      </c>
      <c r="C80" s="13" t="s">
        <v>1747</v>
      </c>
      <c r="D80" s="46" t="str">
        <f t="shared" si="34"/>
        <v>N/A</v>
      </c>
      <c r="E80" s="13" t="s">
        <v>1747</v>
      </c>
      <c r="F80" s="46" t="str">
        <f t="shared" si="35"/>
        <v>N/A</v>
      </c>
      <c r="G80" s="13" t="s">
        <v>1747</v>
      </c>
      <c r="H80" s="46" t="str">
        <f t="shared" si="36"/>
        <v>N/A</v>
      </c>
      <c r="I80" s="12" t="s">
        <v>1747</v>
      </c>
      <c r="J80" s="12" t="s">
        <v>1747</v>
      </c>
      <c r="K80" s="47" t="s">
        <v>739</v>
      </c>
      <c r="L80" s="9" t="str">
        <f t="shared" si="37"/>
        <v>N/A</v>
      </c>
    </row>
    <row r="81" spans="1:12" x14ac:dyDescent="0.2">
      <c r="A81" s="48" t="s">
        <v>200</v>
      </c>
      <c r="B81" s="50" t="s">
        <v>213</v>
      </c>
      <c r="C81" s="13" t="s">
        <v>1747</v>
      </c>
      <c r="D81" s="46" t="str">
        <f t="shared" si="34"/>
        <v>N/A</v>
      </c>
      <c r="E81" s="13" t="s">
        <v>1747</v>
      </c>
      <c r="F81" s="46" t="str">
        <f t="shared" si="35"/>
        <v>N/A</v>
      </c>
      <c r="G81" s="13" t="s">
        <v>1747</v>
      </c>
      <c r="H81" s="46" t="str">
        <f t="shared" si="36"/>
        <v>N/A</v>
      </c>
      <c r="I81" s="12" t="s">
        <v>1747</v>
      </c>
      <c r="J81" s="12" t="s">
        <v>1747</v>
      </c>
      <c r="K81" s="50" t="s">
        <v>739</v>
      </c>
      <c r="L81" s="9" t="str">
        <f t="shared" si="37"/>
        <v>N/A</v>
      </c>
    </row>
    <row r="82" spans="1:12" x14ac:dyDescent="0.2">
      <c r="A82" s="48" t="s">
        <v>73</v>
      </c>
      <c r="B82" s="37" t="s">
        <v>213</v>
      </c>
      <c r="C82" s="38">
        <v>122338</v>
      </c>
      <c r="D82" s="46" t="str">
        <f t="shared" si="34"/>
        <v>N/A</v>
      </c>
      <c r="E82" s="38">
        <v>128594</v>
      </c>
      <c r="F82" s="46" t="str">
        <f t="shared" si="35"/>
        <v>N/A</v>
      </c>
      <c r="G82" s="38">
        <v>130951</v>
      </c>
      <c r="H82" s="46" t="str">
        <f t="shared" si="36"/>
        <v>N/A</v>
      </c>
      <c r="I82" s="12">
        <v>5.1139999999999999</v>
      </c>
      <c r="J82" s="12">
        <v>1.833</v>
      </c>
      <c r="K82" s="47" t="s">
        <v>739</v>
      </c>
      <c r="L82" s="9" t="str">
        <f t="shared" si="20"/>
        <v>Yes</v>
      </c>
    </row>
    <row r="83" spans="1:12" x14ac:dyDescent="0.2">
      <c r="A83" s="48" t="s">
        <v>1269</v>
      </c>
      <c r="B83" s="37" t="s">
        <v>213</v>
      </c>
      <c r="C83" s="8">
        <v>0</v>
      </c>
      <c r="D83" s="46" t="str">
        <f t="shared" si="34"/>
        <v>N/A</v>
      </c>
      <c r="E83" s="8">
        <v>0</v>
      </c>
      <c r="F83" s="46" t="str">
        <f t="shared" si="35"/>
        <v>N/A</v>
      </c>
      <c r="G83" s="8">
        <v>0</v>
      </c>
      <c r="H83" s="46" t="str">
        <f t="shared" si="36"/>
        <v>N/A</v>
      </c>
      <c r="I83" s="12" t="s">
        <v>1747</v>
      </c>
      <c r="J83" s="12" t="s">
        <v>1747</v>
      </c>
      <c r="K83" s="47" t="s">
        <v>739</v>
      </c>
      <c r="L83" s="9" t="str">
        <f t="shared" si="20"/>
        <v>N/A</v>
      </c>
    </row>
    <row r="84" spans="1:12" x14ac:dyDescent="0.2">
      <c r="A84" s="48" t="s">
        <v>1270</v>
      </c>
      <c r="B84" s="37" t="s">
        <v>213</v>
      </c>
      <c r="C84" s="8">
        <v>0</v>
      </c>
      <c r="D84" s="46" t="str">
        <f t="shared" si="34"/>
        <v>N/A</v>
      </c>
      <c r="E84" s="8">
        <v>0</v>
      </c>
      <c r="F84" s="46" t="str">
        <f t="shared" si="35"/>
        <v>N/A</v>
      </c>
      <c r="G84" s="8">
        <v>0</v>
      </c>
      <c r="H84" s="46" t="str">
        <f t="shared" si="36"/>
        <v>N/A</v>
      </c>
      <c r="I84" s="12" t="s">
        <v>1747</v>
      </c>
      <c r="J84" s="12" t="s">
        <v>1747</v>
      </c>
      <c r="K84" s="47" t="s">
        <v>739</v>
      </c>
      <c r="L84" s="9" t="str">
        <f t="shared" si="20"/>
        <v>N/A</v>
      </c>
    </row>
    <row r="85" spans="1:12" x14ac:dyDescent="0.2">
      <c r="A85" s="48" t="s">
        <v>1271</v>
      </c>
      <c r="B85" s="37" t="s">
        <v>213</v>
      </c>
      <c r="C85" s="8">
        <v>0</v>
      </c>
      <c r="D85" s="46" t="str">
        <f t="shared" si="34"/>
        <v>N/A</v>
      </c>
      <c r="E85" s="8">
        <v>0</v>
      </c>
      <c r="F85" s="46" t="str">
        <f t="shared" si="35"/>
        <v>N/A</v>
      </c>
      <c r="G85" s="8">
        <v>0</v>
      </c>
      <c r="H85" s="46" t="str">
        <f t="shared" si="36"/>
        <v>N/A</v>
      </c>
      <c r="I85" s="12" t="s">
        <v>1747</v>
      </c>
      <c r="J85" s="12" t="s">
        <v>1747</v>
      </c>
      <c r="K85" s="47" t="s">
        <v>739</v>
      </c>
      <c r="L85" s="9" t="str">
        <f t="shared" si="20"/>
        <v>N/A</v>
      </c>
    </row>
    <row r="86" spans="1:12" x14ac:dyDescent="0.2">
      <c r="A86" s="48" t="s">
        <v>1272</v>
      </c>
      <c r="B86" s="37" t="s">
        <v>213</v>
      </c>
      <c r="C86" s="8">
        <v>0</v>
      </c>
      <c r="D86" s="46" t="str">
        <f t="shared" si="34"/>
        <v>N/A</v>
      </c>
      <c r="E86" s="8">
        <v>0</v>
      </c>
      <c r="F86" s="46" t="str">
        <f t="shared" si="35"/>
        <v>N/A</v>
      </c>
      <c r="G86" s="8">
        <v>0</v>
      </c>
      <c r="H86" s="46" t="str">
        <f t="shared" si="36"/>
        <v>N/A</v>
      </c>
      <c r="I86" s="12" t="s">
        <v>1747</v>
      </c>
      <c r="J86" s="12" t="s">
        <v>1747</v>
      </c>
      <c r="K86" s="47" t="s">
        <v>739</v>
      </c>
      <c r="L86" s="9" t="str">
        <f t="shared" si="20"/>
        <v>N/A</v>
      </c>
    </row>
    <row r="87" spans="1:12" x14ac:dyDescent="0.2">
      <c r="A87" s="48" t="s">
        <v>1273</v>
      </c>
      <c r="B87" s="37" t="s">
        <v>213</v>
      </c>
      <c r="C87" s="8">
        <v>0</v>
      </c>
      <c r="D87" s="46" t="str">
        <f t="shared" si="34"/>
        <v>N/A</v>
      </c>
      <c r="E87" s="8">
        <v>0</v>
      </c>
      <c r="F87" s="46" t="str">
        <f t="shared" si="35"/>
        <v>N/A</v>
      </c>
      <c r="G87" s="8">
        <v>0</v>
      </c>
      <c r="H87" s="46" t="str">
        <f t="shared" si="36"/>
        <v>N/A</v>
      </c>
      <c r="I87" s="12" t="s">
        <v>1747</v>
      </c>
      <c r="J87" s="12" t="s">
        <v>1747</v>
      </c>
      <c r="K87" s="47" t="s">
        <v>739</v>
      </c>
      <c r="L87" s="9" t="str">
        <f t="shared" si="20"/>
        <v>N/A</v>
      </c>
    </row>
    <row r="88" spans="1:12" x14ac:dyDescent="0.2">
      <c r="A88" s="48" t="s">
        <v>1274</v>
      </c>
      <c r="B88" s="37" t="s">
        <v>213</v>
      </c>
      <c r="C88" s="8">
        <v>0</v>
      </c>
      <c r="D88" s="46" t="str">
        <f t="shared" si="34"/>
        <v>N/A</v>
      </c>
      <c r="E88" s="8">
        <v>0</v>
      </c>
      <c r="F88" s="46" t="str">
        <f t="shared" si="35"/>
        <v>N/A</v>
      </c>
      <c r="G88" s="8">
        <v>0</v>
      </c>
      <c r="H88" s="46" t="str">
        <f t="shared" si="36"/>
        <v>N/A</v>
      </c>
      <c r="I88" s="12" t="s">
        <v>1747</v>
      </c>
      <c r="J88" s="12" t="s">
        <v>1747</v>
      </c>
      <c r="K88" s="47" t="s">
        <v>739</v>
      </c>
      <c r="L88" s="9" t="str">
        <f t="shared" si="20"/>
        <v>N/A</v>
      </c>
    </row>
    <row r="89" spans="1:12" x14ac:dyDescent="0.2">
      <c r="A89" s="48" t="s">
        <v>1275</v>
      </c>
      <c r="B89" s="37" t="s">
        <v>213</v>
      </c>
      <c r="C89" s="8">
        <v>0</v>
      </c>
      <c r="D89" s="46" t="str">
        <f t="shared" si="34"/>
        <v>N/A</v>
      </c>
      <c r="E89" s="8">
        <v>0</v>
      </c>
      <c r="F89" s="46" t="str">
        <f t="shared" si="35"/>
        <v>N/A</v>
      </c>
      <c r="G89" s="8">
        <v>0</v>
      </c>
      <c r="H89" s="46" t="str">
        <f t="shared" si="36"/>
        <v>N/A</v>
      </c>
      <c r="I89" s="12" t="s">
        <v>1747</v>
      </c>
      <c r="J89" s="12" t="s">
        <v>1747</v>
      </c>
      <c r="K89" s="47" t="s">
        <v>739</v>
      </c>
      <c r="L89" s="9" t="str">
        <f t="shared" si="20"/>
        <v>N/A</v>
      </c>
    </row>
    <row r="90" spans="1:12" x14ac:dyDescent="0.2">
      <c r="A90" s="48" t="s">
        <v>1276</v>
      </c>
      <c r="B90" s="37" t="s">
        <v>213</v>
      </c>
      <c r="C90" s="8">
        <v>0</v>
      </c>
      <c r="D90" s="46" t="str">
        <f t="shared" si="34"/>
        <v>N/A</v>
      </c>
      <c r="E90" s="8">
        <v>0</v>
      </c>
      <c r="F90" s="46" t="str">
        <f t="shared" si="35"/>
        <v>N/A</v>
      </c>
      <c r="G90" s="8">
        <v>0</v>
      </c>
      <c r="H90" s="46" t="str">
        <f t="shared" si="36"/>
        <v>N/A</v>
      </c>
      <c r="I90" s="12" t="s">
        <v>1747</v>
      </c>
      <c r="J90" s="12" t="s">
        <v>1747</v>
      </c>
      <c r="K90" s="47" t="s">
        <v>739</v>
      </c>
      <c r="L90" s="9" t="str">
        <f t="shared" si="20"/>
        <v>N/A</v>
      </c>
    </row>
    <row r="91" spans="1:12" x14ac:dyDescent="0.2">
      <c r="A91" s="48" t="s">
        <v>1277</v>
      </c>
      <c r="B91" s="37" t="s">
        <v>213</v>
      </c>
      <c r="C91" s="8">
        <v>0</v>
      </c>
      <c r="D91" s="46" t="str">
        <f t="shared" si="34"/>
        <v>N/A</v>
      </c>
      <c r="E91" s="8">
        <v>0</v>
      </c>
      <c r="F91" s="46" t="str">
        <f t="shared" si="35"/>
        <v>N/A</v>
      </c>
      <c r="G91" s="8">
        <v>0</v>
      </c>
      <c r="H91" s="46" t="str">
        <f t="shared" si="36"/>
        <v>N/A</v>
      </c>
      <c r="I91" s="12" t="s">
        <v>1747</v>
      </c>
      <c r="J91" s="12" t="s">
        <v>1747</v>
      </c>
      <c r="K91" s="47" t="s">
        <v>739</v>
      </c>
      <c r="L91" s="9" t="str">
        <f t="shared" si="20"/>
        <v>N/A</v>
      </c>
    </row>
    <row r="92" spans="1:12" x14ac:dyDescent="0.2">
      <c r="A92" s="48" t="s">
        <v>1278</v>
      </c>
      <c r="B92" s="37" t="s">
        <v>213</v>
      </c>
      <c r="C92" s="8">
        <v>0</v>
      </c>
      <c r="D92" s="46" t="str">
        <f t="shared" si="34"/>
        <v>N/A</v>
      </c>
      <c r="E92" s="8">
        <v>0</v>
      </c>
      <c r="F92" s="46" t="str">
        <f t="shared" si="35"/>
        <v>N/A</v>
      </c>
      <c r="G92" s="8">
        <v>0</v>
      </c>
      <c r="H92" s="46" t="str">
        <f t="shared" si="36"/>
        <v>N/A</v>
      </c>
      <c r="I92" s="12" t="s">
        <v>1747</v>
      </c>
      <c r="J92" s="12" t="s">
        <v>1747</v>
      </c>
      <c r="K92" s="47" t="s">
        <v>739</v>
      </c>
      <c r="L92" s="9" t="str">
        <f t="shared" si="20"/>
        <v>N/A</v>
      </c>
    </row>
    <row r="93" spans="1:12" x14ac:dyDescent="0.2">
      <c r="A93" s="48" t="s">
        <v>1279</v>
      </c>
      <c r="B93" s="37" t="s">
        <v>213</v>
      </c>
      <c r="C93" s="8">
        <v>0</v>
      </c>
      <c r="D93" s="46" t="str">
        <f t="shared" si="34"/>
        <v>N/A</v>
      </c>
      <c r="E93" s="8">
        <v>0</v>
      </c>
      <c r="F93" s="46" t="str">
        <f t="shared" si="35"/>
        <v>N/A</v>
      </c>
      <c r="G93" s="8">
        <v>0</v>
      </c>
      <c r="H93" s="46" t="str">
        <f t="shared" si="36"/>
        <v>N/A</v>
      </c>
      <c r="I93" s="12" t="s">
        <v>1747</v>
      </c>
      <c r="J93" s="12" t="s">
        <v>1747</v>
      </c>
      <c r="K93" s="47" t="s">
        <v>739</v>
      </c>
      <c r="L93" s="9" t="str">
        <f t="shared" si="20"/>
        <v>N/A</v>
      </c>
    </row>
    <row r="94" spans="1:12" x14ac:dyDescent="0.2">
      <c r="A94" s="48" t="s">
        <v>1280</v>
      </c>
      <c r="B94" s="37" t="s">
        <v>213</v>
      </c>
      <c r="C94" s="8">
        <v>0</v>
      </c>
      <c r="D94" s="46" t="str">
        <f t="shared" si="34"/>
        <v>N/A</v>
      </c>
      <c r="E94" s="8">
        <v>0</v>
      </c>
      <c r="F94" s="46" t="str">
        <f t="shared" si="35"/>
        <v>N/A</v>
      </c>
      <c r="G94" s="8">
        <v>0</v>
      </c>
      <c r="H94" s="46" t="str">
        <f t="shared" si="36"/>
        <v>N/A</v>
      </c>
      <c r="I94" s="12" t="s">
        <v>1747</v>
      </c>
      <c r="J94" s="12" t="s">
        <v>1747</v>
      </c>
      <c r="K94" s="47" t="s">
        <v>739</v>
      </c>
      <c r="L94" s="9" t="str">
        <f t="shared" si="20"/>
        <v>N/A</v>
      </c>
    </row>
    <row r="95" spans="1:12" x14ac:dyDescent="0.2">
      <c r="A95" s="48" t="s">
        <v>1281</v>
      </c>
      <c r="B95" s="50" t="s">
        <v>213</v>
      </c>
      <c r="C95" s="13">
        <v>0</v>
      </c>
      <c r="D95" s="11" t="str">
        <f t="shared" si="34"/>
        <v>N/A</v>
      </c>
      <c r="E95" s="13">
        <v>0</v>
      </c>
      <c r="F95" s="11" t="str">
        <f t="shared" si="35"/>
        <v>N/A</v>
      </c>
      <c r="G95" s="13">
        <v>0</v>
      </c>
      <c r="H95" s="11" t="str">
        <f t="shared" si="36"/>
        <v>N/A</v>
      </c>
      <c r="I95" s="59" t="s">
        <v>1747</v>
      </c>
      <c r="J95" s="59" t="s">
        <v>1747</v>
      </c>
      <c r="K95" s="50" t="s">
        <v>739</v>
      </c>
      <c r="L95" s="9" t="str">
        <f t="shared" si="20"/>
        <v>N/A</v>
      </c>
    </row>
    <row r="96" spans="1:12" x14ac:dyDescent="0.2">
      <c r="A96" s="48" t="s">
        <v>1282</v>
      </c>
      <c r="B96" s="50" t="s">
        <v>213</v>
      </c>
      <c r="C96" s="13">
        <v>0</v>
      </c>
      <c r="D96" s="11" t="str">
        <f t="shared" si="34"/>
        <v>N/A</v>
      </c>
      <c r="E96" s="13">
        <v>0</v>
      </c>
      <c r="F96" s="11" t="str">
        <f t="shared" si="35"/>
        <v>N/A</v>
      </c>
      <c r="G96" s="13">
        <v>0</v>
      </c>
      <c r="H96" s="11" t="str">
        <f t="shared" si="36"/>
        <v>N/A</v>
      </c>
      <c r="I96" s="59" t="s">
        <v>1747</v>
      </c>
      <c r="J96" s="59" t="s">
        <v>1747</v>
      </c>
      <c r="K96" s="50" t="s">
        <v>739</v>
      </c>
      <c r="L96" s="9" t="str">
        <f t="shared" si="20"/>
        <v>N/A</v>
      </c>
    </row>
    <row r="97" spans="1:12" x14ac:dyDescent="0.2">
      <c r="A97" s="48" t="s">
        <v>1283</v>
      </c>
      <c r="B97" s="37" t="s">
        <v>213</v>
      </c>
      <c r="C97" s="8">
        <v>0</v>
      </c>
      <c r="D97" s="46" t="str">
        <f t="shared" si="34"/>
        <v>N/A</v>
      </c>
      <c r="E97" s="8">
        <v>0</v>
      </c>
      <c r="F97" s="46" t="str">
        <f t="shared" si="35"/>
        <v>N/A</v>
      </c>
      <c r="G97" s="8">
        <v>0</v>
      </c>
      <c r="H97" s="46" t="str">
        <f t="shared" si="36"/>
        <v>N/A</v>
      </c>
      <c r="I97" s="12" t="s">
        <v>1747</v>
      </c>
      <c r="J97" s="12" t="s">
        <v>1747</v>
      </c>
      <c r="K97" s="47" t="s">
        <v>739</v>
      </c>
      <c r="L97" s="9" t="str">
        <f t="shared" si="20"/>
        <v>N/A</v>
      </c>
    </row>
    <row r="98" spans="1:12" x14ac:dyDescent="0.2">
      <c r="A98" s="48" t="s">
        <v>1284</v>
      </c>
      <c r="B98" s="37" t="s">
        <v>213</v>
      </c>
      <c r="C98" s="8">
        <v>100</v>
      </c>
      <c r="D98" s="46" t="str">
        <f t="shared" si="34"/>
        <v>N/A</v>
      </c>
      <c r="E98" s="8">
        <v>100</v>
      </c>
      <c r="F98" s="46" t="str">
        <f t="shared" si="35"/>
        <v>N/A</v>
      </c>
      <c r="G98" s="8">
        <v>100</v>
      </c>
      <c r="H98" s="46" t="str">
        <f t="shared" si="36"/>
        <v>N/A</v>
      </c>
      <c r="I98" s="12">
        <v>0</v>
      </c>
      <c r="J98" s="12">
        <v>0</v>
      </c>
      <c r="K98" s="47" t="s">
        <v>739</v>
      </c>
      <c r="L98" s="9" t="str">
        <f t="shared" si="20"/>
        <v>Yes</v>
      </c>
    </row>
    <row r="99" spans="1:12" x14ac:dyDescent="0.2">
      <c r="A99" s="48" t="s">
        <v>1285</v>
      </c>
      <c r="B99" s="62" t="s">
        <v>278</v>
      </c>
      <c r="C99" s="8">
        <v>0</v>
      </c>
      <c r="D99" s="46" t="str">
        <f>IF($B99="N/A","N/A",IF(C99&gt;=5,"No",IF(C99&lt;0,"No","Yes")))</f>
        <v>Yes</v>
      </c>
      <c r="E99" s="8">
        <v>0</v>
      </c>
      <c r="F99" s="46" t="str">
        <f>IF($B99="N/A","N/A",IF(E99&gt;=5,"No",IF(E99&lt;0,"No","Yes")))</f>
        <v>Yes</v>
      </c>
      <c r="G99" s="8">
        <v>0</v>
      </c>
      <c r="H99" s="46" t="str">
        <f>IF($B99="N/A","N/A",IF(G99&gt;=5,"No",IF(G99&lt;0,"No","Yes")))</f>
        <v>Yes</v>
      </c>
      <c r="I99" s="12" t="s">
        <v>1747</v>
      </c>
      <c r="J99" s="12" t="s">
        <v>1747</v>
      </c>
      <c r="K99" s="47" t="s">
        <v>739</v>
      </c>
      <c r="L99" s="9" t="str">
        <f t="shared" si="20"/>
        <v>N/A</v>
      </c>
    </row>
    <row r="100" spans="1:12" x14ac:dyDescent="0.2">
      <c r="A100" s="48" t="s">
        <v>107</v>
      </c>
      <c r="B100" s="37" t="s">
        <v>213</v>
      </c>
      <c r="C100" s="49">
        <v>0</v>
      </c>
      <c r="D100" s="46" t="str">
        <f>IF($B100="N/A","N/A",IF(C100&gt;10,"No",IF(C100&lt;-10,"No","Yes")))</f>
        <v>N/A</v>
      </c>
      <c r="E100" s="49">
        <v>0</v>
      </c>
      <c r="F100" s="46" t="str">
        <f>IF($B100="N/A","N/A",IF(E100&gt;10,"No",IF(E100&lt;-10,"No","Yes")))</f>
        <v>N/A</v>
      </c>
      <c r="G100" s="49">
        <v>0</v>
      </c>
      <c r="H100" s="46" t="str">
        <f>IF($B100="N/A","N/A",IF(G100&gt;10,"No",IF(G100&lt;-10,"No","Yes")))</f>
        <v>N/A</v>
      </c>
      <c r="I100" s="12" t="s">
        <v>1747</v>
      </c>
      <c r="J100" s="12" t="s">
        <v>1747</v>
      </c>
      <c r="K100" s="47" t="s">
        <v>739</v>
      </c>
      <c r="L100" s="9" t="str">
        <f t="shared" ref="L100:L111" si="38">IF(J100="Div by 0", "N/A", IF(K100="N/A","N/A", IF(J100&gt;VALUE(MID(K100,1,2)), "No", IF(J100&lt;-1*VALUE(MID(K100,1,2)), "No", "Yes"))))</f>
        <v>N/A</v>
      </c>
    </row>
    <row r="101" spans="1:12" x14ac:dyDescent="0.2">
      <c r="A101" s="48" t="s">
        <v>455</v>
      </c>
      <c r="B101" s="37" t="s">
        <v>213</v>
      </c>
      <c r="C101" s="49">
        <v>0</v>
      </c>
      <c r="D101" s="46" t="str">
        <f>IF($B101="N/A","N/A",IF(C101&gt;10,"No",IF(C101&lt;-10,"No","Yes")))</f>
        <v>N/A</v>
      </c>
      <c r="E101" s="49">
        <v>0</v>
      </c>
      <c r="F101" s="46" t="str">
        <f>IF($B101="N/A","N/A",IF(E101&gt;10,"No",IF(E101&lt;-10,"No","Yes")))</f>
        <v>N/A</v>
      </c>
      <c r="G101" s="49">
        <v>0</v>
      </c>
      <c r="H101" s="46" t="str">
        <f>IF($B101="N/A","N/A",IF(G101&gt;10,"No",IF(G101&lt;-10,"No","Yes")))</f>
        <v>N/A</v>
      </c>
      <c r="I101" s="12" t="s">
        <v>1747</v>
      </c>
      <c r="J101" s="12" t="s">
        <v>1747</v>
      </c>
      <c r="K101" s="47" t="s">
        <v>739</v>
      </c>
      <c r="L101" s="9" t="str">
        <f t="shared" si="38"/>
        <v>N/A</v>
      </c>
    </row>
    <row r="102" spans="1:12" x14ac:dyDescent="0.2">
      <c r="A102" s="48" t="s">
        <v>456</v>
      </c>
      <c r="B102" s="37" t="s">
        <v>213</v>
      </c>
      <c r="C102" s="49">
        <v>0</v>
      </c>
      <c r="D102" s="46" t="str">
        <f>IF($B102="N/A","N/A",IF(C102&gt;10,"No",IF(C102&lt;-10,"No","Yes")))</f>
        <v>N/A</v>
      </c>
      <c r="E102" s="49">
        <v>0</v>
      </c>
      <c r="F102" s="46" t="str">
        <f>IF($B102="N/A","N/A",IF(E102&gt;10,"No",IF(E102&lt;-10,"No","Yes")))</f>
        <v>N/A</v>
      </c>
      <c r="G102" s="49">
        <v>0</v>
      </c>
      <c r="H102" s="46" t="str">
        <f>IF($B102="N/A","N/A",IF(G102&gt;10,"No",IF(G102&lt;-10,"No","Yes")))</f>
        <v>N/A</v>
      </c>
      <c r="I102" s="12" t="s">
        <v>1747</v>
      </c>
      <c r="J102" s="12" t="s">
        <v>1747</v>
      </c>
      <c r="K102" s="47" t="s">
        <v>739</v>
      </c>
      <c r="L102" s="9" t="str">
        <f t="shared" si="38"/>
        <v>N/A</v>
      </c>
    </row>
    <row r="103" spans="1:12" x14ac:dyDescent="0.2">
      <c r="A103" s="48" t="s">
        <v>457</v>
      </c>
      <c r="B103" s="37" t="s">
        <v>213</v>
      </c>
      <c r="C103" s="49">
        <v>0</v>
      </c>
      <c r="D103" s="46" t="str">
        <f>IF($B103="N/A","N/A",IF(C103&gt;10,"No",IF(C103&lt;-10,"No","Yes")))</f>
        <v>N/A</v>
      </c>
      <c r="E103" s="49">
        <v>0</v>
      </c>
      <c r="F103" s="46" t="str">
        <f>IF($B103="N/A","N/A",IF(E103&gt;10,"No",IF(E103&lt;-10,"No","Yes")))</f>
        <v>N/A</v>
      </c>
      <c r="G103" s="49">
        <v>0</v>
      </c>
      <c r="H103" s="46" t="str">
        <f>IF($B103="N/A","N/A",IF(G103&gt;10,"No",IF(G103&lt;-10,"No","Yes")))</f>
        <v>N/A</v>
      </c>
      <c r="I103" s="12" t="s">
        <v>1747</v>
      </c>
      <c r="J103" s="12" t="s">
        <v>1747</v>
      </c>
      <c r="K103" s="47" t="s">
        <v>739</v>
      </c>
      <c r="L103" s="9" t="str">
        <f t="shared" si="38"/>
        <v>N/A</v>
      </c>
    </row>
    <row r="104" spans="1:12" x14ac:dyDescent="0.2">
      <c r="A104" s="48" t="s">
        <v>108</v>
      </c>
      <c r="B104" s="63" t="s">
        <v>295</v>
      </c>
      <c r="C104" s="8" t="s">
        <v>1747</v>
      </c>
      <c r="D104" s="46" t="str">
        <f>IF($B104="N/A","N/A",IF(C104&gt;2,"No",IF(C104&lt;0.9,"No","Yes")))</f>
        <v>No</v>
      </c>
      <c r="E104" s="8" t="s">
        <v>1747</v>
      </c>
      <c r="F104" s="46" t="str">
        <f>IF($B104="N/A","N/A",IF(E104&gt;2,"No",IF(E104&lt;0.9,"No","Yes")))</f>
        <v>No</v>
      </c>
      <c r="G104" s="8" t="s">
        <v>1747</v>
      </c>
      <c r="H104" s="46" t="str">
        <f>IF($B104="N/A","N/A",IF(G104&gt;2,"No",IF(G104&lt;0.9,"No","Yes")))</f>
        <v>No</v>
      </c>
      <c r="I104" s="12" t="s">
        <v>1747</v>
      </c>
      <c r="J104" s="12" t="s">
        <v>1747</v>
      </c>
      <c r="K104" s="47" t="s">
        <v>739</v>
      </c>
      <c r="L104" s="9" t="str">
        <f t="shared" si="38"/>
        <v>N/A</v>
      </c>
    </row>
    <row r="105" spans="1:12" x14ac:dyDescent="0.2">
      <c r="A105" s="48" t="s">
        <v>458</v>
      </c>
      <c r="B105" s="63" t="s">
        <v>295</v>
      </c>
      <c r="C105" s="8" t="s">
        <v>1747</v>
      </c>
      <c r="D105" s="46" t="str">
        <f>IF($B105="N/A","N/A",IF(C105&gt;2,"No",IF(C105&lt;0.9,"No","Yes")))</f>
        <v>No</v>
      </c>
      <c r="E105" s="8" t="s">
        <v>1747</v>
      </c>
      <c r="F105" s="46" t="str">
        <f>IF($B105="N/A","N/A",IF(E105&gt;2,"No",IF(E105&lt;0.9,"No","Yes")))</f>
        <v>No</v>
      </c>
      <c r="G105" s="8" t="s">
        <v>1747</v>
      </c>
      <c r="H105" s="46" t="str">
        <f>IF($B105="N/A","N/A",IF(G105&gt;2,"No",IF(G105&lt;0.9,"No","Yes")))</f>
        <v>No</v>
      </c>
      <c r="I105" s="12" t="s">
        <v>1747</v>
      </c>
      <c r="J105" s="12" t="s">
        <v>1747</v>
      </c>
      <c r="K105" s="47" t="s">
        <v>739</v>
      </c>
      <c r="L105" s="9" t="str">
        <f t="shared" si="38"/>
        <v>N/A</v>
      </c>
    </row>
    <row r="106" spans="1:12" x14ac:dyDescent="0.2">
      <c r="A106" s="48" t="s">
        <v>459</v>
      </c>
      <c r="B106" s="63" t="s">
        <v>295</v>
      </c>
      <c r="C106" s="8" t="s">
        <v>1747</v>
      </c>
      <c r="D106" s="46" t="str">
        <f>IF($B106="N/A","N/A",IF(C106&gt;2,"No",IF(C106&lt;0.9,"No","Yes")))</f>
        <v>No</v>
      </c>
      <c r="E106" s="8" t="s">
        <v>1747</v>
      </c>
      <c r="F106" s="46" t="str">
        <f>IF($B106="N/A","N/A",IF(E106&gt;2,"No",IF(E106&lt;0.9,"No","Yes")))</f>
        <v>No</v>
      </c>
      <c r="G106" s="8" t="s">
        <v>1747</v>
      </c>
      <c r="H106" s="46" t="str">
        <f>IF($B106="N/A","N/A",IF(G106&gt;2,"No",IF(G106&lt;0.9,"No","Yes")))</f>
        <v>No</v>
      </c>
      <c r="I106" s="12" t="s">
        <v>1747</v>
      </c>
      <c r="J106" s="12" t="s">
        <v>1747</v>
      </c>
      <c r="K106" s="47" t="s">
        <v>739</v>
      </c>
      <c r="L106" s="9" t="str">
        <f t="shared" si="38"/>
        <v>N/A</v>
      </c>
    </row>
    <row r="107" spans="1:12" x14ac:dyDescent="0.2">
      <c r="A107" s="48" t="s">
        <v>460</v>
      </c>
      <c r="B107" s="63" t="s">
        <v>295</v>
      </c>
      <c r="C107" s="8" t="s">
        <v>1747</v>
      </c>
      <c r="D107" s="46" t="str">
        <f>IF($B107="N/A","N/A",IF(C107&gt;2,"No",IF(C107&lt;0.9,"No","Yes")))</f>
        <v>No</v>
      </c>
      <c r="E107" s="8" t="s">
        <v>1747</v>
      </c>
      <c r="F107" s="46" t="str">
        <f>IF($B107="N/A","N/A",IF(E107&gt;2,"No",IF(E107&lt;0.9,"No","Yes")))</f>
        <v>No</v>
      </c>
      <c r="G107" s="8" t="s">
        <v>1747</v>
      </c>
      <c r="H107" s="46" t="str">
        <f>IF($B107="N/A","N/A",IF(G107&gt;2,"No",IF(G107&lt;0.9,"No","Yes")))</f>
        <v>No</v>
      </c>
      <c r="I107" s="12" t="s">
        <v>1747</v>
      </c>
      <c r="J107" s="12" t="s">
        <v>1747</v>
      </c>
      <c r="K107" s="47" t="s">
        <v>739</v>
      </c>
      <c r="L107" s="9" t="str">
        <f t="shared" si="38"/>
        <v>N/A</v>
      </c>
    </row>
    <row r="108" spans="1:12" x14ac:dyDescent="0.2">
      <c r="A108" s="48" t="s">
        <v>1286</v>
      </c>
      <c r="B108" s="37" t="s">
        <v>213</v>
      </c>
      <c r="C108" s="49" t="s">
        <v>1747</v>
      </c>
      <c r="D108" s="46" t="str">
        <f>IF($B108="N/A","N/A",IF(C108&gt;10,"No",IF(C108&lt;-10,"No","Yes")))</f>
        <v>N/A</v>
      </c>
      <c r="E108" s="49" t="s">
        <v>1747</v>
      </c>
      <c r="F108" s="46" t="str">
        <f>IF($B108="N/A","N/A",IF(E108&gt;10,"No",IF(E108&lt;-10,"No","Yes")))</f>
        <v>N/A</v>
      </c>
      <c r="G108" s="49" t="s">
        <v>1747</v>
      </c>
      <c r="H108" s="46" t="str">
        <f>IF($B108="N/A","N/A",IF(G108&gt;10,"No",IF(G108&lt;-10,"No","Yes")))</f>
        <v>N/A</v>
      </c>
      <c r="I108" s="12" t="s">
        <v>1747</v>
      </c>
      <c r="J108" s="12" t="s">
        <v>1747</v>
      </c>
      <c r="K108" s="47" t="s">
        <v>739</v>
      </c>
      <c r="L108" s="9" t="str">
        <f t="shared" si="38"/>
        <v>N/A</v>
      </c>
    </row>
    <row r="109" spans="1:12" x14ac:dyDescent="0.2">
      <c r="A109" s="48" t="s">
        <v>1287</v>
      </c>
      <c r="B109" s="37" t="s">
        <v>213</v>
      </c>
      <c r="C109" s="49" t="s">
        <v>1747</v>
      </c>
      <c r="D109" s="46" t="str">
        <f>IF($B109="N/A","N/A",IF(C109&gt;10,"No",IF(C109&lt;-10,"No","Yes")))</f>
        <v>N/A</v>
      </c>
      <c r="E109" s="49" t="s">
        <v>1747</v>
      </c>
      <c r="F109" s="46" t="str">
        <f>IF($B109="N/A","N/A",IF(E109&gt;10,"No",IF(E109&lt;-10,"No","Yes")))</f>
        <v>N/A</v>
      </c>
      <c r="G109" s="49" t="s">
        <v>1747</v>
      </c>
      <c r="H109" s="46" t="str">
        <f>IF($B109="N/A","N/A",IF(G109&gt;10,"No",IF(G109&lt;-10,"No","Yes")))</f>
        <v>N/A</v>
      </c>
      <c r="I109" s="12" t="s">
        <v>1747</v>
      </c>
      <c r="J109" s="12" t="s">
        <v>1747</v>
      </c>
      <c r="K109" s="47" t="s">
        <v>739</v>
      </c>
      <c r="L109" s="9" t="str">
        <f t="shared" si="38"/>
        <v>N/A</v>
      </c>
    </row>
    <row r="110" spans="1:12" x14ac:dyDescent="0.2">
      <c r="A110" s="48" t="s">
        <v>1288</v>
      </c>
      <c r="B110" s="37" t="s">
        <v>213</v>
      </c>
      <c r="C110" s="49" t="s">
        <v>1747</v>
      </c>
      <c r="D110" s="46" t="str">
        <f>IF($B110="N/A","N/A",IF(C110&gt;10,"No",IF(C110&lt;-10,"No","Yes")))</f>
        <v>N/A</v>
      </c>
      <c r="E110" s="49" t="s">
        <v>1747</v>
      </c>
      <c r="F110" s="46" t="str">
        <f>IF($B110="N/A","N/A",IF(E110&gt;10,"No",IF(E110&lt;-10,"No","Yes")))</f>
        <v>N/A</v>
      </c>
      <c r="G110" s="49" t="s">
        <v>1747</v>
      </c>
      <c r="H110" s="46" t="str">
        <f>IF($B110="N/A","N/A",IF(G110&gt;10,"No",IF(G110&lt;-10,"No","Yes")))</f>
        <v>N/A</v>
      </c>
      <c r="I110" s="12" t="s">
        <v>1747</v>
      </c>
      <c r="J110" s="12" t="s">
        <v>1747</v>
      </c>
      <c r="K110" s="47" t="s">
        <v>739</v>
      </c>
      <c r="L110" s="9" t="str">
        <f t="shared" si="38"/>
        <v>N/A</v>
      </c>
    </row>
    <row r="111" spans="1:12" x14ac:dyDescent="0.2">
      <c r="A111" s="48" t="s">
        <v>1289</v>
      </c>
      <c r="B111" s="37" t="s">
        <v>213</v>
      </c>
      <c r="C111" s="49" t="s">
        <v>1747</v>
      </c>
      <c r="D111" s="46" t="str">
        <f>IF($B111="N/A","N/A",IF(C111&gt;10,"No",IF(C111&lt;-10,"No","Yes")))</f>
        <v>N/A</v>
      </c>
      <c r="E111" s="49" t="s">
        <v>1747</v>
      </c>
      <c r="F111" s="46" t="str">
        <f>IF($B111="N/A","N/A",IF(E111&gt;10,"No",IF(E111&lt;-10,"No","Yes")))</f>
        <v>N/A</v>
      </c>
      <c r="G111" s="49" t="s">
        <v>1747</v>
      </c>
      <c r="H111" s="46" t="str">
        <f>IF($B111="N/A","N/A",IF(G111&gt;10,"No",IF(G111&lt;-10,"No","Yes")))</f>
        <v>N/A</v>
      </c>
      <c r="I111" s="12" t="s">
        <v>1747</v>
      </c>
      <c r="J111" s="12" t="s">
        <v>1747</v>
      </c>
      <c r="K111" s="47" t="s">
        <v>739</v>
      </c>
      <c r="L111" s="9" t="str">
        <f t="shared" si="38"/>
        <v>N/A</v>
      </c>
    </row>
    <row r="112" spans="1:12" x14ac:dyDescent="0.2">
      <c r="A112" s="48" t="s">
        <v>325</v>
      </c>
      <c r="B112" s="50" t="s">
        <v>296</v>
      </c>
      <c r="C112" s="8" t="s">
        <v>1747</v>
      </c>
      <c r="D112" s="46" t="str">
        <f>IF(OR($B112="N/A",$C112="N/A"),"N/A",IF(C112&gt;98,"Yes","No"))</f>
        <v>Yes</v>
      </c>
      <c r="E112" s="8" t="s">
        <v>1747</v>
      </c>
      <c r="F112" s="46" t="str">
        <f>IF(OR($B112="N/A",$E112="N/A"),"N/A",IF(E112&gt;98,"Yes","No"))</f>
        <v>Yes</v>
      </c>
      <c r="G112" s="8" t="s">
        <v>1747</v>
      </c>
      <c r="H112" s="46" t="str">
        <f t="shared" ref="H112:H115" si="39">IF($B112="N/A","N/A",IF(G112&gt;98,"Yes","No"))</f>
        <v>Yes</v>
      </c>
      <c r="I112" s="12" t="s">
        <v>1747</v>
      </c>
      <c r="J112" s="12" t="s">
        <v>1747</v>
      </c>
      <c r="K112" s="47" t="s">
        <v>739</v>
      </c>
      <c r="L112" s="9" t="str">
        <f>IF(J112="Div by 0", "N/A", IF(OR(J112="N/A",K112="N/A"),"N/A", IF(J112&gt;VALUE(MID(K112,1,2)), "No", IF(J112&lt;-1*VALUE(MID(K112,1,2)), "No", "Yes"))))</f>
        <v>N/A</v>
      </c>
    </row>
    <row r="113" spans="1:12" x14ac:dyDescent="0.2">
      <c r="A113" s="48" t="s">
        <v>461</v>
      </c>
      <c r="B113" s="50" t="s">
        <v>296</v>
      </c>
      <c r="C113" s="8" t="s">
        <v>1747</v>
      </c>
      <c r="D113" s="46" t="str">
        <f t="shared" ref="D113:D115" si="40">IF(OR($B113="N/A",$C113="N/A"),"N/A",IF(C113&gt;98,"Yes","No"))</f>
        <v>Yes</v>
      </c>
      <c r="E113" s="8" t="s">
        <v>1747</v>
      </c>
      <c r="F113" s="46" t="str">
        <f t="shared" ref="F113:F115" si="41">IF(OR($B113="N/A",$E113="N/A"),"N/A",IF(E113&gt;98,"Yes","No"))</f>
        <v>Yes</v>
      </c>
      <c r="G113" s="8" t="s">
        <v>1747</v>
      </c>
      <c r="H113" s="46" t="str">
        <f t="shared" si="39"/>
        <v>Yes</v>
      </c>
      <c r="I113" s="12" t="s">
        <v>1747</v>
      </c>
      <c r="J113" s="12" t="s">
        <v>1747</v>
      </c>
      <c r="K113" s="47" t="s">
        <v>739</v>
      </c>
      <c r="L113" s="9" t="str">
        <f t="shared" ref="L113:L115" si="42">IF(J113="Div by 0", "N/A", IF(OR(J113="N/A",K113="N/A"),"N/A", IF(J113&gt;VALUE(MID(K113,1,2)), "No", IF(J113&lt;-1*VALUE(MID(K113,1,2)), "No", "Yes"))))</f>
        <v>N/A</v>
      </c>
    </row>
    <row r="114" spans="1:12" x14ac:dyDescent="0.2">
      <c r="A114" s="48" t="s">
        <v>462</v>
      </c>
      <c r="B114" s="50" t="s">
        <v>296</v>
      </c>
      <c r="C114" s="8" t="s">
        <v>1747</v>
      </c>
      <c r="D114" s="46" t="str">
        <f t="shared" si="40"/>
        <v>Yes</v>
      </c>
      <c r="E114" s="8" t="s">
        <v>1747</v>
      </c>
      <c r="F114" s="46" t="str">
        <f t="shared" si="41"/>
        <v>Yes</v>
      </c>
      <c r="G114" s="8" t="s">
        <v>1747</v>
      </c>
      <c r="H114" s="46" t="str">
        <f t="shared" si="39"/>
        <v>Yes</v>
      </c>
      <c r="I114" s="12" t="s">
        <v>1747</v>
      </c>
      <c r="J114" s="12" t="s">
        <v>1747</v>
      </c>
      <c r="K114" s="47" t="s">
        <v>739</v>
      </c>
      <c r="L114" s="9" t="str">
        <f t="shared" si="42"/>
        <v>N/A</v>
      </c>
    </row>
    <row r="115" spans="1:12" x14ac:dyDescent="0.2">
      <c r="A115" s="48" t="s">
        <v>463</v>
      </c>
      <c r="B115" s="50" t="s">
        <v>296</v>
      </c>
      <c r="C115" s="8" t="s">
        <v>1747</v>
      </c>
      <c r="D115" s="46" t="str">
        <f t="shared" si="40"/>
        <v>Yes</v>
      </c>
      <c r="E115" s="8" t="s">
        <v>1747</v>
      </c>
      <c r="F115" s="46" t="str">
        <f t="shared" si="41"/>
        <v>Yes</v>
      </c>
      <c r="G115" s="8" t="s">
        <v>1747</v>
      </c>
      <c r="H115" s="46" t="str">
        <f t="shared" si="39"/>
        <v>Yes</v>
      </c>
      <c r="I115" s="12" t="s">
        <v>1747</v>
      </c>
      <c r="J115" s="12" t="s">
        <v>1747</v>
      </c>
      <c r="K115" s="47" t="s">
        <v>739</v>
      </c>
      <c r="L115" s="9" t="str">
        <f t="shared" si="42"/>
        <v>N/A</v>
      </c>
    </row>
    <row r="116" spans="1:12" x14ac:dyDescent="0.2">
      <c r="A116" s="3" t="s">
        <v>464</v>
      </c>
      <c r="B116" s="50" t="s">
        <v>213</v>
      </c>
      <c r="C116" s="52">
        <v>0</v>
      </c>
      <c r="D116" s="46" t="str">
        <f>IF($B116="N/A","N/A",IF(C116&gt;10,"No",IF(C116&lt;-10,"No","Yes")))</f>
        <v>N/A</v>
      </c>
      <c r="E116" s="52">
        <v>0</v>
      </c>
      <c r="F116" s="46" t="str">
        <f>IF($B116="N/A","N/A",IF(E116&gt;10,"No",IF(E116&lt;-10,"No","Yes")))</f>
        <v>N/A</v>
      </c>
      <c r="G116" s="52">
        <v>0</v>
      </c>
      <c r="H116" s="46" t="str">
        <f>IF($B116="N/A","N/A",IF(G116&gt;10,"No",IF(G116&lt;-10,"No","Yes")))</f>
        <v>N/A</v>
      </c>
      <c r="I116" s="12" t="s">
        <v>1747</v>
      </c>
      <c r="J116" s="12" t="s">
        <v>1747</v>
      </c>
      <c r="K116" s="50" t="s">
        <v>739</v>
      </c>
      <c r="L116" s="9" t="str">
        <f>IF(J116="Div by 0", "N/A", IF(OR(J116="N/A",K116="N/A"),"N/A", IF(J116&gt;VALUE(MID(K116,1,2)), "No", IF(J116&lt;-1*VALUE(MID(K116,1,2)), "No", "Yes"))))</f>
        <v>N/A</v>
      </c>
    </row>
    <row r="117" spans="1:12" x14ac:dyDescent="0.2">
      <c r="A117" s="3" t="s">
        <v>211</v>
      </c>
      <c r="B117" s="50" t="s">
        <v>213</v>
      </c>
      <c r="C117" s="8" t="s">
        <v>1747</v>
      </c>
      <c r="D117" s="46" t="str">
        <f>IF($B117="N/A","N/A",IF(C117&gt;10,"No",IF(C117&lt;-10,"No","Yes")))</f>
        <v>N/A</v>
      </c>
      <c r="E117" s="8" t="s">
        <v>1747</v>
      </c>
      <c r="F117" s="46" t="str">
        <f>IF($B117="N/A","N/A",IF(E117&gt;10,"No",IF(E117&lt;-10,"No","Yes")))</f>
        <v>N/A</v>
      </c>
      <c r="G117" s="8" t="s">
        <v>1747</v>
      </c>
      <c r="H117" s="46" t="str">
        <f>IF($B117="N/A","N/A",IF(G117&gt;10,"No",IF(G117&lt;-10,"No","Yes")))</f>
        <v>N/A</v>
      </c>
      <c r="I117" s="12" t="s">
        <v>1747</v>
      </c>
      <c r="J117" s="12" t="s">
        <v>1747</v>
      </c>
      <c r="K117" s="50" t="s">
        <v>739</v>
      </c>
      <c r="L117" s="9" t="str">
        <f>IF(J117="Div by 0", "N/A", IF(OR(J117="N/A",K117="N/A"),"N/A", IF(J117&gt;VALUE(MID(K117,1,2)), "No", IF(J117&lt;-1*VALUE(MID(K117,1,2)), "No", "Yes"))))</f>
        <v>N/A</v>
      </c>
    </row>
    <row r="118" spans="1:12" x14ac:dyDescent="0.2">
      <c r="A118" s="4" t="s">
        <v>1628</v>
      </c>
      <c r="B118" s="50" t="s">
        <v>213</v>
      </c>
      <c r="C118" s="14">
        <v>0</v>
      </c>
      <c r="D118" s="11" t="str">
        <f>IF($B118="N/A","N/A",IF(C118&gt;10,"No",IF(C118&lt;-10,"No","Yes")))</f>
        <v>N/A</v>
      </c>
      <c r="E118" s="14">
        <v>0</v>
      </c>
      <c r="F118" s="11" t="str">
        <f>IF($B118="N/A","N/A",IF(E118&gt;10,"No",IF(E118&lt;-10,"No","Yes")))</f>
        <v>N/A</v>
      </c>
      <c r="G118" s="14">
        <v>0</v>
      </c>
      <c r="H118" s="11" t="str">
        <f>IF($B118="N/A","N/A",IF(G118&gt;10,"No",IF(G118&lt;-10,"No","Yes")))</f>
        <v>N/A</v>
      </c>
      <c r="I118" s="59" t="s">
        <v>1747</v>
      </c>
      <c r="J118" s="59" t="s">
        <v>1747</v>
      </c>
      <c r="K118" s="50" t="s">
        <v>739</v>
      </c>
      <c r="L118" s="9" t="str">
        <f>IF(J118="Div by 0", "N/A", IF(K118="N/A","N/A", IF(J118&gt;VALUE(MID(K118,1,2)), "No", IF(J118&lt;-1*VALUE(MID(K118,1,2)), "No", "Yes"))))</f>
        <v>N/A</v>
      </c>
    </row>
    <row r="119" spans="1:12" x14ac:dyDescent="0.2">
      <c r="A119" s="4" t="s">
        <v>1629</v>
      </c>
      <c r="B119" s="50" t="s">
        <v>213</v>
      </c>
      <c r="C119" s="14">
        <v>0</v>
      </c>
      <c r="D119" s="11" t="str">
        <f>IF($B119="N/A","N/A",IF(C119&gt;10,"No",IF(C119&lt;-10,"No","Yes")))</f>
        <v>N/A</v>
      </c>
      <c r="E119" s="14">
        <v>0</v>
      </c>
      <c r="F119" s="11" t="str">
        <f>IF($B119="N/A","N/A",IF(E119&gt;10,"No",IF(E119&lt;-10,"No","Yes")))</f>
        <v>N/A</v>
      </c>
      <c r="G119" s="14">
        <v>0</v>
      </c>
      <c r="H119" s="11" t="str">
        <f>IF($B119="N/A","N/A",IF(G119&gt;10,"No",IF(G119&lt;-10,"No","Yes")))</f>
        <v>N/A</v>
      </c>
      <c r="I119" s="59" t="s">
        <v>1747</v>
      </c>
      <c r="J119" s="59" t="s">
        <v>1747</v>
      </c>
      <c r="K119" s="50" t="s">
        <v>739</v>
      </c>
      <c r="L119" s="9" t="str">
        <f>IF(J119="Div by 0", "N/A", IF(K119="N/A","N/A", IF(J119&gt;VALUE(MID(K119,1,2)), "No", IF(J119&lt;-1*VALUE(MID(K119,1,2)), "No", "Yes"))))</f>
        <v>N/A</v>
      </c>
    </row>
    <row r="120" spans="1:12" x14ac:dyDescent="0.2">
      <c r="A120" s="4" t="s">
        <v>1630</v>
      </c>
      <c r="B120" s="50" t="s">
        <v>213</v>
      </c>
      <c r="C120" s="1">
        <v>0</v>
      </c>
      <c r="D120" s="11" t="str">
        <f>IF($B120="N/A","N/A",IF(C120&gt;10,"No",IF(C120&lt;-10,"No","Yes")))</f>
        <v>N/A</v>
      </c>
      <c r="E120" s="1">
        <v>0</v>
      </c>
      <c r="F120" s="11" t="str">
        <f>IF($B120="N/A","N/A",IF(E120&gt;10,"No",IF(E120&lt;-10,"No","Yes")))</f>
        <v>N/A</v>
      </c>
      <c r="G120" s="1">
        <v>0</v>
      </c>
      <c r="H120" s="11" t="str">
        <f>IF($B120="N/A","N/A",IF(G120&gt;10,"No",IF(G120&lt;-10,"No","Yes")))</f>
        <v>N/A</v>
      </c>
      <c r="I120" s="59" t="s">
        <v>1747</v>
      </c>
      <c r="J120" s="59" t="s">
        <v>1747</v>
      </c>
      <c r="K120" s="50" t="s">
        <v>739</v>
      </c>
      <c r="L120" s="9" t="str">
        <f>IF(J120="Div by 0", "N/A", IF(K120="N/A","N/A", IF(J120&gt;VALUE(MID(K120,1,2)), "No", IF(J120&lt;-1*VALUE(MID(K120,1,2)), "No", "Yes"))))</f>
        <v>N/A</v>
      </c>
    </row>
    <row r="121" spans="1:12" x14ac:dyDescent="0.2">
      <c r="A121" s="4" t="s">
        <v>1631</v>
      </c>
      <c r="B121" s="5" t="s">
        <v>213</v>
      </c>
      <c r="C121" s="1">
        <v>0</v>
      </c>
      <c r="D121" s="9" t="str">
        <f t="shared" ref="D121:H134" si="43">IF($B121="N/A","N/A",IF(C121&lt;0,"No","Yes"))</f>
        <v>N/A</v>
      </c>
      <c r="E121" s="1">
        <v>0</v>
      </c>
      <c r="F121" s="9" t="str">
        <f t="shared" si="43"/>
        <v>N/A</v>
      </c>
      <c r="G121" s="1">
        <v>0</v>
      </c>
      <c r="H121" s="9" t="str">
        <f t="shared" si="43"/>
        <v>N/A</v>
      </c>
      <c r="I121" s="59" t="s">
        <v>1747</v>
      </c>
      <c r="J121" s="59" t="s">
        <v>1747</v>
      </c>
      <c r="K121" s="5" t="s">
        <v>739</v>
      </c>
      <c r="L121" s="9" t="str">
        <f t="shared" ref="L121:L142" si="44">IF(J121="Div by 0", "N/A", IF(OR(J121="N/A",K121="N/A"),"N/A", IF(J121&gt;VALUE(MID(K121,1,2)), "No", IF(J121&lt;-1*VALUE(MID(K121,1,2)), "No", "Yes"))))</f>
        <v>N/A</v>
      </c>
    </row>
    <row r="122" spans="1:12" x14ac:dyDescent="0.2">
      <c r="A122" s="4" t="s">
        <v>1632</v>
      </c>
      <c r="B122" s="5" t="s">
        <v>213</v>
      </c>
      <c r="C122" s="1">
        <v>0</v>
      </c>
      <c r="D122" s="9" t="str">
        <f t="shared" si="43"/>
        <v>N/A</v>
      </c>
      <c r="E122" s="1">
        <v>0</v>
      </c>
      <c r="F122" s="9" t="str">
        <f t="shared" si="43"/>
        <v>N/A</v>
      </c>
      <c r="G122" s="1">
        <v>0</v>
      </c>
      <c r="H122" s="9" t="str">
        <f t="shared" si="43"/>
        <v>N/A</v>
      </c>
      <c r="I122" s="59" t="s">
        <v>1747</v>
      </c>
      <c r="J122" s="59" t="s">
        <v>1747</v>
      </c>
      <c r="K122" s="5" t="s">
        <v>739</v>
      </c>
      <c r="L122" s="9" t="str">
        <f t="shared" si="44"/>
        <v>N/A</v>
      </c>
    </row>
    <row r="123" spans="1:12" x14ac:dyDescent="0.2">
      <c r="A123" s="4" t="s">
        <v>1633</v>
      </c>
      <c r="B123" s="5" t="s">
        <v>213</v>
      </c>
      <c r="C123" s="1">
        <v>0</v>
      </c>
      <c r="D123" s="9" t="str">
        <f t="shared" si="43"/>
        <v>N/A</v>
      </c>
      <c r="E123" s="1">
        <v>0</v>
      </c>
      <c r="F123" s="9" t="str">
        <f t="shared" si="43"/>
        <v>N/A</v>
      </c>
      <c r="G123" s="1">
        <v>0</v>
      </c>
      <c r="H123" s="9" t="str">
        <f t="shared" si="43"/>
        <v>N/A</v>
      </c>
      <c r="I123" s="59" t="s">
        <v>1747</v>
      </c>
      <c r="J123" s="59" t="s">
        <v>1747</v>
      </c>
      <c r="K123" s="5" t="s">
        <v>739</v>
      </c>
      <c r="L123" s="9" t="str">
        <f t="shared" si="44"/>
        <v>N/A</v>
      </c>
    </row>
    <row r="124" spans="1:12" x14ac:dyDescent="0.2">
      <c r="A124" s="4" t="s">
        <v>1634</v>
      </c>
      <c r="B124" s="5" t="s">
        <v>213</v>
      </c>
      <c r="C124" s="1">
        <v>0</v>
      </c>
      <c r="D124" s="9" t="str">
        <f t="shared" si="43"/>
        <v>N/A</v>
      </c>
      <c r="E124" s="1">
        <v>0</v>
      </c>
      <c r="F124" s="9" t="str">
        <f t="shared" si="43"/>
        <v>N/A</v>
      </c>
      <c r="G124" s="1">
        <v>0</v>
      </c>
      <c r="H124" s="9" t="str">
        <f t="shared" si="43"/>
        <v>N/A</v>
      </c>
      <c r="I124" s="59" t="s">
        <v>1747</v>
      </c>
      <c r="J124" s="59" t="s">
        <v>1747</v>
      </c>
      <c r="K124" s="5" t="s">
        <v>739</v>
      </c>
      <c r="L124" s="9" t="str">
        <f t="shared" si="44"/>
        <v>N/A</v>
      </c>
    </row>
    <row r="125" spans="1:12" x14ac:dyDescent="0.2">
      <c r="A125" s="2" t="s">
        <v>1635</v>
      </c>
      <c r="B125" s="5" t="s">
        <v>213</v>
      </c>
      <c r="C125" s="64" t="s">
        <v>213</v>
      </c>
      <c r="D125" s="9" t="str">
        <f t="shared" si="43"/>
        <v>N/A</v>
      </c>
      <c r="E125" s="64">
        <v>0</v>
      </c>
      <c r="F125" s="9" t="str">
        <f t="shared" si="43"/>
        <v>N/A</v>
      </c>
      <c r="G125" s="64">
        <v>0</v>
      </c>
      <c r="H125" s="9" t="str">
        <f t="shared" si="43"/>
        <v>N/A</v>
      </c>
      <c r="I125" s="12" t="s">
        <v>213</v>
      </c>
      <c r="J125" s="12" t="s">
        <v>1747</v>
      </c>
      <c r="K125" s="50" t="s">
        <v>739</v>
      </c>
      <c r="L125" s="9" t="str">
        <f>IF(J125="Div by 0", "N/A", IF(OR(J125="N/A",K125="N/A"),"N/A", IF(J125&gt;VALUE(MID(K125,1,2)), "No", IF(J125&lt;-1*VALUE(MID(K125,1,2)), "No", "Yes"))))</f>
        <v>N/A</v>
      </c>
    </row>
    <row r="126" spans="1:12" ht="25.5" x14ac:dyDescent="0.2">
      <c r="A126" s="2" t="s">
        <v>1636</v>
      </c>
      <c r="B126" s="5" t="s">
        <v>213</v>
      </c>
      <c r="C126" s="64" t="s">
        <v>213</v>
      </c>
      <c r="D126" s="9" t="str">
        <f t="shared" si="43"/>
        <v>N/A</v>
      </c>
      <c r="E126" s="64">
        <v>0</v>
      </c>
      <c r="F126" s="9" t="str">
        <f t="shared" si="43"/>
        <v>N/A</v>
      </c>
      <c r="G126" s="64">
        <v>0</v>
      </c>
      <c r="H126" s="9" t="str">
        <f t="shared" si="43"/>
        <v>N/A</v>
      </c>
      <c r="I126" s="12" t="s">
        <v>213</v>
      </c>
      <c r="J126" s="12" t="s">
        <v>1747</v>
      </c>
      <c r="K126" s="5" t="s">
        <v>739</v>
      </c>
      <c r="L126" s="9" t="str">
        <f t="shared" ref="L126:L129" si="45">IF(J126="Div by 0", "N/A", IF(OR(J126="N/A",K126="N/A"),"N/A", IF(J126&gt;VALUE(MID(K126,1,2)), "No", IF(J126&lt;-1*VALUE(MID(K126,1,2)), "No", "Yes"))))</f>
        <v>N/A</v>
      </c>
    </row>
    <row r="127" spans="1:12" ht="25.5" x14ac:dyDescent="0.2">
      <c r="A127" s="2" t="s">
        <v>1637</v>
      </c>
      <c r="B127" s="5" t="s">
        <v>213</v>
      </c>
      <c r="C127" s="64" t="s">
        <v>213</v>
      </c>
      <c r="D127" s="9" t="str">
        <f t="shared" si="43"/>
        <v>N/A</v>
      </c>
      <c r="E127" s="64">
        <v>0</v>
      </c>
      <c r="F127" s="9" t="str">
        <f t="shared" si="43"/>
        <v>N/A</v>
      </c>
      <c r="G127" s="64">
        <v>0</v>
      </c>
      <c r="H127" s="9" t="str">
        <f t="shared" si="43"/>
        <v>N/A</v>
      </c>
      <c r="I127" s="12" t="s">
        <v>213</v>
      </c>
      <c r="J127" s="12" t="s">
        <v>1747</v>
      </c>
      <c r="K127" s="5" t="s">
        <v>739</v>
      </c>
      <c r="L127" s="9" t="str">
        <f t="shared" si="45"/>
        <v>N/A</v>
      </c>
    </row>
    <row r="128" spans="1:12" ht="25.5" x14ac:dyDescent="0.2">
      <c r="A128" s="2" t="s">
        <v>1638</v>
      </c>
      <c r="B128" s="5" t="s">
        <v>213</v>
      </c>
      <c r="C128" s="64" t="s">
        <v>213</v>
      </c>
      <c r="D128" s="9" t="str">
        <f t="shared" si="43"/>
        <v>N/A</v>
      </c>
      <c r="E128" s="64">
        <v>0</v>
      </c>
      <c r="F128" s="9" t="str">
        <f t="shared" si="43"/>
        <v>N/A</v>
      </c>
      <c r="G128" s="64">
        <v>0</v>
      </c>
      <c r="H128" s="9" t="str">
        <f t="shared" si="43"/>
        <v>N/A</v>
      </c>
      <c r="I128" s="12" t="s">
        <v>213</v>
      </c>
      <c r="J128" s="12" t="s">
        <v>1747</v>
      </c>
      <c r="K128" s="5" t="s">
        <v>739</v>
      </c>
      <c r="L128" s="9" t="str">
        <f t="shared" si="45"/>
        <v>N/A</v>
      </c>
    </row>
    <row r="129" spans="1:12" ht="25.5" x14ac:dyDescent="0.2">
      <c r="A129" s="2" t="s">
        <v>1639</v>
      </c>
      <c r="B129" s="5" t="s">
        <v>213</v>
      </c>
      <c r="C129" s="64" t="s">
        <v>213</v>
      </c>
      <c r="D129" s="9" t="str">
        <f t="shared" si="43"/>
        <v>N/A</v>
      </c>
      <c r="E129" s="64">
        <v>0</v>
      </c>
      <c r="F129" s="9" t="str">
        <f t="shared" si="43"/>
        <v>N/A</v>
      </c>
      <c r="G129" s="64">
        <v>0</v>
      </c>
      <c r="H129" s="9" t="str">
        <f t="shared" si="43"/>
        <v>N/A</v>
      </c>
      <c r="I129" s="12" t="s">
        <v>213</v>
      </c>
      <c r="J129" s="12" t="s">
        <v>1747</v>
      </c>
      <c r="K129" s="5" t="s">
        <v>739</v>
      </c>
      <c r="L129" s="9" t="str">
        <f t="shared" si="45"/>
        <v>N/A</v>
      </c>
    </row>
    <row r="130" spans="1:12" ht="25.5" x14ac:dyDescent="0.2">
      <c r="A130" s="2" t="s">
        <v>1640</v>
      </c>
      <c r="B130" s="5" t="s">
        <v>213</v>
      </c>
      <c r="C130" s="64" t="s">
        <v>1747</v>
      </c>
      <c r="D130" s="9" t="str">
        <f t="shared" si="43"/>
        <v>N/A</v>
      </c>
      <c r="E130" s="64" t="s">
        <v>1747</v>
      </c>
      <c r="F130" s="9" t="str">
        <f t="shared" si="43"/>
        <v>N/A</v>
      </c>
      <c r="G130" s="64" t="s">
        <v>1747</v>
      </c>
      <c r="H130" s="9" t="str">
        <f t="shared" si="43"/>
        <v>N/A</v>
      </c>
      <c r="I130" s="12" t="s">
        <v>1747</v>
      </c>
      <c r="J130" s="12" t="s">
        <v>1747</v>
      </c>
      <c r="K130" s="50" t="s">
        <v>739</v>
      </c>
      <c r="L130" s="9" t="str">
        <f>IF(J130="Div by 0", "N/A", IF(OR(J130="N/A",K130="N/A"),"N/A", IF(J130&gt;VALUE(MID(K130,1,2)), "No", IF(J130&lt;-1*VALUE(MID(K130,1,2)), "No", "Yes"))))</f>
        <v>N/A</v>
      </c>
    </row>
    <row r="131" spans="1:12" ht="25.5" x14ac:dyDescent="0.2">
      <c r="A131" s="2" t="s">
        <v>1641</v>
      </c>
      <c r="B131" s="5" t="s">
        <v>213</v>
      </c>
      <c r="C131" s="64" t="s">
        <v>1747</v>
      </c>
      <c r="D131" s="9" t="str">
        <f t="shared" si="43"/>
        <v>N/A</v>
      </c>
      <c r="E131" s="64" t="s">
        <v>1747</v>
      </c>
      <c r="F131" s="9" t="str">
        <f t="shared" si="43"/>
        <v>N/A</v>
      </c>
      <c r="G131" s="64" t="s">
        <v>1747</v>
      </c>
      <c r="H131" s="9" t="str">
        <f t="shared" si="43"/>
        <v>N/A</v>
      </c>
      <c r="I131" s="12" t="s">
        <v>1747</v>
      </c>
      <c r="J131" s="12" t="s">
        <v>1747</v>
      </c>
      <c r="K131" s="5" t="s">
        <v>739</v>
      </c>
      <c r="L131" s="9" t="str">
        <f t="shared" si="44"/>
        <v>N/A</v>
      </c>
    </row>
    <row r="132" spans="1:12" ht="25.5" x14ac:dyDescent="0.2">
      <c r="A132" s="2" t="s">
        <v>496</v>
      </c>
      <c r="B132" s="5" t="s">
        <v>213</v>
      </c>
      <c r="C132" s="64" t="s">
        <v>1747</v>
      </c>
      <c r="D132" s="9" t="str">
        <f t="shared" si="43"/>
        <v>N/A</v>
      </c>
      <c r="E132" s="64" t="s">
        <v>1747</v>
      </c>
      <c r="F132" s="9" t="str">
        <f t="shared" si="43"/>
        <v>N/A</v>
      </c>
      <c r="G132" s="64" t="s">
        <v>1747</v>
      </c>
      <c r="H132" s="9" t="str">
        <f t="shared" si="43"/>
        <v>N/A</v>
      </c>
      <c r="I132" s="12" t="s">
        <v>1747</v>
      </c>
      <c r="J132" s="12" t="s">
        <v>1747</v>
      </c>
      <c r="K132" s="5" t="s">
        <v>739</v>
      </c>
      <c r="L132" s="9" t="str">
        <f t="shared" si="44"/>
        <v>N/A</v>
      </c>
    </row>
    <row r="133" spans="1:12" ht="25.5" x14ac:dyDescent="0.2">
      <c r="A133" s="2" t="s">
        <v>497</v>
      </c>
      <c r="B133" s="5" t="s">
        <v>213</v>
      </c>
      <c r="C133" s="64" t="s">
        <v>1747</v>
      </c>
      <c r="D133" s="9" t="str">
        <f t="shared" si="43"/>
        <v>N/A</v>
      </c>
      <c r="E133" s="64" t="s">
        <v>1747</v>
      </c>
      <c r="F133" s="9" t="str">
        <f t="shared" si="43"/>
        <v>N/A</v>
      </c>
      <c r="G133" s="64" t="s">
        <v>1747</v>
      </c>
      <c r="H133" s="9" t="str">
        <f t="shared" si="43"/>
        <v>N/A</v>
      </c>
      <c r="I133" s="12" t="s">
        <v>1747</v>
      </c>
      <c r="J133" s="12" t="s">
        <v>1747</v>
      </c>
      <c r="K133" s="5" t="s">
        <v>739</v>
      </c>
      <c r="L133" s="9" t="str">
        <f t="shared" si="44"/>
        <v>N/A</v>
      </c>
    </row>
    <row r="134" spans="1:12" ht="25.5" x14ac:dyDescent="0.2">
      <c r="A134" s="2" t="s">
        <v>498</v>
      </c>
      <c r="B134" s="5" t="s">
        <v>213</v>
      </c>
      <c r="C134" s="64" t="s">
        <v>1747</v>
      </c>
      <c r="D134" s="9" t="str">
        <f t="shared" si="43"/>
        <v>N/A</v>
      </c>
      <c r="E134" s="64" t="s">
        <v>1747</v>
      </c>
      <c r="F134" s="9" t="str">
        <f t="shared" si="43"/>
        <v>N/A</v>
      </c>
      <c r="G134" s="64" t="s">
        <v>1747</v>
      </c>
      <c r="H134" s="9" t="str">
        <f t="shared" si="43"/>
        <v>N/A</v>
      </c>
      <c r="I134" s="12" t="s">
        <v>1747</v>
      </c>
      <c r="J134" s="12" t="s">
        <v>1747</v>
      </c>
      <c r="K134" s="5" t="s">
        <v>739</v>
      </c>
      <c r="L134" s="9" t="str">
        <f t="shared" si="44"/>
        <v>N/A</v>
      </c>
    </row>
    <row r="135" spans="1:12" ht="25.5" x14ac:dyDescent="0.2">
      <c r="A135" s="2" t="s">
        <v>499</v>
      </c>
      <c r="B135" s="37" t="s">
        <v>213</v>
      </c>
      <c r="C135" s="64" t="s">
        <v>1747</v>
      </c>
      <c r="D135" s="46" t="str">
        <f t="shared" ref="D135:D141" si="46">IF($B135="N/A","N/A",IF(C135&gt;10,"No",IF(C135&lt;-10,"No","Yes")))</f>
        <v>N/A</v>
      </c>
      <c r="E135" s="64" t="s">
        <v>1747</v>
      </c>
      <c r="F135" s="46" t="str">
        <f t="shared" ref="F135:F141" si="47">IF($B135="N/A","N/A",IF(E135&gt;10,"No",IF(E135&lt;-10,"No","Yes")))</f>
        <v>N/A</v>
      </c>
      <c r="G135" s="64" t="s">
        <v>1747</v>
      </c>
      <c r="H135" s="46" t="str">
        <f t="shared" ref="H135:H141" si="48">IF($B135="N/A","N/A",IF(G135&gt;10,"No",IF(G135&lt;-10,"No","Yes")))</f>
        <v>N/A</v>
      </c>
      <c r="I135" s="12" t="s">
        <v>1747</v>
      </c>
      <c r="J135" s="12" t="s">
        <v>1747</v>
      </c>
      <c r="K135" s="5" t="s">
        <v>739</v>
      </c>
      <c r="L135" s="9" t="str">
        <f t="shared" si="44"/>
        <v>N/A</v>
      </c>
    </row>
    <row r="136" spans="1:12" ht="25.5" x14ac:dyDescent="0.2">
      <c r="A136" s="2" t="s">
        <v>500</v>
      </c>
      <c r="B136" s="37" t="s">
        <v>213</v>
      </c>
      <c r="C136" s="64" t="s">
        <v>1747</v>
      </c>
      <c r="D136" s="46" t="str">
        <f t="shared" si="46"/>
        <v>N/A</v>
      </c>
      <c r="E136" s="64" t="s">
        <v>1747</v>
      </c>
      <c r="F136" s="46" t="str">
        <f t="shared" si="47"/>
        <v>N/A</v>
      </c>
      <c r="G136" s="64" t="s">
        <v>1747</v>
      </c>
      <c r="H136" s="46" t="str">
        <f t="shared" si="48"/>
        <v>N/A</v>
      </c>
      <c r="I136" s="12" t="s">
        <v>1747</v>
      </c>
      <c r="J136" s="12" t="s">
        <v>1747</v>
      </c>
      <c r="K136" s="5" t="s">
        <v>739</v>
      </c>
      <c r="L136" s="9" t="str">
        <f t="shared" si="44"/>
        <v>N/A</v>
      </c>
    </row>
    <row r="137" spans="1:12" ht="25.5" x14ac:dyDescent="0.2">
      <c r="A137" s="2" t="s">
        <v>501</v>
      </c>
      <c r="B137" s="37" t="s">
        <v>213</v>
      </c>
      <c r="C137" s="64" t="s">
        <v>1747</v>
      </c>
      <c r="D137" s="46" t="str">
        <f t="shared" si="46"/>
        <v>N/A</v>
      </c>
      <c r="E137" s="64" t="s">
        <v>1747</v>
      </c>
      <c r="F137" s="46" t="str">
        <f t="shared" si="47"/>
        <v>N/A</v>
      </c>
      <c r="G137" s="64" t="s">
        <v>1747</v>
      </c>
      <c r="H137" s="46" t="str">
        <f t="shared" si="48"/>
        <v>N/A</v>
      </c>
      <c r="I137" s="12" t="s">
        <v>1747</v>
      </c>
      <c r="J137" s="12" t="s">
        <v>1747</v>
      </c>
      <c r="K137" s="5" t="s">
        <v>739</v>
      </c>
      <c r="L137" s="9" t="str">
        <f t="shared" si="44"/>
        <v>N/A</v>
      </c>
    </row>
    <row r="138" spans="1:12" ht="25.5" x14ac:dyDescent="0.2">
      <c r="A138" s="2" t="s">
        <v>502</v>
      </c>
      <c r="B138" s="37" t="s">
        <v>213</v>
      </c>
      <c r="C138" s="64" t="s">
        <v>1747</v>
      </c>
      <c r="D138" s="46" t="str">
        <f t="shared" si="46"/>
        <v>N/A</v>
      </c>
      <c r="E138" s="64" t="s">
        <v>1747</v>
      </c>
      <c r="F138" s="46" t="str">
        <f t="shared" si="47"/>
        <v>N/A</v>
      </c>
      <c r="G138" s="64" t="s">
        <v>1747</v>
      </c>
      <c r="H138" s="46" t="str">
        <f t="shared" si="48"/>
        <v>N/A</v>
      </c>
      <c r="I138" s="12" t="s">
        <v>1747</v>
      </c>
      <c r="J138" s="12" t="s">
        <v>1747</v>
      </c>
      <c r="K138" s="5" t="s">
        <v>739</v>
      </c>
      <c r="L138" s="9" t="str">
        <f t="shared" si="44"/>
        <v>N/A</v>
      </c>
    </row>
    <row r="139" spans="1:12" ht="25.5" x14ac:dyDescent="0.2">
      <c r="A139" s="2" t="s">
        <v>503</v>
      </c>
      <c r="B139" s="37" t="s">
        <v>213</v>
      </c>
      <c r="C139" s="64" t="s">
        <v>1747</v>
      </c>
      <c r="D139" s="46" t="str">
        <f t="shared" si="46"/>
        <v>N/A</v>
      </c>
      <c r="E139" s="64" t="s">
        <v>1747</v>
      </c>
      <c r="F139" s="46" t="str">
        <f t="shared" si="47"/>
        <v>N/A</v>
      </c>
      <c r="G139" s="64" t="s">
        <v>1747</v>
      </c>
      <c r="H139" s="46" t="str">
        <f t="shared" si="48"/>
        <v>N/A</v>
      </c>
      <c r="I139" s="12" t="s">
        <v>1747</v>
      </c>
      <c r="J139" s="12" t="s">
        <v>1747</v>
      </c>
      <c r="K139" s="5" t="s">
        <v>739</v>
      </c>
      <c r="L139" s="9" t="str">
        <f t="shared" si="44"/>
        <v>N/A</v>
      </c>
    </row>
    <row r="140" spans="1:12" ht="25.5" x14ac:dyDescent="0.2">
      <c r="A140" s="2" t="s">
        <v>504</v>
      </c>
      <c r="B140" s="37" t="s">
        <v>213</v>
      </c>
      <c r="C140" s="64" t="s">
        <v>1747</v>
      </c>
      <c r="D140" s="46" t="str">
        <f t="shared" si="46"/>
        <v>N/A</v>
      </c>
      <c r="E140" s="64" t="s">
        <v>1747</v>
      </c>
      <c r="F140" s="46" t="str">
        <f t="shared" si="47"/>
        <v>N/A</v>
      </c>
      <c r="G140" s="64" t="s">
        <v>1747</v>
      </c>
      <c r="H140" s="46" t="str">
        <f t="shared" si="48"/>
        <v>N/A</v>
      </c>
      <c r="I140" s="12" t="s">
        <v>1747</v>
      </c>
      <c r="J140" s="12" t="s">
        <v>1747</v>
      </c>
      <c r="K140" s="5" t="s">
        <v>739</v>
      </c>
      <c r="L140" s="9" t="str">
        <f t="shared" si="44"/>
        <v>N/A</v>
      </c>
    </row>
    <row r="141" spans="1:12" ht="25.5" x14ac:dyDescent="0.2">
      <c r="A141" s="2" t="s">
        <v>505</v>
      </c>
      <c r="B141" s="37" t="s">
        <v>213</v>
      </c>
      <c r="C141" s="64" t="s">
        <v>1747</v>
      </c>
      <c r="D141" s="46" t="str">
        <f t="shared" si="46"/>
        <v>N/A</v>
      </c>
      <c r="E141" s="64" t="s">
        <v>1747</v>
      </c>
      <c r="F141" s="46" t="str">
        <f t="shared" si="47"/>
        <v>N/A</v>
      </c>
      <c r="G141" s="64" t="s">
        <v>1747</v>
      </c>
      <c r="H141" s="46" t="str">
        <f t="shared" si="48"/>
        <v>N/A</v>
      </c>
      <c r="I141" s="12" t="s">
        <v>1747</v>
      </c>
      <c r="J141" s="12" t="s">
        <v>1747</v>
      </c>
      <c r="K141" s="5" t="s">
        <v>739</v>
      </c>
      <c r="L141" s="9" t="str">
        <f t="shared" si="44"/>
        <v>N/A</v>
      </c>
    </row>
    <row r="142" spans="1:12" ht="25.5" x14ac:dyDescent="0.2">
      <c r="A142" s="2" t="s">
        <v>506</v>
      </c>
      <c r="B142" s="37" t="s">
        <v>213</v>
      </c>
      <c r="C142" s="64" t="s">
        <v>1747</v>
      </c>
      <c r="D142" s="9" t="str">
        <f t="shared" ref="D142" si="49">IF($B142="N/A","N/A",IF(C142&lt;0,"No","Yes"))</f>
        <v>N/A</v>
      </c>
      <c r="E142" s="64" t="s">
        <v>1747</v>
      </c>
      <c r="F142" s="9" t="str">
        <f t="shared" ref="F142" si="50">IF($B142="N/A","N/A",IF(E142&lt;0,"No","Yes"))</f>
        <v>N/A</v>
      </c>
      <c r="G142" s="64" t="s">
        <v>1747</v>
      </c>
      <c r="H142" s="9" t="str">
        <f t="shared" ref="H142" si="51">IF($B142="N/A","N/A",IF(G142&lt;0,"No","Yes"))</f>
        <v>N/A</v>
      </c>
      <c r="I142" s="12" t="s">
        <v>1747</v>
      </c>
      <c r="J142" s="12" t="s">
        <v>1747</v>
      </c>
      <c r="K142" s="5" t="s">
        <v>739</v>
      </c>
      <c r="L142" s="9" t="str">
        <f t="shared" si="44"/>
        <v>N/A</v>
      </c>
    </row>
    <row r="143" spans="1:12" x14ac:dyDescent="0.2">
      <c r="A143" s="3" t="s">
        <v>736</v>
      </c>
      <c r="B143" s="37" t="s">
        <v>213</v>
      </c>
      <c r="C143" s="14">
        <v>0</v>
      </c>
      <c r="D143" s="46" t="str">
        <f>IF($B143="N/A","N/A",IF(C143&gt;10,"No",IF(C143&lt;-10,"No","Yes")))</f>
        <v>N/A</v>
      </c>
      <c r="E143" s="14">
        <v>0</v>
      </c>
      <c r="F143" s="46" t="str">
        <f>IF($B143="N/A","N/A",IF(E143&gt;10,"No",IF(E143&lt;-10,"No","Yes")))</f>
        <v>N/A</v>
      </c>
      <c r="G143" s="14">
        <v>0</v>
      </c>
      <c r="H143" s="46" t="str">
        <f>IF($B143="N/A","N/A",IF(G143&gt;10,"No",IF(G143&lt;-10,"No","Yes")))</f>
        <v>N/A</v>
      </c>
      <c r="I143" s="12" t="s">
        <v>1747</v>
      </c>
      <c r="J143" s="12" t="s">
        <v>1747</v>
      </c>
      <c r="K143" s="47" t="s">
        <v>739</v>
      </c>
      <c r="L143" s="9" t="str">
        <f>IF(J143="Div by 0", "N/A", IF(K143="N/A","N/A", IF(J143&gt;VALUE(MID(K143,1,2)), "No", IF(J143&lt;-1*VALUE(MID(K143,1,2)), "No", "Yes"))))</f>
        <v>N/A</v>
      </c>
    </row>
    <row r="144" spans="1:12" x14ac:dyDescent="0.2">
      <c r="A144" s="3" t="s">
        <v>737</v>
      </c>
      <c r="B144" s="37" t="s">
        <v>213</v>
      </c>
      <c r="C144" s="1">
        <v>0</v>
      </c>
      <c r="D144" s="46" t="str">
        <f>IF($B144="N/A","N/A",IF(C144&gt;10,"No",IF(C144&lt;-10,"No","Yes")))</f>
        <v>N/A</v>
      </c>
      <c r="E144" s="1">
        <v>0</v>
      </c>
      <c r="F144" s="46" t="str">
        <f>IF($B144="N/A","N/A",IF(E144&gt;10,"No",IF(E144&lt;-10,"No","Yes")))</f>
        <v>N/A</v>
      </c>
      <c r="G144" s="1">
        <v>0</v>
      </c>
      <c r="H144" s="46" t="str">
        <f>IF($B144="N/A","N/A",IF(G144&gt;10,"No",IF(G144&lt;-10,"No","Yes")))</f>
        <v>N/A</v>
      </c>
      <c r="I144" s="12" t="s">
        <v>1747</v>
      </c>
      <c r="J144" s="12" t="s">
        <v>1747</v>
      </c>
      <c r="K144" s="47" t="s">
        <v>739</v>
      </c>
      <c r="L144" s="9" t="str">
        <f>IF(J144="Div by 0", "N/A", IF(K144="N/A","N/A", IF(J144&gt;VALUE(MID(K144,1,2)), "No", IF(J144&lt;-1*VALUE(MID(K144,1,2)), "No", "Yes"))))</f>
        <v>N/A</v>
      </c>
    </row>
    <row r="145" spans="1:12" x14ac:dyDescent="0.2">
      <c r="A145" s="2" t="s">
        <v>507</v>
      </c>
      <c r="B145" s="5" t="s">
        <v>213</v>
      </c>
      <c r="C145" s="64" t="s">
        <v>213</v>
      </c>
      <c r="D145" s="9" t="str">
        <f t="shared" ref="D145:D149" si="52">IF($B145="N/A","N/A",IF(C145&lt;0,"No","Yes"))</f>
        <v>N/A</v>
      </c>
      <c r="E145" s="64">
        <v>0</v>
      </c>
      <c r="F145" s="9" t="str">
        <f t="shared" ref="F145:F149" si="53">IF($B145="N/A","N/A",IF(E145&lt;0,"No","Yes"))</f>
        <v>N/A</v>
      </c>
      <c r="G145" s="64">
        <v>0</v>
      </c>
      <c r="H145" s="9" t="str">
        <f t="shared" ref="H145:H149" si="54">IF($B145="N/A","N/A",IF(G145&lt;0,"No","Yes"))</f>
        <v>N/A</v>
      </c>
      <c r="I145" s="12" t="s">
        <v>213</v>
      </c>
      <c r="J145" s="12" t="s">
        <v>1747</v>
      </c>
      <c r="K145" s="50" t="s">
        <v>739</v>
      </c>
      <c r="L145" s="9" t="str">
        <f>IF(J145="Div by 0", "N/A", IF(OR(J145="N/A",K145="N/A"),"N/A", IF(J145&gt;VALUE(MID(K145,1,2)), "No", IF(J145&lt;-1*VALUE(MID(K145,1,2)), "No", "Yes"))))</f>
        <v>N/A</v>
      </c>
    </row>
    <row r="146" spans="1:12" x14ac:dyDescent="0.2">
      <c r="A146" s="2" t="s">
        <v>508</v>
      </c>
      <c r="B146" s="5" t="s">
        <v>213</v>
      </c>
      <c r="C146" s="64" t="s">
        <v>213</v>
      </c>
      <c r="D146" s="9" t="str">
        <f t="shared" si="52"/>
        <v>N/A</v>
      </c>
      <c r="E146" s="64">
        <v>0</v>
      </c>
      <c r="F146" s="9" t="str">
        <f t="shared" si="53"/>
        <v>N/A</v>
      </c>
      <c r="G146" s="64">
        <v>0</v>
      </c>
      <c r="H146" s="9" t="str">
        <f t="shared" si="54"/>
        <v>N/A</v>
      </c>
      <c r="I146" s="12" t="s">
        <v>213</v>
      </c>
      <c r="J146" s="12" t="s">
        <v>1747</v>
      </c>
      <c r="K146" s="5" t="s">
        <v>739</v>
      </c>
      <c r="L146" s="9" t="str">
        <f t="shared" ref="L146:L149" si="55">IF(J146="Div by 0", "N/A", IF(OR(J146="N/A",K146="N/A"),"N/A", IF(J146&gt;VALUE(MID(K146,1,2)), "No", IF(J146&lt;-1*VALUE(MID(K146,1,2)), "No", "Yes"))))</f>
        <v>N/A</v>
      </c>
    </row>
    <row r="147" spans="1:12" x14ac:dyDescent="0.2">
      <c r="A147" s="2" t="s">
        <v>509</v>
      </c>
      <c r="B147" s="5" t="s">
        <v>213</v>
      </c>
      <c r="C147" s="64" t="s">
        <v>213</v>
      </c>
      <c r="D147" s="9" t="str">
        <f t="shared" si="52"/>
        <v>N/A</v>
      </c>
      <c r="E147" s="64">
        <v>0</v>
      </c>
      <c r="F147" s="9" t="str">
        <f t="shared" si="53"/>
        <v>N/A</v>
      </c>
      <c r="G147" s="64">
        <v>0</v>
      </c>
      <c r="H147" s="9" t="str">
        <f t="shared" si="54"/>
        <v>N/A</v>
      </c>
      <c r="I147" s="12" t="s">
        <v>213</v>
      </c>
      <c r="J147" s="12" t="s">
        <v>1747</v>
      </c>
      <c r="K147" s="5" t="s">
        <v>739</v>
      </c>
      <c r="L147" s="9" t="str">
        <f t="shared" si="55"/>
        <v>N/A</v>
      </c>
    </row>
    <row r="148" spans="1:12" x14ac:dyDescent="0.2">
      <c r="A148" s="2" t="s">
        <v>510</v>
      </c>
      <c r="B148" s="5" t="s">
        <v>213</v>
      </c>
      <c r="C148" s="64" t="s">
        <v>213</v>
      </c>
      <c r="D148" s="9" t="str">
        <f t="shared" si="52"/>
        <v>N/A</v>
      </c>
      <c r="E148" s="64">
        <v>0</v>
      </c>
      <c r="F148" s="9" t="str">
        <f t="shared" si="53"/>
        <v>N/A</v>
      </c>
      <c r="G148" s="64">
        <v>0</v>
      </c>
      <c r="H148" s="9" t="str">
        <f t="shared" si="54"/>
        <v>N/A</v>
      </c>
      <c r="I148" s="12" t="s">
        <v>213</v>
      </c>
      <c r="J148" s="12" t="s">
        <v>1747</v>
      </c>
      <c r="K148" s="5" t="s">
        <v>739</v>
      </c>
      <c r="L148" s="9" t="str">
        <f t="shared" si="55"/>
        <v>N/A</v>
      </c>
    </row>
    <row r="149" spans="1:12" x14ac:dyDescent="0.2">
      <c r="A149" s="2" t="s">
        <v>511</v>
      </c>
      <c r="B149" s="5" t="s">
        <v>213</v>
      </c>
      <c r="C149" s="64" t="s">
        <v>213</v>
      </c>
      <c r="D149" s="9" t="str">
        <f t="shared" si="52"/>
        <v>N/A</v>
      </c>
      <c r="E149" s="64">
        <v>0</v>
      </c>
      <c r="F149" s="9" t="str">
        <f t="shared" si="53"/>
        <v>N/A</v>
      </c>
      <c r="G149" s="64">
        <v>0</v>
      </c>
      <c r="H149" s="9" t="str">
        <f t="shared" si="54"/>
        <v>N/A</v>
      </c>
      <c r="I149" s="12" t="s">
        <v>213</v>
      </c>
      <c r="J149" s="12" t="s">
        <v>1747</v>
      </c>
      <c r="K149" s="5" t="s">
        <v>739</v>
      </c>
      <c r="L149" s="9" t="str">
        <f t="shared" si="55"/>
        <v>N/A</v>
      </c>
    </row>
    <row r="150" spans="1:12" x14ac:dyDescent="0.2">
      <c r="A150" s="4" t="s">
        <v>738</v>
      </c>
      <c r="B150" s="50" t="s">
        <v>213</v>
      </c>
      <c r="C150" s="1">
        <v>0</v>
      </c>
      <c r="D150" s="11" t="str">
        <f t="shared" ref="D150:D172" si="56">IF($B150="N/A","N/A",IF(C150&gt;10,"No",IF(C150&lt;-10,"No","Yes")))</f>
        <v>N/A</v>
      </c>
      <c r="E150" s="1">
        <v>0</v>
      </c>
      <c r="F150" s="11" t="str">
        <f t="shared" ref="F150:F172" si="57">IF($B150="N/A","N/A",IF(E150&gt;10,"No",IF(E150&lt;-10,"No","Yes")))</f>
        <v>N/A</v>
      </c>
      <c r="G150" s="1">
        <v>0</v>
      </c>
      <c r="H150" s="11" t="str">
        <f t="shared" ref="H150:H172" si="58">IF($B150="N/A","N/A",IF(G150&gt;10,"No",IF(G150&lt;-10,"No","Yes")))</f>
        <v>N/A</v>
      </c>
      <c r="I150" s="12" t="s">
        <v>1747</v>
      </c>
      <c r="J150" s="12" t="s">
        <v>1747</v>
      </c>
      <c r="K150" s="50" t="s">
        <v>739</v>
      </c>
      <c r="L150" s="9" t="str">
        <f t="shared" ref="L150:L172" si="59">IF(J150="Div by 0", "N/A", IF(K150="N/A","N/A", IF(J150&gt;VALUE(MID(K150,1,2)), "No", IF(J150&lt;-1*VALUE(MID(K150,1,2)), "No", "Yes"))))</f>
        <v>N/A</v>
      </c>
    </row>
    <row r="151" spans="1:12" x14ac:dyDescent="0.2">
      <c r="A151" s="4" t="s">
        <v>534</v>
      </c>
      <c r="B151" s="50" t="s">
        <v>213</v>
      </c>
      <c r="C151" s="1">
        <v>0</v>
      </c>
      <c r="D151" s="11" t="str">
        <f t="shared" si="56"/>
        <v>N/A</v>
      </c>
      <c r="E151" s="1">
        <v>0</v>
      </c>
      <c r="F151" s="11" t="str">
        <f t="shared" si="57"/>
        <v>N/A</v>
      </c>
      <c r="G151" s="1">
        <v>0</v>
      </c>
      <c r="H151" s="11" t="str">
        <f t="shared" si="58"/>
        <v>N/A</v>
      </c>
      <c r="I151" s="12" t="s">
        <v>1747</v>
      </c>
      <c r="J151" s="12" t="s">
        <v>1747</v>
      </c>
      <c r="K151" s="50" t="s">
        <v>739</v>
      </c>
      <c r="L151" s="9" t="str">
        <f t="shared" si="59"/>
        <v>N/A</v>
      </c>
    </row>
    <row r="152" spans="1:12" x14ac:dyDescent="0.2">
      <c r="A152" s="4" t="s">
        <v>535</v>
      </c>
      <c r="B152" s="50" t="s">
        <v>213</v>
      </c>
      <c r="C152" s="1">
        <v>0</v>
      </c>
      <c r="D152" s="11" t="str">
        <f t="shared" si="56"/>
        <v>N/A</v>
      </c>
      <c r="E152" s="1">
        <v>0</v>
      </c>
      <c r="F152" s="11" t="str">
        <f t="shared" si="57"/>
        <v>N/A</v>
      </c>
      <c r="G152" s="1">
        <v>0</v>
      </c>
      <c r="H152" s="11" t="str">
        <f t="shared" si="58"/>
        <v>N/A</v>
      </c>
      <c r="I152" s="12" t="s">
        <v>1747</v>
      </c>
      <c r="J152" s="12" t="s">
        <v>1747</v>
      </c>
      <c r="K152" s="50" t="s">
        <v>739</v>
      </c>
      <c r="L152" s="9" t="str">
        <f t="shared" si="59"/>
        <v>N/A</v>
      </c>
    </row>
    <row r="153" spans="1:12" x14ac:dyDescent="0.2">
      <c r="A153" s="4" t="s">
        <v>536</v>
      </c>
      <c r="B153" s="50" t="s">
        <v>213</v>
      </c>
      <c r="C153" s="1">
        <v>0</v>
      </c>
      <c r="D153" s="11" t="str">
        <f t="shared" si="56"/>
        <v>N/A</v>
      </c>
      <c r="E153" s="1">
        <v>0</v>
      </c>
      <c r="F153" s="11" t="str">
        <f t="shared" si="57"/>
        <v>N/A</v>
      </c>
      <c r="G153" s="1">
        <v>0</v>
      </c>
      <c r="H153" s="11" t="str">
        <f t="shared" si="58"/>
        <v>N/A</v>
      </c>
      <c r="I153" s="12" t="s">
        <v>1747</v>
      </c>
      <c r="J153" s="12" t="s">
        <v>1747</v>
      </c>
      <c r="K153" s="50" t="s">
        <v>739</v>
      </c>
      <c r="L153" s="9" t="str">
        <f t="shared" si="59"/>
        <v>N/A</v>
      </c>
    </row>
    <row r="154" spans="1:12" x14ac:dyDescent="0.2">
      <c r="A154" s="4" t="s">
        <v>537</v>
      </c>
      <c r="B154" s="50" t="s">
        <v>213</v>
      </c>
      <c r="C154" s="1">
        <v>0</v>
      </c>
      <c r="D154" s="11" t="str">
        <f t="shared" si="56"/>
        <v>N/A</v>
      </c>
      <c r="E154" s="1">
        <v>0</v>
      </c>
      <c r="F154" s="11" t="str">
        <f t="shared" si="57"/>
        <v>N/A</v>
      </c>
      <c r="G154" s="1">
        <v>0</v>
      </c>
      <c r="H154" s="11" t="str">
        <f t="shared" si="58"/>
        <v>N/A</v>
      </c>
      <c r="I154" s="12" t="s">
        <v>1747</v>
      </c>
      <c r="J154" s="12" t="s">
        <v>1747</v>
      </c>
      <c r="K154" s="50" t="s">
        <v>739</v>
      </c>
      <c r="L154" s="9" t="str">
        <f t="shared" si="59"/>
        <v>N/A</v>
      </c>
    </row>
    <row r="155" spans="1:12" x14ac:dyDescent="0.2">
      <c r="A155" s="2" t="s">
        <v>538</v>
      </c>
      <c r="B155" s="5" t="s">
        <v>213</v>
      </c>
      <c r="C155" s="64" t="s">
        <v>213</v>
      </c>
      <c r="D155" s="9" t="str">
        <f t="shared" ref="D155:D159" si="60">IF($B155="N/A","N/A",IF(C155&lt;0,"No","Yes"))</f>
        <v>N/A</v>
      </c>
      <c r="E155" s="64">
        <v>0</v>
      </c>
      <c r="F155" s="9" t="str">
        <f t="shared" ref="F155:F159" si="61">IF($B155="N/A","N/A",IF(E155&lt;0,"No","Yes"))</f>
        <v>N/A</v>
      </c>
      <c r="G155" s="64">
        <v>0</v>
      </c>
      <c r="H155" s="9" t="str">
        <f t="shared" ref="H155:H159" si="62">IF($B155="N/A","N/A",IF(G155&lt;0,"No","Yes"))</f>
        <v>N/A</v>
      </c>
      <c r="I155" s="12" t="s">
        <v>213</v>
      </c>
      <c r="J155" s="12" t="s">
        <v>1747</v>
      </c>
      <c r="K155" s="50" t="s">
        <v>739</v>
      </c>
      <c r="L155" s="9" t="str">
        <f>IF(J155="Div by 0", "N/A", IF(OR(J155="N/A",K155="N/A"),"N/A", IF(J155&gt;VALUE(MID(K155,1,2)), "No", IF(J155&lt;-1*VALUE(MID(K155,1,2)), "No", "Yes"))))</f>
        <v>N/A</v>
      </c>
    </row>
    <row r="156" spans="1:12" ht="25.5" x14ac:dyDescent="0.2">
      <c r="A156" s="2" t="s">
        <v>539</v>
      </c>
      <c r="B156" s="5" t="s">
        <v>213</v>
      </c>
      <c r="C156" s="64" t="s">
        <v>213</v>
      </c>
      <c r="D156" s="9" t="str">
        <f t="shared" si="60"/>
        <v>N/A</v>
      </c>
      <c r="E156" s="64">
        <v>0</v>
      </c>
      <c r="F156" s="9" t="str">
        <f t="shared" si="61"/>
        <v>N/A</v>
      </c>
      <c r="G156" s="64">
        <v>0</v>
      </c>
      <c r="H156" s="9" t="str">
        <f t="shared" si="62"/>
        <v>N/A</v>
      </c>
      <c r="I156" s="12" t="s">
        <v>213</v>
      </c>
      <c r="J156" s="12" t="s">
        <v>1747</v>
      </c>
      <c r="K156" s="5" t="s">
        <v>739</v>
      </c>
      <c r="L156" s="9" t="str">
        <f t="shared" ref="L156:L159" si="63">IF(J156="Div by 0", "N/A", IF(OR(J156="N/A",K156="N/A"),"N/A", IF(J156&gt;VALUE(MID(K156,1,2)), "No", IF(J156&lt;-1*VALUE(MID(K156,1,2)), "No", "Yes"))))</f>
        <v>N/A</v>
      </c>
    </row>
    <row r="157" spans="1:12" ht="25.5" x14ac:dyDescent="0.2">
      <c r="A157" s="2" t="s">
        <v>540</v>
      </c>
      <c r="B157" s="5" t="s">
        <v>213</v>
      </c>
      <c r="C157" s="64" t="s">
        <v>213</v>
      </c>
      <c r="D157" s="9" t="str">
        <f t="shared" si="60"/>
        <v>N/A</v>
      </c>
      <c r="E157" s="64">
        <v>0</v>
      </c>
      <c r="F157" s="9" t="str">
        <f t="shared" si="61"/>
        <v>N/A</v>
      </c>
      <c r="G157" s="64">
        <v>0</v>
      </c>
      <c r="H157" s="9" t="str">
        <f t="shared" si="62"/>
        <v>N/A</v>
      </c>
      <c r="I157" s="12" t="s">
        <v>213</v>
      </c>
      <c r="J157" s="12" t="s">
        <v>1747</v>
      </c>
      <c r="K157" s="5" t="s">
        <v>739</v>
      </c>
      <c r="L157" s="9" t="str">
        <f t="shared" si="63"/>
        <v>N/A</v>
      </c>
    </row>
    <row r="158" spans="1:12" ht="25.5" x14ac:dyDescent="0.2">
      <c r="A158" s="2" t="s">
        <v>541</v>
      </c>
      <c r="B158" s="5" t="s">
        <v>213</v>
      </c>
      <c r="C158" s="64" t="s">
        <v>213</v>
      </c>
      <c r="D158" s="9" t="str">
        <f t="shared" si="60"/>
        <v>N/A</v>
      </c>
      <c r="E158" s="64">
        <v>0</v>
      </c>
      <c r="F158" s="9" t="str">
        <f t="shared" si="61"/>
        <v>N/A</v>
      </c>
      <c r="G158" s="64">
        <v>0</v>
      </c>
      <c r="H158" s="9" t="str">
        <f t="shared" si="62"/>
        <v>N/A</v>
      </c>
      <c r="I158" s="12" t="s">
        <v>213</v>
      </c>
      <c r="J158" s="12" t="s">
        <v>1747</v>
      </c>
      <c r="K158" s="5" t="s">
        <v>739</v>
      </c>
      <c r="L158" s="9" t="str">
        <f t="shared" si="63"/>
        <v>N/A</v>
      </c>
    </row>
    <row r="159" spans="1:12" ht="25.5" x14ac:dyDescent="0.2">
      <c r="A159" s="2" t="s">
        <v>542</v>
      </c>
      <c r="B159" s="5" t="s">
        <v>213</v>
      </c>
      <c r="C159" s="64" t="s">
        <v>213</v>
      </c>
      <c r="D159" s="9" t="str">
        <f t="shared" si="60"/>
        <v>N/A</v>
      </c>
      <c r="E159" s="64">
        <v>0</v>
      </c>
      <c r="F159" s="9" t="str">
        <f t="shared" si="61"/>
        <v>N/A</v>
      </c>
      <c r="G159" s="64">
        <v>0</v>
      </c>
      <c r="H159" s="9" t="str">
        <f t="shared" si="62"/>
        <v>N/A</v>
      </c>
      <c r="I159" s="12" t="s">
        <v>213</v>
      </c>
      <c r="J159" s="12" t="s">
        <v>1747</v>
      </c>
      <c r="K159" s="5" t="s">
        <v>739</v>
      </c>
      <c r="L159" s="9" t="str">
        <f t="shared" si="63"/>
        <v>N/A</v>
      </c>
    </row>
    <row r="160" spans="1:12" ht="25.5" x14ac:dyDescent="0.2">
      <c r="A160" s="4" t="s">
        <v>543</v>
      </c>
      <c r="B160" s="50" t="s">
        <v>213</v>
      </c>
      <c r="C160" s="1">
        <v>0</v>
      </c>
      <c r="D160" s="11" t="str">
        <f t="shared" si="56"/>
        <v>N/A</v>
      </c>
      <c r="E160" s="1">
        <v>0</v>
      </c>
      <c r="F160" s="11" t="str">
        <f t="shared" si="57"/>
        <v>N/A</v>
      </c>
      <c r="G160" s="1">
        <v>0</v>
      </c>
      <c r="H160" s="11" t="str">
        <f t="shared" si="58"/>
        <v>N/A</v>
      </c>
      <c r="I160" s="12" t="s">
        <v>1747</v>
      </c>
      <c r="J160" s="12" t="s">
        <v>1747</v>
      </c>
      <c r="K160" s="50" t="s">
        <v>739</v>
      </c>
      <c r="L160" s="9" t="str">
        <f t="shared" si="59"/>
        <v>N/A</v>
      </c>
    </row>
    <row r="161" spans="1:12" x14ac:dyDescent="0.2">
      <c r="A161" s="4" t="s">
        <v>544</v>
      </c>
      <c r="B161" s="50" t="s">
        <v>213</v>
      </c>
      <c r="C161" s="14">
        <v>0</v>
      </c>
      <c r="D161" s="11" t="str">
        <f t="shared" si="56"/>
        <v>N/A</v>
      </c>
      <c r="E161" s="14">
        <v>0</v>
      </c>
      <c r="F161" s="11" t="str">
        <f t="shared" si="57"/>
        <v>N/A</v>
      </c>
      <c r="G161" s="14">
        <v>0</v>
      </c>
      <c r="H161" s="11" t="str">
        <f t="shared" si="58"/>
        <v>N/A</v>
      </c>
      <c r="I161" s="12" t="s">
        <v>1747</v>
      </c>
      <c r="J161" s="12" t="s">
        <v>1747</v>
      </c>
      <c r="K161" s="50" t="s">
        <v>739</v>
      </c>
      <c r="L161" s="9" t="str">
        <f t="shared" si="59"/>
        <v>N/A</v>
      </c>
    </row>
    <row r="162" spans="1:12" x14ac:dyDescent="0.2">
      <c r="A162" s="4" t="s">
        <v>1290</v>
      </c>
      <c r="B162" s="50" t="s">
        <v>213</v>
      </c>
      <c r="C162" s="14" t="s">
        <v>1747</v>
      </c>
      <c r="D162" s="11" t="str">
        <f t="shared" si="56"/>
        <v>N/A</v>
      </c>
      <c r="E162" s="14" t="s">
        <v>1747</v>
      </c>
      <c r="F162" s="11" t="str">
        <f t="shared" si="57"/>
        <v>N/A</v>
      </c>
      <c r="G162" s="14" t="s">
        <v>1747</v>
      </c>
      <c r="H162" s="11" t="str">
        <f t="shared" si="58"/>
        <v>N/A</v>
      </c>
      <c r="I162" s="12" t="s">
        <v>1747</v>
      </c>
      <c r="J162" s="12" t="s">
        <v>1747</v>
      </c>
      <c r="K162" s="50" t="s">
        <v>739</v>
      </c>
      <c r="L162" s="9" t="str">
        <f t="shared" si="59"/>
        <v>N/A</v>
      </c>
    </row>
    <row r="163" spans="1:12" ht="25.5" x14ac:dyDescent="0.2">
      <c r="A163" s="4" t="s">
        <v>1291</v>
      </c>
      <c r="B163" s="50" t="s">
        <v>213</v>
      </c>
      <c r="C163" s="14" t="s">
        <v>1747</v>
      </c>
      <c r="D163" s="11" t="str">
        <f t="shared" si="56"/>
        <v>N/A</v>
      </c>
      <c r="E163" s="14" t="s">
        <v>1747</v>
      </c>
      <c r="F163" s="11" t="str">
        <f t="shared" si="57"/>
        <v>N/A</v>
      </c>
      <c r="G163" s="14" t="s">
        <v>1747</v>
      </c>
      <c r="H163" s="11" t="str">
        <f t="shared" si="58"/>
        <v>N/A</v>
      </c>
      <c r="I163" s="12" t="s">
        <v>1747</v>
      </c>
      <c r="J163" s="12" t="s">
        <v>1747</v>
      </c>
      <c r="K163" s="50" t="s">
        <v>739</v>
      </c>
      <c r="L163" s="9" t="str">
        <f t="shared" si="59"/>
        <v>N/A</v>
      </c>
    </row>
    <row r="164" spans="1:12" ht="25.5" x14ac:dyDescent="0.2">
      <c r="A164" s="4" t="s">
        <v>1292</v>
      </c>
      <c r="B164" s="50" t="s">
        <v>213</v>
      </c>
      <c r="C164" s="14" t="s">
        <v>1747</v>
      </c>
      <c r="D164" s="11" t="str">
        <f t="shared" si="56"/>
        <v>N/A</v>
      </c>
      <c r="E164" s="14" t="s">
        <v>1747</v>
      </c>
      <c r="F164" s="11" t="str">
        <f t="shared" si="57"/>
        <v>N/A</v>
      </c>
      <c r="G164" s="14" t="s">
        <v>1747</v>
      </c>
      <c r="H164" s="11" t="str">
        <f t="shared" si="58"/>
        <v>N/A</v>
      </c>
      <c r="I164" s="12" t="s">
        <v>1747</v>
      </c>
      <c r="J164" s="12" t="s">
        <v>1747</v>
      </c>
      <c r="K164" s="50" t="s">
        <v>739</v>
      </c>
      <c r="L164" s="9" t="str">
        <f t="shared" si="59"/>
        <v>N/A</v>
      </c>
    </row>
    <row r="165" spans="1:12" ht="25.5" x14ac:dyDescent="0.2">
      <c r="A165" s="4" t="s">
        <v>1293</v>
      </c>
      <c r="B165" s="50" t="s">
        <v>213</v>
      </c>
      <c r="C165" s="14" t="s">
        <v>1747</v>
      </c>
      <c r="D165" s="11" t="str">
        <f t="shared" si="56"/>
        <v>N/A</v>
      </c>
      <c r="E165" s="14" t="s">
        <v>1747</v>
      </c>
      <c r="F165" s="11" t="str">
        <f t="shared" si="57"/>
        <v>N/A</v>
      </c>
      <c r="G165" s="14" t="s">
        <v>1747</v>
      </c>
      <c r="H165" s="11" t="str">
        <f t="shared" si="58"/>
        <v>N/A</v>
      </c>
      <c r="I165" s="12" t="s">
        <v>1747</v>
      </c>
      <c r="J165" s="12" t="s">
        <v>1747</v>
      </c>
      <c r="K165" s="50" t="s">
        <v>739</v>
      </c>
      <c r="L165" s="9" t="str">
        <f t="shared" si="59"/>
        <v>N/A</v>
      </c>
    </row>
    <row r="166" spans="1:12" ht="25.5" x14ac:dyDescent="0.2">
      <c r="A166" s="4" t="s">
        <v>1294</v>
      </c>
      <c r="B166" s="50" t="s">
        <v>213</v>
      </c>
      <c r="C166" s="14" t="s">
        <v>1747</v>
      </c>
      <c r="D166" s="11" t="str">
        <f t="shared" si="56"/>
        <v>N/A</v>
      </c>
      <c r="E166" s="14" t="s">
        <v>1747</v>
      </c>
      <c r="F166" s="11" t="str">
        <f t="shared" si="57"/>
        <v>N/A</v>
      </c>
      <c r="G166" s="14" t="s">
        <v>1747</v>
      </c>
      <c r="H166" s="11" t="str">
        <f t="shared" si="58"/>
        <v>N/A</v>
      </c>
      <c r="I166" s="12" t="s">
        <v>1747</v>
      </c>
      <c r="J166" s="12" t="s">
        <v>1747</v>
      </c>
      <c r="K166" s="50" t="s">
        <v>739</v>
      </c>
      <c r="L166" s="9" t="str">
        <f t="shared" si="59"/>
        <v>N/A</v>
      </c>
    </row>
    <row r="167" spans="1:12" x14ac:dyDescent="0.2">
      <c r="A167" s="48" t="s">
        <v>545</v>
      </c>
      <c r="B167" s="37" t="s">
        <v>213</v>
      </c>
      <c r="C167" s="49">
        <v>0</v>
      </c>
      <c r="D167" s="46" t="str">
        <f t="shared" si="56"/>
        <v>N/A</v>
      </c>
      <c r="E167" s="49">
        <v>0</v>
      </c>
      <c r="F167" s="46" t="str">
        <f t="shared" si="57"/>
        <v>N/A</v>
      </c>
      <c r="G167" s="49">
        <v>0</v>
      </c>
      <c r="H167" s="46" t="str">
        <f t="shared" si="58"/>
        <v>N/A</v>
      </c>
      <c r="I167" s="12" t="s">
        <v>1747</v>
      </c>
      <c r="J167" s="12" t="s">
        <v>1747</v>
      </c>
      <c r="K167" s="47" t="s">
        <v>739</v>
      </c>
      <c r="L167" s="9" t="str">
        <f t="shared" si="59"/>
        <v>N/A</v>
      </c>
    </row>
    <row r="168" spans="1:12" x14ac:dyDescent="0.2">
      <c r="A168" s="48" t="s">
        <v>1295</v>
      </c>
      <c r="B168" s="37" t="s">
        <v>213</v>
      </c>
      <c r="C168" s="49" t="s">
        <v>1747</v>
      </c>
      <c r="D168" s="46" t="str">
        <f t="shared" si="56"/>
        <v>N/A</v>
      </c>
      <c r="E168" s="49" t="s">
        <v>1747</v>
      </c>
      <c r="F168" s="46" t="str">
        <f t="shared" si="57"/>
        <v>N/A</v>
      </c>
      <c r="G168" s="49" t="s">
        <v>1747</v>
      </c>
      <c r="H168" s="46" t="str">
        <f t="shared" si="58"/>
        <v>N/A</v>
      </c>
      <c r="I168" s="12" t="s">
        <v>1747</v>
      </c>
      <c r="J168" s="12" t="s">
        <v>1747</v>
      </c>
      <c r="K168" s="47" t="s">
        <v>739</v>
      </c>
      <c r="L168" s="9" t="str">
        <f t="shared" si="59"/>
        <v>N/A</v>
      </c>
    </row>
    <row r="169" spans="1:12" ht="25.5" x14ac:dyDescent="0.2">
      <c r="A169" s="48" t="s">
        <v>1296</v>
      </c>
      <c r="B169" s="50" t="s">
        <v>213</v>
      </c>
      <c r="C169" s="14" t="s">
        <v>1747</v>
      </c>
      <c r="D169" s="11" t="str">
        <f t="shared" si="56"/>
        <v>N/A</v>
      </c>
      <c r="E169" s="14" t="s">
        <v>1747</v>
      </c>
      <c r="F169" s="11" t="str">
        <f t="shared" si="57"/>
        <v>N/A</v>
      </c>
      <c r="G169" s="14" t="s">
        <v>1747</v>
      </c>
      <c r="H169" s="11" t="str">
        <f t="shared" si="58"/>
        <v>N/A</v>
      </c>
      <c r="I169" s="12" t="s">
        <v>1747</v>
      </c>
      <c r="J169" s="12" t="s">
        <v>1747</v>
      </c>
      <c r="K169" s="50" t="s">
        <v>739</v>
      </c>
      <c r="L169" s="9" t="str">
        <f t="shared" si="59"/>
        <v>N/A</v>
      </c>
    </row>
    <row r="170" spans="1:12" ht="25.5" x14ac:dyDescent="0.2">
      <c r="A170" s="48" t="s">
        <v>1297</v>
      </c>
      <c r="B170" s="50" t="s">
        <v>213</v>
      </c>
      <c r="C170" s="14" t="s">
        <v>1747</v>
      </c>
      <c r="D170" s="11" t="str">
        <f t="shared" si="56"/>
        <v>N/A</v>
      </c>
      <c r="E170" s="14" t="s">
        <v>1747</v>
      </c>
      <c r="F170" s="11" t="str">
        <f t="shared" si="57"/>
        <v>N/A</v>
      </c>
      <c r="G170" s="14" t="s">
        <v>1747</v>
      </c>
      <c r="H170" s="11" t="str">
        <f t="shared" si="58"/>
        <v>N/A</v>
      </c>
      <c r="I170" s="12" t="s">
        <v>1747</v>
      </c>
      <c r="J170" s="12" t="s">
        <v>1747</v>
      </c>
      <c r="K170" s="50" t="s">
        <v>739</v>
      </c>
      <c r="L170" s="9" t="str">
        <f t="shared" si="59"/>
        <v>N/A</v>
      </c>
    </row>
    <row r="171" spans="1:12" ht="25.5" x14ac:dyDescent="0.2">
      <c r="A171" s="48" t="s">
        <v>1298</v>
      </c>
      <c r="B171" s="50" t="s">
        <v>213</v>
      </c>
      <c r="C171" s="14" t="s">
        <v>1747</v>
      </c>
      <c r="D171" s="11" t="str">
        <f t="shared" si="56"/>
        <v>N/A</v>
      </c>
      <c r="E171" s="14" t="s">
        <v>1747</v>
      </c>
      <c r="F171" s="11" t="str">
        <f t="shared" si="57"/>
        <v>N/A</v>
      </c>
      <c r="G171" s="14" t="s">
        <v>1747</v>
      </c>
      <c r="H171" s="11" t="str">
        <f t="shared" si="58"/>
        <v>N/A</v>
      </c>
      <c r="I171" s="12" t="s">
        <v>1747</v>
      </c>
      <c r="J171" s="12" t="s">
        <v>1747</v>
      </c>
      <c r="K171" s="50" t="s">
        <v>739</v>
      </c>
      <c r="L171" s="9" t="str">
        <f t="shared" si="59"/>
        <v>N/A</v>
      </c>
    </row>
    <row r="172" spans="1:12" ht="25.5" x14ac:dyDescent="0.2">
      <c r="A172" s="48" t="s">
        <v>1299</v>
      </c>
      <c r="B172" s="50" t="s">
        <v>213</v>
      </c>
      <c r="C172" s="14" t="s">
        <v>1747</v>
      </c>
      <c r="D172" s="11" t="str">
        <f t="shared" si="56"/>
        <v>N/A</v>
      </c>
      <c r="E172" s="14" t="s">
        <v>1747</v>
      </c>
      <c r="F172" s="11" t="str">
        <f t="shared" si="57"/>
        <v>N/A</v>
      </c>
      <c r="G172" s="14" t="s">
        <v>1747</v>
      </c>
      <c r="H172" s="11" t="str">
        <f t="shared" si="58"/>
        <v>N/A</v>
      </c>
      <c r="I172" s="12" t="s">
        <v>1747</v>
      </c>
      <c r="J172" s="12" t="s">
        <v>1747</v>
      </c>
      <c r="K172" s="50" t="s">
        <v>739</v>
      </c>
      <c r="L172" s="9" t="str">
        <f t="shared" si="59"/>
        <v>N/A</v>
      </c>
    </row>
    <row r="173" spans="1:12" ht="25.5" x14ac:dyDescent="0.2">
      <c r="A173" s="2" t="s">
        <v>546</v>
      </c>
      <c r="B173" s="136" t="s">
        <v>213</v>
      </c>
      <c r="C173" s="137">
        <v>0</v>
      </c>
      <c r="D173" s="138" t="str">
        <f>IF($B173="N/A","N/A",IF(C173&gt;10,"No",IF(C173&lt;-10,"No","Yes")))</f>
        <v>N/A</v>
      </c>
      <c r="E173" s="137">
        <v>0</v>
      </c>
      <c r="F173" s="138" t="str">
        <f>IF($B173="N/A","N/A",IF(E173&gt;10,"No",IF(E173&lt;-10,"No","Yes")))</f>
        <v>N/A</v>
      </c>
      <c r="G173" s="137">
        <v>0</v>
      </c>
      <c r="H173" s="138" t="str">
        <f>IF($B173="N/A","N/A",IF(G173&gt;10,"No",IF(G173&lt;-10,"No","Yes")))</f>
        <v>N/A</v>
      </c>
      <c r="I173" s="133" t="s">
        <v>1747</v>
      </c>
      <c r="J173" s="133" t="s">
        <v>1747</v>
      </c>
      <c r="K173" s="134" t="s">
        <v>739</v>
      </c>
      <c r="L173" s="135" t="str">
        <f>IF(J173="Div by 0", "N/A", IF(K173="N/A","N/A", IF(J173&gt;VALUE(MID(K173,1,2)), "No", IF(J173&lt;-1*VALUE(MID(K173,1,2)), "No", "Yes"))))</f>
        <v>N/A</v>
      </c>
    </row>
    <row r="174" spans="1:12" ht="25.5" x14ac:dyDescent="0.2">
      <c r="A174" s="2" t="s">
        <v>1300</v>
      </c>
      <c r="B174" s="50" t="s">
        <v>213</v>
      </c>
      <c r="C174" s="14">
        <v>0</v>
      </c>
      <c r="D174" s="11" t="str">
        <f t="shared" ref="D174:D181" si="64">IF($B174="N/A","N/A",IF(C174&gt;10,"No",IF(C174&lt;-10,"No","Yes")))</f>
        <v>N/A</v>
      </c>
      <c r="E174" s="14">
        <v>0</v>
      </c>
      <c r="F174" s="11" t="str">
        <f t="shared" ref="F174:F181" si="65">IF($B174="N/A","N/A",IF(E174&gt;10,"No",IF(E174&lt;-10,"No","Yes")))</f>
        <v>N/A</v>
      </c>
      <c r="G174" s="14">
        <v>0</v>
      </c>
      <c r="H174" s="11" t="str">
        <f t="shared" ref="H174:H181" si="66">IF($B174="N/A","N/A",IF(G174&gt;10,"No",IF(G174&lt;-10,"No","Yes")))</f>
        <v>N/A</v>
      </c>
      <c r="I174" s="12" t="s">
        <v>1747</v>
      </c>
      <c r="J174" s="12" t="s">
        <v>1747</v>
      </c>
      <c r="K174" s="50" t="s">
        <v>739</v>
      </c>
      <c r="L174" s="9" t="str">
        <f t="shared" ref="L174:L181" si="67">IF(J174="Div by 0", "N/A", IF(K174="N/A","N/A", IF(J174&gt;VALUE(MID(K174,1,2)), "No", IF(J174&lt;-1*VALUE(MID(K174,1,2)), "No", "Yes"))))</f>
        <v>N/A</v>
      </c>
    </row>
    <row r="175" spans="1:12" ht="25.5" x14ac:dyDescent="0.2">
      <c r="A175" s="2" t="s">
        <v>547</v>
      </c>
      <c r="B175" s="50" t="s">
        <v>213</v>
      </c>
      <c r="C175" s="14">
        <v>0</v>
      </c>
      <c r="D175" s="11" t="str">
        <f t="shared" si="64"/>
        <v>N/A</v>
      </c>
      <c r="E175" s="14">
        <v>0</v>
      </c>
      <c r="F175" s="11" t="str">
        <f t="shared" si="65"/>
        <v>N/A</v>
      </c>
      <c r="G175" s="14">
        <v>0</v>
      </c>
      <c r="H175" s="11" t="str">
        <f t="shared" si="66"/>
        <v>N/A</v>
      </c>
      <c r="I175" s="12" t="s">
        <v>1747</v>
      </c>
      <c r="J175" s="12" t="s">
        <v>1747</v>
      </c>
      <c r="K175" s="50" t="s">
        <v>739</v>
      </c>
      <c r="L175" s="9" t="str">
        <f t="shared" si="67"/>
        <v>N/A</v>
      </c>
    </row>
    <row r="176" spans="1:12" ht="25.5" x14ac:dyDescent="0.2">
      <c r="A176" s="2" t="s">
        <v>512</v>
      </c>
      <c r="B176" s="50" t="s">
        <v>213</v>
      </c>
      <c r="C176" s="14">
        <v>0</v>
      </c>
      <c r="D176" s="11" t="str">
        <f t="shared" si="64"/>
        <v>N/A</v>
      </c>
      <c r="E176" s="14">
        <v>0</v>
      </c>
      <c r="F176" s="11" t="str">
        <f t="shared" si="65"/>
        <v>N/A</v>
      </c>
      <c r="G176" s="14">
        <v>0</v>
      </c>
      <c r="H176" s="11" t="str">
        <f t="shared" si="66"/>
        <v>N/A</v>
      </c>
      <c r="I176" s="12" t="s">
        <v>1747</v>
      </c>
      <c r="J176" s="12" t="s">
        <v>1747</v>
      </c>
      <c r="K176" s="50" t="s">
        <v>739</v>
      </c>
      <c r="L176" s="9" t="str">
        <f t="shared" si="67"/>
        <v>N/A</v>
      </c>
    </row>
    <row r="177" spans="1:12" ht="25.5" x14ac:dyDescent="0.2">
      <c r="A177" s="2" t="s">
        <v>513</v>
      </c>
      <c r="B177" s="50" t="s">
        <v>213</v>
      </c>
      <c r="C177" s="14" t="s">
        <v>1747</v>
      </c>
      <c r="D177" s="11" t="str">
        <f t="shared" si="64"/>
        <v>N/A</v>
      </c>
      <c r="E177" s="14" t="s">
        <v>1747</v>
      </c>
      <c r="F177" s="11" t="str">
        <f t="shared" si="65"/>
        <v>N/A</v>
      </c>
      <c r="G177" s="14" t="s">
        <v>1747</v>
      </c>
      <c r="H177" s="11" t="str">
        <f t="shared" si="66"/>
        <v>N/A</v>
      </c>
      <c r="I177" s="12" t="s">
        <v>1747</v>
      </c>
      <c r="J177" s="12" t="s">
        <v>1747</v>
      </c>
      <c r="K177" s="50" t="s">
        <v>739</v>
      </c>
      <c r="L177" s="9" t="str">
        <f t="shared" si="67"/>
        <v>N/A</v>
      </c>
    </row>
    <row r="178" spans="1:12" ht="25.5" x14ac:dyDescent="0.2">
      <c r="A178" s="2" t="s">
        <v>1301</v>
      </c>
      <c r="B178" s="37" t="s">
        <v>213</v>
      </c>
      <c r="C178" s="49" t="s">
        <v>1747</v>
      </c>
      <c r="D178" s="46" t="str">
        <f t="shared" si="64"/>
        <v>N/A</v>
      </c>
      <c r="E178" s="49" t="s">
        <v>1747</v>
      </c>
      <c r="F178" s="46" t="str">
        <f t="shared" si="65"/>
        <v>N/A</v>
      </c>
      <c r="G178" s="49" t="s">
        <v>1747</v>
      </c>
      <c r="H178" s="46" t="str">
        <f t="shared" si="66"/>
        <v>N/A</v>
      </c>
      <c r="I178" s="12" t="s">
        <v>1747</v>
      </c>
      <c r="J178" s="12" t="s">
        <v>1747</v>
      </c>
      <c r="K178" s="47" t="s">
        <v>739</v>
      </c>
      <c r="L178" s="9" t="str">
        <f t="shared" si="67"/>
        <v>N/A</v>
      </c>
    </row>
    <row r="179" spans="1:12" ht="25.5" x14ac:dyDescent="0.2">
      <c r="A179" s="2" t="s">
        <v>514</v>
      </c>
      <c r="B179" s="37" t="s">
        <v>213</v>
      </c>
      <c r="C179" s="49" t="s">
        <v>1747</v>
      </c>
      <c r="D179" s="46" t="str">
        <f t="shared" si="64"/>
        <v>N/A</v>
      </c>
      <c r="E179" s="49" t="s">
        <v>1747</v>
      </c>
      <c r="F179" s="46" t="str">
        <f t="shared" si="65"/>
        <v>N/A</v>
      </c>
      <c r="G179" s="49" t="s">
        <v>1747</v>
      </c>
      <c r="H179" s="46" t="str">
        <f t="shared" si="66"/>
        <v>N/A</v>
      </c>
      <c r="I179" s="12" t="s">
        <v>1747</v>
      </c>
      <c r="J179" s="12" t="s">
        <v>1747</v>
      </c>
      <c r="K179" s="47" t="s">
        <v>739</v>
      </c>
      <c r="L179" s="9" t="str">
        <f t="shared" si="67"/>
        <v>N/A</v>
      </c>
    </row>
    <row r="180" spans="1:12" ht="25.5" x14ac:dyDescent="0.2">
      <c r="A180" s="2" t="s">
        <v>515</v>
      </c>
      <c r="B180" s="37" t="s">
        <v>213</v>
      </c>
      <c r="C180" s="49" t="s">
        <v>1747</v>
      </c>
      <c r="D180" s="46" t="str">
        <f t="shared" si="64"/>
        <v>N/A</v>
      </c>
      <c r="E180" s="49" t="s">
        <v>1747</v>
      </c>
      <c r="F180" s="46" t="str">
        <f t="shared" si="65"/>
        <v>N/A</v>
      </c>
      <c r="G180" s="49" t="s">
        <v>1747</v>
      </c>
      <c r="H180" s="46" t="str">
        <f t="shared" si="66"/>
        <v>N/A</v>
      </c>
      <c r="I180" s="12" t="s">
        <v>1747</v>
      </c>
      <c r="J180" s="12" t="s">
        <v>1747</v>
      </c>
      <c r="K180" s="47" t="s">
        <v>739</v>
      </c>
      <c r="L180" s="9" t="str">
        <f t="shared" si="67"/>
        <v>N/A</v>
      </c>
    </row>
    <row r="181" spans="1:12" ht="25.5" x14ac:dyDescent="0.2">
      <c r="A181" s="2" t="s">
        <v>1653</v>
      </c>
      <c r="B181" s="50" t="s">
        <v>213</v>
      </c>
      <c r="C181" s="13" t="s">
        <v>1747</v>
      </c>
      <c r="D181" s="11" t="str">
        <f t="shared" si="64"/>
        <v>N/A</v>
      </c>
      <c r="E181" s="13" t="s">
        <v>1747</v>
      </c>
      <c r="F181" s="11" t="str">
        <f t="shared" si="65"/>
        <v>N/A</v>
      </c>
      <c r="G181" s="13" t="s">
        <v>1747</v>
      </c>
      <c r="H181" s="11" t="str">
        <f t="shared" si="66"/>
        <v>N/A</v>
      </c>
      <c r="I181" s="59" t="s">
        <v>1747</v>
      </c>
      <c r="J181" s="59" t="s">
        <v>1747</v>
      </c>
      <c r="K181" s="50" t="s">
        <v>739</v>
      </c>
      <c r="L181" s="9" t="str">
        <f t="shared" si="67"/>
        <v>N/A</v>
      </c>
    </row>
    <row r="182" spans="1:12" ht="25.5" x14ac:dyDescent="0.2">
      <c r="A182" s="2" t="s">
        <v>1654</v>
      </c>
      <c r="B182" s="139" t="s">
        <v>213</v>
      </c>
      <c r="C182" s="140" t="s">
        <v>1747</v>
      </c>
      <c r="D182" s="135" t="str">
        <f t="shared" ref="D182" si="68">IF($B182="N/A","N/A",IF(C182&lt;0,"No","Yes"))</f>
        <v>N/A</v>
      </c>
      <c r="E182" s="140" t="s">
        <v>1747</v>
      </c>
      <c r="F182" s="135" t="str">
        <f t="shared" ref="F182" si="69">IF($B182="N/A","N/A",IF(E182&lt;0,"No","Yes"))</f>
        <v>N/A</v>
      </c>
      <c r="G182" s="140" t="s">
        <v>1747</v>
      </c>
      <c r="H182" s="135" t="str">
        <f t="shared" ref="H182" si="70">IF($B182="N/A","N/A",IF(G182&lt;0,"No","Yes"))</f>
        <v>N/A</v>
      </c>
      <c r="I182" s="141" t="s">
        <v>1747</v>
      </c>
      <c r="J182" s="141" t="s">
        <v>1747</v>
      </c>
      <c r="K182" s="139" t="s">
        <v>739</v>
      </c>
      <c r="L182" s="135" t="str">
        <f t="shared" ref="L182" si="71">IF(J182="Div by 0", "N/A", IF(OR(J182="N/A",K182="N/A"),"N/A", IF(J182&gt;VALUE(MID(K182,1,2)), "No", IF(J182&lt;-1*VALUE(MID(K182,1,2)), "No", "Yes"))))</f>
        <v>N/A</v>
      </c>
    </row>
    <row r="183" spans="1:12" ht="25.5" x14ac:dyDescent="0.2">
      <c r="A183" s="2" t="s">
        <v>1655</v>
      </c>
      <c r="B183" s="5" t="s">
        <v>213</v>
      </c>
      <c r="C183" s="13" t="s">
        <v>1747</v>
      </c>
      <c r="D183" s="9" t="str">
        <f t="shared" ref="D183:D185" si="72">IF($B183="N/A","N/A",IF(C183&lt;0,"No","Yes"))</f>
        <v>N/A</v>
      </c>
      <c r="E183" s="13" t="s">
        <v>1747</v>
      </c>
      <c r="F183" s="9" t="str">
        <f t="shared" ref="F183:F185" si="73">IF($B183="N/A","N/A",IF(E183&lt;0,"No","Yes"))</f>
        <v>N/A</v>
      </c>
      <c r="G183" s="13" t="s">
        <v>1747</v>
      </c>
      <c r="H183" s="9" t="str">
        <f t="shared" ref="H183:H185" si="74">IF($B183="N/A","N/A",IF(G183&lt;0,"No","Yes"))</f>
        <v>N/A</v>
      </c>
      <c r="I183" s="59" t="s">
        <v>1747</v>
      </c>
      <c r="J183" s="59" t="s">
        <v>1747</v>
      </c>
      <c r="K183" s="5" t="s">
        <v>739</v>
      </c>
      <c r="L183" s="9" t="str">
        <f t="shared" ref="L183:L213" si="75">IF(J183="Div by 0", "N/A", IF(OR(J183="N/A",K183="N/A"),"N/A", IF(J183&gt;VALUE(MID(K183,1,2)), "No", IF(J183&lt;-1*VALUE(MID(K183,1,2)), "No", "Yes"))))</f>
        <v>N/A</v>
      </c>
    </row>
    <row r="184" spans="1:12" ht="25.5" x14ac:dyDescent="0.2">
      <c r="A184" s="2" t="s">
        <v>1656</v>
      </c>
      <c r="B184" s="5" t="s">
        <v>213</v>
      </c>
      <c r="C184" s="13" t="s">
        <v>1747</v>
      </c>
      <c r="D184" s="9" t="str">
        <f t="shared" si="72"/>
        <v>N/A</v>
      </c>
      <c r="E184" s="13" t="s">
        <v>1747</v>
      </c>
      <c r="F184" s="9" t="str">
        <f t="shared" si="73"/>
        <v>N/A</v>
      </c>
      <c r="G184" s="13" t="s">
        <v>1747</v>
      </c>
      <c r="H184" s="9" t="str">
        <f t="shared" si="74"/>
        <v>N/A</v>
      </c>
      <c r="I184" s="59" t="s">
        <v>1747</v>
      </c>
      <c r="J184" s="59" t="s">
        <v>1747</v>
      </c>
      <c r="K184" s="5" t="s">
        <v>739</v>
      </c>
      <c r="L184" s="9" t="str">
        <f t="shared" si="75"/>
        <v>N/A</v>
      </c>
    </row>
    <row r="185" spans="1:12" ht="25.5" x14ac:dyDescent="0.2">
      <c r="A185" s="2" t="s">
        <v>1657</v>
      </c>
      <c r="B185" s="5" t="s">
        <v>213</v>
      </c>
      <c r="C185" s="13" t="s">
        <v>1747</v>
      </c>
      <c r="D185" s="9" t="str">
        <f t="shared" si="72"/>
        <v>N/A</v>
      </c>
      <c r="E185" s="13" t="s">
        <v>1747</v>
      </c>
      <c r="F185" s="9" t="str">
        <f t="shared" si="73"/>
        <v>N/A</v>
      </c>
      <c r="G185" s="13" t="s">
        <v>1747</v>
      </c>
      <c r="H185" s="9" t="str">
        <f t="shared" si="74"/>
        <v>N/A</v>
      </c>
      <c r="I185" s="59" t="s">
        <v>1747</v>
      </c>
      <c r="J185" s="59" t="s">
        <v>1747</v>
      </c>
      <c r="K185" s="5" t="s">
        <v>739</v>
      </c>
      <c r="L185" s="9" t="str">
        <f t="shared" si="75"/>
        <v>N/A</v>
      </c>
    </row>
    <row r="186" spans="1:12" ht="25.5" x14ac:dyDescent="0.2">
      <c r="A186" s="2" t="s">
        <v>1659</v>
      </c>
      <c r="B186" s="142" t="s">
        <v>213</v>
      </c>
      <c r="C186" s="140" t="s">
        <v>1747</v>
      </c>
      <c r="D186" s="132" t="str">
        <f>IF($B186="N/A","N/A",IF(C186&gt;10,"No",IF(C186&lt;-10,"No","Yes")))</f>
        <v>N/A</v>
      </c>
      <c r="E186" s="140" t="s">
        <v>1747</v>
      </c>
      <c r="F186" s="132" t="str">
        <f>IF($B186="N/A","N/A",IF(E186&gt;10,"No",IF(E186&lt;-10,"No","Yes")))</f>
        <v>N/A</v>
      </c>
      <c r="G186" s="140" t="s">
        <v>1747</v>
      </c>
      <c r="H186" s="132" t="str">
        <f>IF($B186="N/A","N/A",IF(G186&gt;10,"No",IF(G186&lt;-10,"No","Yes")))</f>
        <v>N/A</v>
      </c>
      <c r="I186" s="141" t="s">
        <v>1747</v>
      </c>
      <c r="J186" s="141" t="s">
        <v>1747</v>
      </c>
      <c r="K186" s="142" t="s">
        <v>739</v>
      </c>
      <c r="L186" s="9" t="str">
        <f t="shared" si="75"/>
        <v>N/A</v>
      </c>
    </row>
    <row r="187" spans="1:12" ht="25.5" x14ac:dyDescent="0.2">
      <c r="A187" s="2" t="s">
        <v>1660</v>
      </c>
      <c r="B187" s="37" t="s">
        <v>213</v>
      </c>
      <c r="C187" s="13" t="s">
        <v>1747</v>
      </c>
      <c r="D187" s="46" t="str">
        <f t="shared" ref="D187:D213" si="76">IF($B187="N/A","N/A",IF(C187&gt;10,"No",IF(C187&lt;-10,"No","Yes")))</f>
        <v>N/A</v>
      </c>
      <c r="E187" s="13" t="s">
        <v>1747</v>
      </c>
      <c r="F187" s="46" t="str">
        <f t="shared" ref="F187:F213" si="77">IF($B187="N/A","N/A",IF(E187&gt;10,"No",IF(E187&lt;-10,"No","Yes")))</f>
        <v>N/A</v>
      </c>
      <c r="G187" s="13" t="s">
        <v>1747</v>
      </c>
      <c r="H187" s="46" t="str">
        <f t="shared" ref="H187:H213" si="78">IF($B187="N/A","N/A",IF(G187&gt;10,"No",IF(G187&lt;-10,"No","Yes")))</f>
        <v>N/A</v>
      </c>
      <c r="I187" s="59" t="s">
        <v>1747</v>
      </c>
      <c r="J187" s="59" t="s">
        <v>1747</v>
      </c>
      <c r="K187" s="47" t="s">
        <v>739</v>
      </c>
      <c r="L187" s="9" t="str">
        <f t="shared" si="75"/>
        <v>N/A</v>
      </c>
    </row>
    <row r="188" spans="1:12" ht="25.5" x14ac:dyDescent="0.2">
      <c r="A188" s="2" t="s">
        <v>1661</v>
      </c>
      <c r="B188" s="37" t="s">
        <v>213</v>
      </c>
      <c r="C188" s="13" t="s">
        <v>1747</v>
      </c>
      <c r="D188" s="46" t="str">
        <f t="shared" si="76"/>
        <v>N/A</v>
      </c>
      <c r="E188" s="13" t="s">
        <v>1747</v>
      </c>
      <c r="F188" s="46" t="str">
        <f t="shared" si="77"/>
        <v>N/A</v>
      </c>
      <c r="G188" s="13" t="s">
        <v>1747</v>
      </c>
      <c r="H188" s="46" t="str">
        <f t="shared" si="78"/>
        <v>N/A</v>
      </c>
      <c r="I188" s="59" t="s">
        <v>1747</v>
      </c>
      <c r="J188" s="59" t="s">
        <v>1747</v>
      </c>
      <c r="K188" s="47" t="s">
        <v>739</v>
      </c>
      <c r="L188" s="9" t="str">
        <f t="shared" si="75"/>
        <v>N/A</v>
      </c>
    </row>
    <row r="189" spans="1:12" ht="25.5" x14ac:dyDescent="0.2">
      <c r="A189" s="2" t="s">
        <v>1662</v>
      </c>
      <c r="B189" s="37" t="s">
        <v>213</v>
      </c>
      <c r="C189" s="13" t="s">
        <v>1747</v>
      </c>
      <c r="D189" s="46" t="str">
        <f t="shared" si="76"/>
        <v>N/A</v>
      </c>
      <c r="E189" s="13" t="s">
        <v>1747</v>
      </c>
      <c r="F189" s="46" t="str">
        <f t="shared" si="77"/>
        <v>N/A</v>
      </c>
      <c r="G189" s="13" t="s">
        <v>1747</v>
      </c>
      <c r="H189" s="46" t="str">
        <f t="shared" si="78"/>
        <v>N/A</v>
      </c>
      <c r="I189" s="59" t="s">
        <v>1747</v>
      </c>
      <c r="J189" s="59" t="s">
        <v>1747</v>
      </c>
      <c r="K189" s="47" t="s">
        <v>739</v>
      </c>
      <c r="L189" s="9" t="str">
        <f t="shared" si="75"/>
        <v>N/A</v>
      </c>
    </row>
    <row r="190" spans="1:12" ht="25.5" x14ac:dyDescent="0.2">
      <c r="A190" s="2" t="s">
        <v>1663</v>
      </c>
      <c r="B190" s="37" t="s">
        <v>213</v>
      </c>
      <c r="C190" s="13" t="s">
        <v>1747</v>
      </c>
      <c r="D190" s="46" t="str">
        <f t="shared" si="76"/>
        <v>N/A</v>
      </c>
      <c r="E190" s="13" t="s">
        <v>1747</v>
      </c>
      <c r="F190" s="46" t="str">
        <f t="shared" si="77"/>
        <v>N/A</v>
      </c>
      <c r="G190" s="13" t="s">
        <v>1747</v>
      </c>
      <c r="H190" s="46" t="str">
        <f t="shared" si="78"/>
        <v>N/A</v>
      </c>
      <c r="I190" s="59" t="s">
        <v>1747</v>
      </c>
      <c r="J190" s="59" t="s">
        <v>1747</v>
      </c>
      <c r="K190" s="47" t="s">
        <v>739</v>
      </c>
      <c r="L190" s="9" t="str">
        <f t="shared" si="75"/>
        <v>N/A</v>
      </c>
    </row>
    <row r="191" spans="1:12" ht="25.5" x14ac:dyDescent="0.2">
      <c r="A191" s="2" t="s">
        <v>1664</v>
      </c>
      <c r="B191" s="37" t="s">
        <v>213</v>
      </c>
      <c r="C191" s="13" t="s">
        <v>1747</v>
      </c>
      <c r="D191" s="46" t="str">
        <f t="shared" si="76"/>
        <v>N/A</v>
      </c>
      <c r="E191" s="13" t="s">
        <v>1747</v>
      </c>
      <c r="F191" s="46" t="str">
        <f t="shared" si="77"/>
        <v>N/A</v>
      </c>
      <c r="G191" s="13" t="s">
        <v>1747</v>
      </c>
      <c r="H191" s="46" t="str">
        <f t="shared" si="78"/>
        <v>N/A</v>
      </c>
      <c r="I191" s="59" t="s">
        <v>1747</v>
      </c>
      <c r="J191" s="59" t="s">
        <v>1747</v>
      </c>
      <c r="K191" s="47" t="s">
        <v>739</v>
      </c>
      <c r="L191" s="9" t="str">
        <f t="shared" si="75"/>
        <v>N/A</v>
      </c>
    </row>
    <row r="192" spans="1:12" ht="25.5" x14ac:dyDescent="0.2">
      <c r="A192" s="2" t="s">
        <v>1665</v>
      </c>
      <c r="B192" s="37" t="s">
        <v>213</v>
      </c>
      <c r="C192" s="13" t="s">
        <v>1747</v>
      </c>
      <c r="D192" s="46" t="str">
        <f t="shared" si="76"/>
        <v>N/A</v>
      </c>
      <c r="E192" s="13" t="s">
        <v>1747</v>
      </c>
      <c r="F192" s="46" t="str">
        <f t="shared" si="77"/>
        <v>N/A</v>
      </c>
      <c r="G192" s="13" t="s">
        <v>1747</v>
      </c>
      <c r="H192" s="46" t="str">
        <f t="shared" si="78"/>
        <v>N/A</v>
      </c>
      <c r="I192" s="59" t="s">
        <v>1747</v>
      </c>
      <c r="J192" s="59" t="s">
        <v>1747</v>
      </c>
      <c r="K192" s="47" t="s">
        <v>739</v>
      </c>
      <c r="L192" s="9" t="str">
        <f t="shared" si="75"/>
        <v>N/A</v>
      </c>
    </row>
    <row r="193" spans="1:12" ht="25.5" x14ac:dyDescent="0.2">
      <c r="A193" s="2" t="s">
        <v>1666</v>
      </c>
      <c r="B193" s="37" t="s">
        <v>213</v>
      </c>
      <c r="C193" s="13" t="s">
        <v>1747</v>
      </c>
      <c r="D193" s="46" t="str">
        <f t="shared" si="76"/>
        <v>N/A</v>
      </c>
      <c r="E193" s="13" t="s">
        <v>1747</v>
      </c>
      <c r="F193" s="46" t="str">
        <f t="shared" si="77"/>
        <v>N/A</v>
      </c>
      <c r="G193" s="13" t="s">
        <v>1747</v>
      </c>
      <c r="H193" s="46" t="str">
        <f t="shared" si="78"/>
        <v>N/A</v>
      </c>
      <c r="I193" s="59" t="s">
        <v>1747</v>
      </c>
      <c r="J193" s="59" t="s">
        <v>1747</v>
      </c>
      <c r="K193" s="47" t="s">
        <v>739</v>
      </c>
      <c r="L193" s="9" t="str">
        <f t="shared" si="75"/>
        <v>N/A</v>
      </c>
    </row>
    <row r="194" spans="1:12" ht="25.5" x14ac:dyDescent="0.2">
      <c r="A194" s="2" t="s">
        <v>1667</v>
      </c>
      <c r="B194" s="37" t="s">
        <v>213</v>
      </c>
      <c r="C194" s="13" t="s">
        <v>1747</v>
      </c>
      <c r="D194" s="46" t="str">
        <f t="shared" si="76"/>
        <v>N/A</v>
      </c>
      <c r="E194" s="13" t="s">
        <v>1747</v>
      </c>
      <c r="F194" s="46" t="str">
        <f t="shared" si="77"/>
        <v>N/A</v>
      </c>
      <c r="G194" s="13" t="s">
        <v>1747</v>
      </c>
      <c r="H194" s="46" t="str">
        <f t="shared" si="78"/>
        <v>N/A</v>
      </c>
      <c r="I194" s="59" t="s">
        <v>1747</v>
      </c>
      <c r="J194" s="59" t="s">
        <v>1747</v>
      </c>
      <c r="K194" s="47" t="s">
        <v>739</v>
      </c>
      <c r="L194" s="9" t="str">
        <f t="shared" si="75"/>
        <v>N/A</v>
      </c>
    </row>
    <row r="195" spans="1:12" ht="25.5" x14ac:dyDescent="0.2">
      <c r="A195" s="2" t="s">
        <v>1668</v>
      </c>
      <c r="B195" s="37" t="s">
        <v>213</v>
      </c>
      <c r="C195" s="13" t="s">
        <v>1747</v>
      </c>
      <c r="D195" s="46" t="str">
        <f t="shared" si="76"/>
        <v>N/A</v>
      </c>
      <c r="E195" s="13" t="s">
        <v>1747</v>
      </c>
      <c r="F195" s="46" t="str">
        <f t="shared" si="77"/>
        <v>N/A</v>
      </c>
      <c r="G195" s="13" t="s">
        <v>1747</v>
      </c>
      <c r="H195" s="46" t="str">
        <f t="shared" si="78"/>
        <v>N/A</v>
      </c>
      <c r="I195" s="59" t="s">
        <v>1747</v>
      </c>
      <c r="J195" s="59" t="s">
        <v>1747</v>
      </c>
      <c r="K195" s="47" t="s">
        <v>739</v>
      </c>
      <c r="L195" s="9" t="str">
        <f t="shared" si="75"/>
        <v>N/A</v>
      </c>
    </row>
    <row r="196" spans="1:12" ht="25.5" x14ac:dyDescent="0.2">
      <c r="A196" s="2" t="s">
        <v>1669</v>
      </c>
      <c r="B196" s="37" t="s">
        <v>213</v>
      </c>
      <c r="C196" s="13" t="s">
        <v>1747</v>
      </c>
      <c r="D196" s="46" t="str">
        <f t="shared" si="76"/>
        <v>N/A</v>
      </c>
      <c r="E196" s="13" t="s">
        <v>1747</v>
      </c>
      <c r="F196" s="46" t="str">
        <f t="shared" si="77"/>
        <v>N/A</v>
      </c>
      <c r="G196" s="13" t="s">
        <v>1747</v>
      </c>
      <c r="H196" s="46" t="str">
        <f t="shared" si="78"/>
        <v>N/A</v>
      </c>
      <c r="I196" s="59" t="s">
        <v>1747</v>
      </c>
      <c r="J196" s="59" t="s">
        <v>1747</v>
      </c>
      <c r="K196" s="47" t="s">
        <v>739</v>
      </c>
      <c r="L196" s="9" t="str">
        <f t="shared" si="75"/>
        <v>N/A</v>
      </c>
    </row>
    <row r="197" spans="1:12" ht="25.5" x14ac:dyDescent="0.2">
      <c r="A197" s="2" t="s">
        <v>1670</v>
      </c>
      <c r="B197" s="37" t="s">
        <v>213</v>
      </c>
      <c r="C197" s="13" t="s">
        <v>1747</v>
      </c>
      <c r="D197" s="46" t="str">
        <f t="shared" si="76"/>
        <v>N/A</v>
      </c>
      <c r="E197" s="13" t="s">
        <v>1747</v>
      </c>
      <c r="F197" s="46" t="str">
        <f t="shared" si="77"/>
        <v>N/A</v>
      </c>
      <c r="G197" s="13" t="s">
        <v>1747</v>
      </c>
      <c r="H197" s="46" t="str">
        <f t="shared" si="78"/>
        <v>N/A</v>
      </c>
      <c r="I197" s="59" t="s">
        <v>1747</v>
      </c>
      <c r="J197" s="59" t="s">
        <v>1747</v>
      </c>
      <c r="K197" s="47" t="s">
        <v>739</v>
      </c>
      <c r="L197" s="9" t="str">
        <f t="shared" si="75"/>
        <v>N/A</v>
      </c>
    </row>
    <row r="198" spans="1:12" ht="25.5" x14ac:dyDescent="0.2">
      <c r="A198" s="2" t="s">
        <v>1671</v>
      </c>
      <c r="B198" s="37" t="s">
        <v>213</v>
      </c>
      <c r="C198" s="13" t="s">
        <v>1747</v>
      </c>
      <c r="D198" s="46" t="str">
        <f t="shared" si="76"/>
        <v>N/A</v>
      </c>
      <c r="E198" s="13" t="s">
        <v>1747</v>
      </c>
      <c r="F198" s="46" t="str">
        <f t="shared" si="77"/>
        <v>N/A</v>
      </c>
      <c r="G198" s="13" t="s">
        <v>1747</v>
      </c>
      <c r="H198" s="46" t="str">
        <f t="shared" si="78"/>
        <v>N/A</v>
      </c>
      <c r="I198" s="59" t="s">
        <v>1747</v>
      </c>
      <c r="J198" s="59" t="s">
        <v>1747</v>
      </c>
      <c r="K198" s="47" t="s">
        <v>739</v>
      </c>
      <c r="L198" s="9" t="str">
        <f t="shared" si="75"/>
        <v>N/A</v>
      </c>
    </row>
    <row r="199" spans="1:12" ht="25.5" x14ac:dyDescent="0.2">
      <c r="A199" s="2" t="s">
        <v>1672</v>
      </c>
      <c r="B199" s="37" t="s">
        <v>213</v>
      </c>
      <c r="C199" s="13" t="s">
        <v>1747</v>
      </c>
      <c r="D199" s="46" t="str">
        <f t="shared" si="76"/>
        <v>N/A</v>
      </c>
      <c r="E199" s="13" t="s">
        <v>1747</v>
      </c>
      <c r="F199" s="46" t="str">
        <f t="shared" si="77"/>
        <v>N/A</v>
      </c>
      <c r="G199" s="13" t="s">
        <v>1747</v>
      </c>
      <c r="H199" s="46" t="str">
        <f t="shared" si="78"/>
        <v>N/A</v>
      </c>
      <c r="I199" s="59" t="s">
        <v>1747</v>
      </c>
      <c r="J199" s="59" t="s">
        <v>1747</v>
      </c>
      <c r="K199" s="47" t="s">
        <v>739</v>
      </c>
      <c r="L199" s="9" t="str">
        <f t="shared" si="75"/>
        <v>N/A</v>
      </c>
    </row>
    <row r="200" spans="1:12" ht="25.5" x14ac:dyDescent="0.2">
      <c r="A200" s="2" t="s">
        <v>1673</v>
      </c>
      <c r="B200" s="37" t="s">
        <v>213</v>
      </c>
      <c r="C200" s="13" t="s">
        <v>1747</v>
      </c>
      <c r="D200" s="46" t="str">
        <f t="shared" si="76"/>
        <v>N/A</v>
      </c>
      <c r="E200" s="13" t="s">
        <v>1747</v>
      </c>
      <c r="F200" s="46" t="str">
        <f t="shared" si="77"/>
        <v>N/A</v>
      </c>
      <c r="G200" s="13" t="s">
        <v>1747</v>
      </c>
      <c r="H200" s="46" t="str">
        <f t="shared" si="78"/>
        <v>N/A</v>
      </c>
      <c r="I200" s="59" t="s">
        <v>1747</v>
      </c>
      <c r="J200" s="59" t="s">
        <v>1747</v>
      </c>
      <c r="K200" s="47" t="s">
        <v>739</v>
      </c>
      <c r="L200" s="9" t="str">
        <f t="shared" si="75"/>
        <v>N/A</v>
      </c>
    </row>
    <row r="201" spans="1:12" ht="25.5" x14ac:dyDescent="0.2">
      <c r="A201" s="2" t="s">
        <v>1674</v>
      </c>
      <c r="B201" s="37" t="s">
        <v>213</v>
      </c>
      <c r="C201" s="13" t="s">
        <v>1747</v>
      </c>
      <c r="D201" s="46" t="str">
        <f t="shared" si="76"/>
        <v>N/A</v>
      </c>
      <c r="E201" s="13" t="s">
        <v>1747</v>
      </c>
      <c r="F201" s="46" t="str">
        <f t="shared" si="77"/>
        <v>N/A</v>
      </c>
      <c r="G201" s="13" t="s">
        <v>1747</v>
      </c>
      <c r="H201" s="46" t="str">
        <f t="shared" si="78"/>
        <v>N/A</v>
      </c>
      <c r="I201" s="59" t="s">
        <v>1747</v>
      </c>
      <c r="J201" s="59" t="s">
        <v>1747</v>
      </c>
      <c r="K201" s="47" t="s">
        <v>739</v>
      </c>
      <c r="L201" s="9" t="str">
        <f t="shared" si="75"/>
        <v>N/A</v>
      </c>
    </row>
    <row r="202" spans="1:12" ht="25.5" x14ac:dyDescent="0.2">
      <c r="A202" s="2" t="s">
        <v>1675</v>
      </c>
      <c r="B202" s="37" t="s">
        <v>213</v>
      </c>
      <c r="C202" s="13" t="s">
        <v>1747</v>
      </c>
      <c r="D202" s="46" t="str">
        <f t="shared" si="76"/>
        <v>N/A</v>
      </c>
      <c r="E202" s="13" t="s">
        <v>1747</v>
      </c>
      <c r="F202" s="46" t="str">
        <f t="shared" si="77"/>
        <v>N/A</v>
      </c>
      <c r="G202" s="13" t="s">
        <v>1747</v>
      </c>
      <c r="H202" s="46" t="str">
        <f t="shared" si="78"/>
        <v>N/A</v>
      </c>
      <c r="I202" s="59" t="s">
        <v>1747</v>
      </c>
      <c r="J202" s="59" t="s">
        <v>1747</v>
      </c>
      <c r="K202" s="47" t="s">
        <v>739</v>
      </c>
      <c r="L202" s="9" t="str">
        <f t="shared" si="75"/>
        <v>N/A</v>
      </c>
    </row>
    <row r="203" spans="1:12" ht="25.5" x14ac:dyDescent="0.2">
      <c r="A203" s="2" t="s">
        <v>1676</v>
      </c>
      <c r="B203" s="37" t="s">
        <v>213</v>
      </c>
      <c r="C203" s="13" t="s">
        <v>1747</v>
      </c>
      <c r="D203" s="46" t="str">
        <f t="shared" si="76"/>
        <v>N/A</v>
      </c>
      <c r="E203" s="13" t="s">
        <v>1747</v>
      </c>
      <c r="F203" s="46" t="str">
        <f t="shared" si="77"/>
        <v>N/A</v>
      </c>
      <c r="G203" s="13" t="s">
        <v>1747</v>
      </c>
      <c r="H203" s="46" t="str">
        <f t="shared" si="78"/>
        <v>N/A</v>
      </c>
      <c r="I203" s="59" t="s">
        <v>1747</v>
      </c>
      <c r="J203" s="59" t="s">
        <v>1747</v>
      </c>
      <c r="K203" s="47" t="s">
        <v>739</v>
      </c>
      <c r="L203" s="9" t="str">
        <f t="shared" si="75"/>
        <v>N/A</v>
      </c>
    </row>
    <row r="204" spans="1:12" ht="25.5" x14ac:dyDescent="0.2">
      <c r="A204" s="2" t="s">
        <v>1677</v>
      </c>
      <c r="B204" s="37" t="s">
        <v>213</v>
      </c>
      <c r="C204" s="13" t="s">
        <v>1747</v>
      </c>
      <c r="D204" s="46" t="str">
        <f t="shared" si="76"/>
        <v>N/A</v>
      </c>
      <c r="E204" s="13" t="s">
        <v>1747</v>
      </c>
      <c r="F204" s="46" t="str">
        <f t="shared" si="77"/>
        <v>N/A</v>
      </c>
      <c r="G204" s="13" t="s">
        <v>1747</v>
      </c>
      <c r="H204" s="46" t="str">
        <f t="shared" si="78"/>
        <v>N/A</v>
      </c>
      <c r="I204" s="59" t="s">
        <v>1747</v>
      </c>
      <c r="J204" s="59" t="s">
        <v>1747</v>
      </c>
      <c r="K204" s="47" t="s">
        <v>739</v>
      </c>
      <c r="L204" s="9" t="str">
        <f t="shared" si="75"/>
        <v>N/A</v>
      </c>
    </row>
    <row r="205" spans="1:12" ht="25.5" x14ac:dyDescent="0.2">
      <c r="A205" s="2" t="s">
        <v>1678</v>
      </c>
      <c r="B205" s="37" t="s">
        <v>213</v>
      </c>
      <c r="C205" s="13" t="s">
        <v>1747</v>
      </c>
      <c r="D205" s="46" t="str">
        <f t="shared" si="76"/>
        <v>N/A</v>
      </c>
      <c r="E205" s="13" t="s">
        <v>1747</v>
      </c>
      <c r="F205" s="46" t="str">
        <f t="shared" si="77"/>
        <v>N/A</v>
      </c>
      <c r="G205" s="13" t="s">
        <v>1747</v>
      </c>
      <c r="H205" s="46" t="str">
        <f t="shared" si="78"/>
        <v>N/A</v>
      </c>
      <c r="I205" s="59" t="s">
        <v>1747</v>
      </c>
      <c r="J205" s="59" t="s">
        <v>1747</v>
      </c>
      <c r="K205" s="47" t="s">
        <v>739</v>
      </c>
      <c r="L205" s="9" t="str">
        <f t="shared" si="75"/>
        <v>N/A</v>
      </c>
    </row>
    <row r="206" spans="1:12" ht="25.5" x14ac:dyDescent="0.2">
      <c r="A206" s="2" t="s">
        <v>1679</v>
      </c>
      <c r="B206" s="37" t="s">
        <v>213</v>
      </c>
      <c r="C206" s="13" t="s">
        <v>1747</v>
      </c>
      <c r="D206" s="46" t="str">
        <f t="shared" si="76"/>
        <v>N/A</v>
      </c>
      <c r="E206" s="13" t="s">
        <v>1747</v>
      </c>
      <c r="F206" s="46" t="str">
        <f t="shared" si="77"/>
        <v>N/A</v>
      </c>
      <c r="G206" s="13" t="s">
        <v>1747</v>
      </c>
      <c r="H206" s="46" t="str">
        <f t="shared" si="78"/>
        <v>N/A</v>
      </c>
      <c r="I206" s="59" t="s">
        <v>1747</v>
      </c>
      <c r="J206" s="59" t="s">
        <v>1747</v>
      </c>
      <c r="K206" s="47" t="s">
        <v>739</v>
      </c>
      <c r="L206" s="9" t="str">
        <f t="shared" si="75"/>
        <v>N/A</v>
      </c>
    </row>
    <row r="207" spans="1:12" ht="25.5" x14ac:dyDescent="0.2">
      <c r="A207" s="2" t="s">
        <v>1680</v>
      </c>
      <c r="B207" s="37" t="s">
        <v>213</v>
      </c>
      <c r="C207" s="13" t="s">
        <v>1747</v>
      </c>
      <c r="D207" s="46" t="str">
        <f t="shared" si="76"/>
        <v>N/A</v>
      </c>
      <c r="E207" s="13" t="s">
        <v>1747</v>
      </c>
      <c r="F207" s="46" t="str">
        <f t="shared" si="77"/>
        <v>N/A</v>
      </c>
      <c r="G207" s="13" t="s">
        <v>1747</v>
      </c>
      <c r="H207" s="46" t="str">
        <f t="shared" si="78"/>
        <v>N/A</v>
      </c>
      <c r="I207" s="59" t="s">
        <v>1747</v>
      </c>
      <c r="J207" s="59" t="s">
        <v>1747</v>
      </c>
      <c r="K207" s="47" t="s">
        <v>739</v>
      </c>
      <c r="L207" s="9" t="str">
        <f t="shared" si="75"/>
        <v>N/A</v>
      </c>
    </row>
    <row r="208" spans="1:12" ht="25.5" x14ac:dyDescent="0.2">
      <c r="A208" s="2" t="s">
        <v>1681</v>
      </c>
      <c r="B208" s="37" t="s">
        <v>213</v>
      </c>
      <c r="C208" s="13" t="s">
        <v>1747</v>
      </c>
      <c r="D208" s="46" t="str">
        <f t="shared" si="76"/>
        <v>N/A</v>
      </c>
      <c r="E208" s="13" t="s">
        <v>1747</v>
      </c>
      <c r="F208" s="46" t="str">
        <f t="shared" si="77"/>
        <v>N/A</v>
      </c>
      <c r="G208" s="13" t="s">
        <v>1747</v>
      </c>
      <c r="H208" s="46" t="str">
        <f t="shared" si="78"/>
        <v>N/A</v>
      </c>
      <c r="I208" s="59" t="s">
        <v>1747</v>
      </c>
      <c r="J208" s="59" t="s">
        <v>1747</v>
      </c>
      <c r="K208" s="47" t="s">
        <v>739</v>
      </c>
      <c r="L208" s="9" t="str">
        <f t="shared" si="75"/>
        <v>N/A</v>
      </c>
    </row>
    <row r="209" spans="1:12" ht="25.5" x14ac:dyDescent="0.2">
      <c r="A209" s="2" t="s">
        <v>1682</v>
      </c>
      <c r="B209" s="37" t="s">
        <v>213</v>
      </c>
      <c r="C209" s="13" t="s">
        <v>1747</v>
      </c>
      <c r="D209" s="46" t="str">
        <f t="shared" si="76"/>
        <v>N/A</v>
      </c>
      <c r="E209" s="13" t="s">
        <v>1747</v>
      </c>
      <c r="F209" s="46" t="str">
        <f t="shared" si="77"/>
        <v>N/A</v>
      </c>
      <c r="G209" s="13" t="s">
        <v>1747</v>
      </c>
      <c r="H209" s="46" t="str">
        <f t="shared" si="78"/>
        <v>N/A</v>
      </c>
      <c r="I209" s="59" t="s">
        <v>1747</v>
      </c>
      <c r="J209" s="59" t="s">
        <v>1747</v>
      </c>
      <c r="K209" s="47" t="s">
        <v>739</v>
      </c>
      <c r="L209" s="9" t="str">
        <f t="shared" si="75"/>
        <v>N/A</v>
      </c>
    </row>
    <row r="210" spans="1:12" ht="25.5" x14ac:dyDescent="0.2">
      <c r="A210" s="2" t="s">
        <v>1683</v>
      </c>
      <c r="B210" s="37" t="s">
        <v>213</v>
      </c>
      <c r="C210" s="13" t="s">
        <v>1747</v>
      </c>
      <c r="D210" s="46" t="str">
        <f t="shared" si="76"/>
        <v>N/A</v>
      </c>
      <c r="E210" s="13" t="s">
        <v>1747</v>
      </c>
      <c r="F210" s="46" t="str">
        <f t="shared" si="77"/>
        <v>N/A</v>
      </c>
      <c r="G210" s="13" t="s">
        <v>1747</v>
      </c>
      <c r="H210" s="46" t="str">
        <f t="shared" si="78"/>
        <v>N/A</v>
      </c>
      <c r="I210" s="59" t="s">
        <v>1747</v>
      </c>
      <c r="J210" s="59" t="s">
        <v>1747</v>
      </c>
      <c r="K210" s="47" t="s">
        <v>739</v>
      </c>
      <c r="L210" s="9" t="str">
        <f t="shared" si="75"/>
        <v>N/A</v>
      </c>
    </row>
    <row r="211" spans="1:12" ht="25.5" x14ac:dyDescent="0.2">
      <c r="A211" s="2" t="s">
        <v>1684</v>
      </c>
      <c r="B211" s="37" t="s">
        <v>213</v>
      </c>
      <c r="C211" s="13" t="s">
        <v>1747</v>
      </c>
      <c r="D211" s="46" t="str">
        <f t="shared" si="76"/>
        <v>N/A</v>
      </c>
      <c r="E211" s="13" t="s">
        <v>1747</v>
      </c>
      <c r="F211" s="46" t="str">
        <f t="shared" si="77"/>
        <v>N/A</v>
      </c>
      <c r="G211" s="13" t="s">
        <v>1747</v>
      </c>
      <c r="H211" s="46" t="str">
        <f t="shared" si="78"/>
        <v>N/A</v>
      </c>
      <c r="I211" s="59" t="s">
        <v>1747</v>
      </c>
      <c r="J211" s="59" t="s">
        <v>1747</v>
      </c>
      <c r="K211" s="47" t="s">
        <v>739</v>
      </c>
      <c r="L211" s="9" t="str">
        <f t="shared" si="75"/>
        <v>N/A</v>
      </c>
    </row>
    <row r="212" spans="1:12" ht="25.5" x14ac:dyDescent="0.2">
      <c r="A212" s="2" t="s">
        <v>1685</v>
      </c>
      <c r="B212" s="37" t="s">
        <v>213</v>
      </c>
      <c r="C212" s="13" t="s">
        <v>1747</v>
      </c>
      <c r="D212" s="46" t="str">
        <f t="shared" si="76"/>
        <v>N/A</v>
      </c>
      <c r="E212" s="13" t="s">
        <v>1747</v>
      </c>
      <c r="F212" s="46" t="str">
        <f t="shared" si="77"/>
        <v>N/A</v>
      </c>
      <c r="G212" s="13" t="s">
        <v>1747</v>
      </c>
      <c r="H212" s="46" t="str">
        <f t="shared" si="78"/>
        <v>N/A</v>
      </c>
      <c r="I212" s="59" t="s">
        <v>1747</v>
      </c>
      <c r="J212" s="59" t="s">
        <v>1747</v>
      </c>
      <c r="K212" s="47" t="s">
        <v>739</v>
      </c>
      <c r="L212" s="9" t="str">
        <f t="shared" si="75"/>
        <v>N/A</v>
      </c>
    </row>
    <row r="213" spans="1:12" ht="38.25" x14ac:dyDescent="0.2">
      <c r="A213" s="2" t="s">
        <v>1658</v>
      </c>
      <c r="B213" s="37" t="s">
        <v>213</v>
      </c>
      <c r="C213" s="13" t="s">
        <v>1747</v>
      </c>
      <c r="D213" s="46" t="str">
        <f t="shared" si="76"/>
        <v>N/A</v>
      </c>
      <c r="E213" s="13" t="s">
        <v>1747</v>
      </c>
      <c r="F213" s="46" t="str">
        <f t="shared" si="77"/>
        <v>N/A</v>
      </c>
      <c r="G213" s="13" t="s">
        <v>1747</v>
      </c>
      <c r="H213" s="46" t="str">
        <f t="shared" si="78"/>
        <v>N/A</v>
      </c>
      <c r="I213" s="59" t="s">
        <v>1747</v>
      </c>
      <c r="J213" s="59" t="s">
        <v>1747</v>
      </c>
      <c r="K213" s="47" t="s">
        <v>739</v>
      </c>
      <c r="L213" s="9" t="str">
        <f t="shared" si="75"/>
        <v>N/A</v>
      </c>
    </row>
    <row r="214" spans="1:12" x14ac:dyDescent="0.2">
      <c r="A214" s="161" t="s">
        <v>1647</v>
      </c>
      <c r="B214" s="162"/>
      <c r="C214" s="162"/>
      <c r="D214" s="162"/>
      <c r="E214" s="162"/>
      <c r="F214" s="162"/>
      <c r="G214" s="162"/>
      <c r="H214" s="162"/>
      <c r="I214" s="162"/>
      <c r="J214" s="162"/>
      <c r="K214" s="162"/>
      <c r="L214" s="163"/>
    </row>
    <row r="215" spans="1:12" x14ac:dyDescent="0.2">
      <c r="A215" s="156" t="s">
        <v>1645</v>
      </c>
      <c r="B215" s="157"/>
      <c r="C215" s="157"/>
      <c r="D215" s="157"/>
      <c r="E215" s="157"/>
      <c r="F215" s="157"/>
      <c r="G215" s="157"/>
      <c r="H215" s="157"/>
      <c r="I215" s="157"/>
      <c r="J215" s="157"/>
      <c r="K215" s="157"/>
      <c r="L215" s="158"/>
    </row>
    <row r="216" spans="1:12" x14ac:dyDescent="0.2">
      <c r="A216" s="167" t="s">
        <v>1743</v>
      </c>
      <c r="B216" s="168"/>
      <c r="C216" s="168"/>
      <c r="D216" s="168"/>
      <c r="E216" s="168"/>
      <c r="F216" s="168"/>
      <c r="G216" s="168"/>
      <c r="H216" s="168"/>
      <c r="I216" s="168"/>
      <c r="J216" s="168"/>
      <c r="K216" s="168"/>
      <c r="L216" s="169"/>
    </row>
    <row r="217" spans="1:12" x14ac:dyDescent="0.2">
      <c r="A217" s="56"/>
      <c r="B217" s="56"/>
    </row>
    <row r="218" spans="1:12" x14ac:dyDescent="0.2">
      <c r="A218" s="2"/>
      <c r="B218" s="56"/>
    </row>
    <row r="219" spans="1:12" x14ac:dyDescent="0.2">
      <c r="A219" s="2"/>
      <c r="B219" s="56"/>
    </row>
    <row r="220" spans="1:12" x14ac:dyDescent="0.2">
      <c r="A220" s="56"/>
      <c r="B220" s="56"/>
    </row>
    <row r="221" spans="1:12" x14ac:dyDescent="0.2">
      <c r="A221" s="58"/>
      <c r="B221" s="56"/>
    </row>
    <row r="222" spans="1:12" x14ac:dyDescent="0.2">
      <c r="A222" s="58"/>
      <c r="B222" s="56"/>
    </row>
    <row r="223" spans="1:12" x14ac:dyDescent="0.2">
      <c r="A223" s="58"/>
      <c r="B223" s="56"/>
    </row>
    <row r="224" spans="1:12" x14ac:dyDescent="0.2">
      <c r="A224" s="58"/>
      <c r="B224" s="56"/>
    </row>
    <row r="225" spans="1:1" x14ac:dyDescent="0.2">
      <c r="A225" s="58"/>
    </row>
    <row r="226" spans="1:1" x14ac:dyDescent="0.2">
      <c r="A226" s="58"/>
    </row>
    <row r="227" spans="1:1" x14ac:dyDescent="0.2">
      <c r="A227" s="58"/>
    </row>
    <row r="228" spans="1:1" x14ac:dyDescent="0.2">
      <c r="A228" s="58"/>
    </row>
    <row r="229" spans="1:1" x14ac:dyDescent="0.2">
      <c r="A229" s="56"/>
    </row>
    <row r="230" spans="1:1" x14ac:dyDescent="0.2">
      <c r="A230" s="56"/>
    </row>
    <row r="231" spans="1:1" x14ac:dyDescent="0.2">
      <c r="A231" s="56"/>
    </row>
    <row r="232" spans="1:1" x14ac:dyDescent="0.2">
      <c r="A232" s="56"/>
    </row>
    <row r="233" spans="1:1" x14ac:dyDescent="0.2">
      <c r="A233" s="56"/>
    </row>
    <row r="234" spans="1:1" x14ac:dyDescent="0.2">
      <c r="A234" s="56"/>
    </row>
    <row r="235" spans="1:1" x14ac:dyDescent="0.2">
      <c r="A235" s="56"/>
    </row>
    <row r="236" spans="1:1" x14ac:dyDescent="0.2">
      <c r="A236" s="56"/>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61"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1608</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3</v>
      </c>
      <c r="B6" s="50" t="s">
        <v>213</v>
      </c>
      <c r="C6" s="1">
        <v>130601</v>
      </c>
      <c r="D6" s="11" t="str">
        <f t="shared" ref="D6:D39" si="0">IF($B6="N/A","N/A",IF(C6&gt;10,"No",IF(C6&lt;-10,"No","Yes")))</f>
        <v>N/A</v>
      </c>
      <c r="E6" s="1">
        <v>136296</v>
      </c>
      <c r="F6" s="11" t="str">
        <f t="shared" ref="F6:F39" si="1">IF($B6="N/A","N/A",IF(E6&gt;10,"No",IF(E6&lt;-10,"No","Yes")))</f>
        <v>N/A</v>
      </c>
      <c r="G6" s="1">
        <v>138003</v>
      </c>
      <c r="H6" s="11" t="str">
        <f t="shared" ref="H6:H39" si="2">IF($B6="N/A","N/A",IF(G6&gt;10,"No",IF(G6&lt;-10,"No","Yes")))</f>
        <v>N/A</v>
      </c>
      <c r="I6" s="59">
        <v>4.3609999999999998</v>
      </c>
      <c r="J6" s="59">
        <v>1.252</v>
      </c>
      <c r="K6" s="50" t="s">
        <v>739</v>
      </c>
      <c r="L6" s="9" t="str">
        <f t="shared" ref="L6:L39" si="3">IF(J6="Div by 0", "N/A", IF(K6="N/A","N/A", IF(J6&gt;VALUE(MID(K6,1,2)), "No", IF(J6&lt;-1*VALUE(MID(K6,1,2)), "No", "Yes"))))</f>
        <v>Yes</v>
      </c>
    </row>
    <row r="7" spans="1:12" x14ac:dyDescent="0.2">
      <c r="A7" s="18" t="s">
        <v>4</v>
      </c>
      <c r="B7" s="37" t="s">
        <v>213</v>
      </c>
      <c r="C7" s="38">
        <v>116533</v>
      </c>
      <c r="D7" s="46" t="str">
        <f t="shared" si="0"/>
        <v>N/A</v>
      </c>
      <c r="E7" s="38">
        <v>121383</v>
      </c>
      <c r="F7" s="46" t="str">
        <f t="shared" si="1"/>
        <v>N/A</v>
      </c>
      <c r="G7" s="38">
        <v>122388</v>
      </c>
      <c r="H7" s="46" t="str">
        <f t="shared" si="2"/>
        <v>N/A</v>
      </c>
      <c r="I7" s="12">
        <v>4.1619999999999999</v>
      </c>
      <c r="J7" s="12">
        <v>0.82799999999999996</v>
      </c>
      <c r="K7" s="47" t="s">
        <v>739</v>
      </c>
      <c r="L7" s="9" t="str">
        <f t="shared" si="3"/>
        <v>Yes</v>
      </c>
    </row>
    <row r="8" spans="1:12" x14ac:dyDescent="0.2">
      <c r="A8" s="18" t="s">
        <v>359</v>
      </c>
      <c r="B8" s="37" t="s">
        <v>213</v>
      </c>
      <c r="C8" s="38" t="s">
        <v>213</v>
      </c>
      <c r="D8" s="46" t="str">
        <f>IF($B8="N/A","N/A",IF(C8&gt;10,"No",IF(C8&lt;-10,"No","Yes")))</f>
        <v>N/A</v>
      </c>
      <c r="E8" s="38">
        <v>89.058372953000003</v>
      </c>
      <c r="F8" s="46" t="str">
        <f t="shared" si="1"/>
        <v>N/A</v>
      </c>
      <c r="G8" s="8">
        <v>88.685028586000001</v>
      </c>
      <c r="H8" s="46" t="str">
        <f t="shared" si="2"/>
        <v>N/A</v>
      </c>
      <c r="I8" s="12" t="s">
        <v>213</v>
      </c>
      <c r="J8" s="12">
        <v>-0.41899999999999998</v>
      </c>
      <c r="K8" s="47" t="s">
        <v>739</v>
      </c>
      <c r="L8" s="9" t="str">
        <f t="shared" si="3"/>
        <v>Yes</v>
      </c>
    </row>
    <row r="9" spans="1:12" x14ac:dyDescent="0.2">
      <c r="A9" s="18" t="s">
        <v>83</v>
      </c>
      <c r="B9" s="37" t="s">
        <v>213</v>
      </c>
      <c r="C9" s="38">
        <v>101929.81</v>
      </c>
      <c r="D9" s="46" t="str">
        <f t="shared" si="0"/>
        <v>N/A</v>
      </c>
      <c r="E9" s="38">
        <v>107557.75999999999</v>
      </c>
      <c r="F9" s="46" t="str">
        <f t="shared" si="1"/>
        <v>N/A</v>
      </c>
      <c r="G9" s="38">
        <v>108996.87</v>
      </c>
      <c r="H9" s="46" t="str">
        <f t="shared" si="2"/>
        <v>N/A</v>
      </c>
      <c r="I9" s="12">
        <v>5.5209999999999999</v>
      </c>
      <c r="J9" s="12">
        <v>1.3380000000000001</v>
      </c>
      <c r="K9" s="47" t="s">
        <v>739</v>
      </c>
      <c r="L9" s="9" t="str">
        <f t="shared" si="3"/>
        <v>Yes</v>
      </c>
    </row>
    <row r="10" spans="1:12" x14ac:dyDescent="0.2">
      <c r="A10" s="18" t="s">
        <v>100</v>
      </c>
      <c r="B10" s="37" t="s">
        <v>213</v>
      </c>
      <c r="C10" s="38">
        <v>1033</v>
      </c>
      <c r="D10" s="46" t="str">
        <f t="shared" si="0"/>
        <v>N/A</v>
      </c>
      <c r="E10" s="38">
        <v>1056</v>
      </c>
      <c r="F10" s="46" t="str">
        <f t="shared" si="1"/>
        <v>N/A</v>
      </c>
      <c r="G10" s="38">
        <v>1143</v>
      </c>
      <c r="H10" s="46" t="str">
        <f t="shared" si="2"/>
        <v>N/A</v>
      </c>
      <c r="I10" s="12">
        <v>2.2269999999999999</v>
      </c>
      <c r="J10" s="12">
        <v>8.2390000000000008</v>
      </c>
      <c r="K10" s="47" t="s">
        <v>739</v>
      </c>
      <c r="L10" s="9" t="str">
        <f t="shared" si="3"/>
        <v>Yes</v>
      </c>
    </row>
    <row r="11" spans="1:12" x14ac:dyDescent="0.2">
      <c r="A11" s="18" t="s">
        <v>991</v>
      </c>
      <c r="B11" s="37" t="s">
        <v>213</v>
      </c>
      <c r="C11" s="38">
        <v>548</v>
      </c>
      <c r="D11" s="46" t="str">
        <f t="shared" si="0"/>
        <v>N/A</v>
      </c>
      <c r="E11" s="38">
        <v>566</v>
      </c>
      <c r="F11" s="46" t="str">
        <f t="shared" si="1"/>
        <v>N/A</v>
      </c>
      <c r="G11" s="38">
        <v>585</v>
      </c>
      <c r="H11" s="46" t="str">
        <f t="shared" si="2"/>
        <v>N/A</v>
      </c>
      <c r="I11" s="12">
        <v>3.2850000000000001</v>
      </c>
      <c r="J11" s="12">
        <v>3.3570000000000002</v>
      </c>
      <c r="K11" s="47" t="s">
        <v>739</v>
      </c>
      <c r="L11" s="9" t="str">
        <f t="shared" si="3"/>
        <v>Yes</v>
      </c>
    </row>
    <row r="12" spans="1:12" x14ac:dyDescent="0.2">
      <c r="A12" s="18" t="s">
        <v>992</v>
      </c>
      <c r="B12" s="37" t="s">
        <v>213</v>
      </c>
      <c r="C12" s="38">
        <v>86</v>
      </c>
      <c r="D12" s="46" t="str">
        <f t="shared" si="0"/>
        <v>N/A</v>
      </c>
      <c r="E12" s="38">
        <v>83</v>
      </c>
      <c r="F12" s="46" t="str">
        <f t="shared" si="1"/>
        <v>N/A</v>
      </c>
      <c r="G12" s="38">
        <v>94</v>
      </c>
      <c r="H12" s="46" t="str">
        <f t="shared" si="2"/>
        <v>N/A</v>
      </c>
      <c r="I12" s="12">
        <v>-3.49</v>
      </c>
      <c r="J12" s="12">
        <v>13.25</v>
      </c>
      <c r="K12" s="47" t="s">
        <v>739</v>
      </c>
      <c r="L12" s="9" t="str">
        <f t="shared" si="3"/>
        <v>Yes</v>
      </c>
    </row>
    <row r="13" spans="1:12" x14ac:dyDescent="0.2">
      <c r="A13" s="18" t="s">
        <v>993</v>
      </c>
      <c r="B13" s="37" t="s">
        <v>213</v>
      </c>
      <c r="C13" s="38">
        <v>11</v>
      </c>
      <c r="D13" s="46" t="str">
        <f t="shared" si="0"/>
        <v>N/A</v>
      </c>
      <c r="E13" s="38">
        <v>11</v>
      </c>
      <c r="F13" s="46" t="str">
        <f t="shared" si="1"/>
        <v>N/A</v>
      </c>
      <c r="G13" s="38">
        <v>11</v>
      </c>
      <c r="H13" s="46" t="str">
        <f t="shared" si="2"/>
        <v>N/A</v>
      </c>
      <c r="I13" s="12">
        <v>-37.5</v>
      </c>
      <c r="J13" s="12">
        <v>100</v>
      </c>
      <c r="K13" s="47" t="s">
        <v>739</v>
      </c>
      <c r="L13" s="9" t="str">
        <f t="shared" si="3"/>
        <v>No</v>
      </c>
    </row>
    <row r="14" spans="1:12" x14ac:dyDescent="0.2">
      <c r="A14" s="18" t="s">
        <v>994</v>
      </c>
      <c r="B14" s="37" t="s">
        <v>213</v>
      </c>
      <c r="C14" s="38">
        <v>391</v>
      </c>
      <c r="D14" s="46" t="str">
        <f t="shared" si="0"/>
        <v>N/A</v>
      </c>
      <c r="E14" s="38">
        <v>402</v>
      </c>
      <c r="F14" s="46" t="str">
        <f t="shared" si="1"/>
        <v>N/A</v>
      </c>
      <c r="G14" s="38">
        <v>454</v>
      </c>
      <c r="H14" s="46" t="str">
        <f t="shared" si="2"/>
        <v>N/A</v>
      </c>
      <c r="I14" s="12">
        <v>2.8130000000000002</v>
      </c>
      <c r="J14" s="12">
        <v>12.94</v>
      </c>
      <c r="K14" s="47" t="s">
        <v>739</v>
      </c>
      <c r="L14" s="9" t="str">
        <f t="shared" si="3"/>
        <v>Yes</v>
      </c>
    </row>
    <row r="15" spans="1:12" x14ac:dyDescent="0.2">
      <c r="A15" s="4" t="s">
        <v>995</v>
      </c>
      <c r="B15" s="37" t="s">
        <v>213</v>
      </c>
      <c r="C15" s="38">
        <v>0</v>
      </c>
      <c r="D15" s="46" t="str">
        <f t="shared" si="0"/>
        <v>N/A</v>
      </c>
      <c r="E15" s="38">
        <v>0</v>
      </c>
      <c r="F15" s="46" t="str">
        <f t="shared" si="1"/>
        <v>N/A</v>
      </c>
      <c r="G15" s="38">
        <v>0</v>
      </c>
      <c r="H15" s="46" t="str">
        <f t="shared" si="2"/>
        <v>N/A</v>
      </c>
      <c r="I15" s="12" t="s">
        <v>1747</v>
      </c>
      <c r="J15" s="12" t="s">
        <v>1747</v>
      </c>
      <c r="K15" s="47" t="s">
        <v>739</v>
      </c>
      <c r="L15" s="9" t="str">
        <f t="shared" si="3"/>
        <v>N/A</v>
      </c>
    </row>
    <row r="16" spans="1:12" x14ac:dyDescent="0.2">
      <c r="A16" s="4" t="s">
        <v>102</v>
      </c>
      <c r="B16" s="37" t="s">
        <v>213</v>
      </c>
      <c r="C16" s="38">
        <v>11625</v>
      </c>
      <c r="D16" s="46" t="str">
        <f t="shared" si="0"/>
        <v>N/A</v>
      </c>
      <c r="E16" s="38">
        <v>12642</v>
      </c>
      <c r="F16" s="46" t="str">
        <f t="shared" si="1"/>
        <v>N/A</v>
      </c>
      <c r="G16" s="38">
        <v>13274</v>
      </c>
      <c r="H16" s="46" t="str">
        <f t="shared" si="2"/>
        <v>N/A</v>
      </c>
      <c r="I16" s="12">
        <v>8.7479999999999993</v>
      </c>
      <c r="J16" s="12">
        <v>4.9989999999999997</v>
      </c>
      <c r="K16" s="47" t="s">
        <v>739</v>
      </c>
      <c r="L16" s="9" t="str">
        <f t="shared" si="3"/>
        <v>Yes</v>
      </c>
    </row>
    <row r="17" spans="1:12" x14ac:dyDescent="0.2">
      <c r="A17" s="4" t="s">
        <v>996</v>
      </c>
      <c r="B17" s="37" t="s">
        <v>213</v>
      </c>
      <c r="C17" s="38">
        <v>6675</v>
      </c>
      <c r="D17" s="46" t="str">
        <f t="shared" si="0"/>
        <v>N/A</v>
      </c>
      <c r="E17" s="38">
        <v>6934</v>
      </c>
      <c r="F17" s="46" t="str">
        <f t="shared" si="1"/>
        <v>N/A</v>
      </c>
      <c r="G17" s="38">
        <v>6899</v>
      </c>
      <c r="H17" s="46" t="str">
        <f t="shared" si="2"/>
        <v>N/A</v>
      </c>
      <c r="I17" s="12">
        <v>3.88</v>
      </c>
      <c r="J17" s="12">
        <v>-0.505</v>
      </c>
      <c r="K17" s="47" t="s">
        <v>739</v>
      </c>
      <c r="L17" s="9" t="str">
        <f t="shared" si="3"/>
        <v>Yes</v>
      </c>
    </row>
    <row r="18" spans="1:12" x14ac:dyDescent="0.2">
      <c r="A18" s="4" t="s">
        <v>997</v>
      </c>
      <c r="B18" s="37" t="s">
        <v>213</v>
      </c>
      <c r="C18" s="38">
        <v>1055</v>
      </c>
      <c r="D18" s="46" t="str">
        <f t="shared" si="0"/>
        <v>N/A</v>
      </c>
      <c r="E18" s="38">
        <v>1199</v>
      </c>
      <c r="F18" s="46" t="str">
        <f t="shared" si="1"/>
        <v>N/A</v>
      </c>
      <c r="G18" s="38">
        <v>1205</v>
      </c>
      <c r="H18" s="46" t="str">
        <f t="shared" si="2"/>
        <v>N/A</v>
      </c>
      <c r="I18" s="12">
        <v>13.65</v>
      </c>
      <c r="J18" s="12">
        <v>0.50039999999999996</v>
      </c>
      <c r="K18" s="47" t="s">
        <v>739</v>
      </c>
      <c r="L18" s="9" t="str">
        <f t="shared" si="3"/>
        <v>Yes</v>
      </c>
    </row>
    <row r="19" spans="1:12" x14ac:dyDescent="0.2">
      <c r="A19" s="4" t="s">
        <v>998</v>
      </c>
      <c r="B19" s="37" t="s">
        <v>213</v>
      </c>
      <c r="C19" s="38">
        <v>302</v>
      </c>
      <c r="D19" s="46" t="str">
        <f t="shared" si="0"/>
        <v>N/A</v>
      </c>
      <c r="E19" s="38">
        <v>383</v>
      </c>
      <c r="F19" s="46" t="str">
        <f t="shared" si="1"/>
        <v>N/A</v>
      </c>
      <c r="G19" s="38">
        <v>379</v>
      </c>
      <c r="H19" s="46" t="str">
        <f t="shared" si="2"/>
        <v>N/A</v>
      </c>
      <c r="I19" s="12">
        <v>26.82</v>
      </c>
      <c r="J19" s="12">
        <v>-1.04</v>
      </c>
      <c r="K19" s="47" t="s">
        <v>739</v>
      </c>
      <c r="L19" s="9" t="str">
        <f t="shared" si="3"/>
        <v>Yes</v>
      </c>
    </row>
    <row r="20" spans="1:12" x14ac:dyDescent="0.2">
      <c r="A20" s="4" t="s">
        <v>999</v>
      </c>
      <c r="B20" s="37" t="s">
        <v>213</v>
      </c>
      <c r="C20" s="38">
        <v>3593</v>
      </c>
      <c r="D20" s="46" t="str">
        <f t="shared" si="0"/>
        <v>N/A</v>
      </c>
      <c r="E20" s="38">
        <v>4126</v>
      </c>
      <c r="F20" s="46" t="str">
        <f t="shared" si="1"/>
        <v>N/A</v>
      </c>
      <c r="G20" s="38">
        <v>4791</v>
      </c>
      <c r="H20" s="46" t="str">
        <f t="shared" si="2"/>
        <v>N/A</v>
      </c>
      <c r="I20" s="12">
        <v>14.83</v>
      </c>
      <c r="J20" s="12">
        <v>16.12</v>
      </c>
      <c r="K20" s="47" t="s">
        <v>739</v>
      </c>
      <c r="L20" s="9" t="str">
        <f t="shared" si="3"/>
        <v>Yes</v>
      </c>
    </row>
    <row r="21" spans="1:12" x14ac:dyDescent="0.2">
      <c r="A21" s="2" t="s">
        <v>1000</v>
      </c>
      <c r="B21" s="37" t="s">
        <v>213</v>
      </c>
      <c r="C21" s="38">
        <v>0</v>
      </c>
      <c r="D21" s="46" t="str">
        <f t="shared" si="0"/>
        <v>N/A</v>
      </c>
      <c r="E21" s="38">
        <v>0</v>
      </c>
      <c r="F21" s="46" t="str">
        <f t="shared" si="1"/>
        <v>N/A</v>
      </c>
      <c r="G21" s="38">
        <v>0</v>
      </c>
      <c r="H21" s="46" t="str">
        <f t="shared" si="2"/>
        <v>N/A</v>
      </c>
      <c r="I21" s="12" t="s">
        <v>1747</v>
      </c>
      <c r="J21" s="12" t="s">
        <v>1747</v>
      </c>
      <c r="K21" s="47" t="s">
        <v>739</v>
      </c>
      <c r="L21" s="9" t="str">
        <f t="shared" si="3"/>
        <v>N/A</v>
      </c>
    </row>
    <row r="22" spans="1:12" x14ac:dyDescent="0.2">
      <c r="A22" s="4" t="s">
        <v>1717</v>
      </c>
      <c r="B22" s="37" t="s">
        <v>213</v>
      </c>
      <c r="C22" s="38">
        <v>96490</v>
      </c>
      <c r="D22" s="46" t="str">
        <f t="shared" si="0"/>
        <v>N/A</v>
      </c>
      <c r="E22" s="38">
        <v>100202</v>
      </c>
      <c r="F22" s="46" t="str">
        <f t="shared" si="1"/>
        <v>N/A</v>
      </c>
      <c r="G22" s="38">
        <v>101524</v>
      </c>
      <c r="H22" s="46" t="str">
        <f t="shared" si="2"/>
        <v>N/A</v>
      </c>
      <c r="I22" s="12">
        <v>3.847</v>
      </c>
      <c r="J22" s="12">
        <v>1.319</v>
      </c>
      <c r="K22" s="47" t="s">
        <v>739</v>
      </c>
      <c r="L22" s="9" t="str">
        <f t="shared" si="3"/>
        <v>Yes</v>
      </c>
    </row>
    <row r="23" spans="1:12" x14ac:dyDescent="0.2">
      <c r="A23" s="4" t="s">
        <v>1001</v>
      </c>
      <c r="B23" s="37" t="s">
        <v>213</v>
      </c>
      <c r="C23" s="38">
        <v>10803</v>
      </c>
      <c r="D23" s="46" t="str">
        <f t="shared" si="0"/>
        <v>N/A</v>
      </c>
      <c r="E23" s="38">
        <v>10669</v>
      </c>
      <c r="F23" s="46" t="str">
        <f t="shared" si="1"/>
        <v>N/A</v>
      </c>
      <c r="G23" s="38">
        <v>10055</v>
      </c>
      <c r="H23" s="46" t="str">
        <f t="shared" si="2"/>
        <v>N/A</v>
      </c>
      <c r="I23" s="12">
        <v>-1.24</v>
      </c>
      <c r="J23" s="12">
        <v>-5.75</v>
      </c>
      <c r="K23" s="47" t="s">
        <v>739</v>
      </c>
      <c r="L23" s="9" t="str">
        <f t="shared" si="3"/>
        <v>Yes</v>
      </c>
    </row>
    <row r="24" spans="1:12" x14ac:dyDescent="0.2">
      <c r="A24" s="4" t="s">
        <v>1002</v>
      </c>
      <c r="B24" s="37" t="s">
        <v>213</v>
      </c>
      <c r="C24" s="38">
        <v>787</v>
      </c>
      <c r="D24" s="46" t="str">
        <f t="shared" si="0"/>
        <v>N/A</v>
      </c>
      <c r="E24" s="38">
        <v>600</v>
      </c>
      <c r="F24" s="46" t="str">
        <f t="shared" si="1"/>
        <v>N/A</v>
      </c>
      <c r="G24" s="38">
        <v>38</v>
      </c>
      <c r="H24" s="46" t="str">
        <f t="shared" si="2"/>
        <v>N/A</v>
      </c>
      <c r="I24" s="12">
        <v>-23.8</v>
      </c>
      <c r="J24" s="12">
        <v>-93.7</v>
      </c>
      <c r="K24" s="47" t="s">
        <v>739</v>
      </c>
      <c r="L24" s="9" t="str">
        <f t="shared" si="3"/>
        <v>No</v>
      </c>
    </row>
    <row r="25" spans="1:12" x14ac:dyDescent="0.2">
      <c r="A25" s="4" t="s">
        <v>1003</v>
      </c>
      <c r="B25" s="37" t="s">
        <v>213</v>
      </c>
      <c r="C25" s="38">
        <v>1425</v>
      </c>
      <c r="D25" s="46" t="str">
        <f t="shared" si="0"/>
        <v>N/A</v>
      </c>
      <c r="E25" s="38">
        <v>1422</v>
      </c>
      <c r="F25" s="46" t="str">
        <f t="shared" si="1"/>
        <v>N/A</v>
      </c>
      <c r="G25" s="38">
        <v>1459</v>
      </c>
      <c r="H25" s="46" t="str">
        <f t="shared" si="2"/>
        <v>N/A</v>
      </c>
      <c r="I25" s="12">
        <v>-0.21099999999999999</v>
      </c>
      <c r="J25" s="12">
        <v>2.6019999999999999</v>
      </c>
      <c r="K25" s="47" t="s">
        <v>739</v>
      </c>
      <c r="L25" s="9" t="str">
        <f t="shared" si="3"/>
        <v>Yes</v>
      </c>
    </row>
    <row r="26" spans="1:12" x14ac:dyDescent="0.2">
      <c r="A26" s="4" t="s">
        <v>1004</v>
      </c>
      <c r="B26" s="37" t="s">
        <v>213</v>
      </c>
      <c r="C26" s="38">
        <v>69668</v>
      </c>
      <c r="D26" s="46" t="str">
        <f t="shared" si="0"/>
        <v>N/A</v>
      </c>
      <c r="E26" s="38">
        <v>72974</v>
      </c>
      <c r="F26" s="46" t="str">
        <f t="shared" si="1"/>
        <v>N/A</v>
      </c>
      <c r="G26" s="38">
        <v>75064</v>
      </c>
      <c r="H26" s="46" t="str">
        <f t="shared" si="2"/>
        <v>N/A</v>
      </c>
      <c r="I26" s="12">
        <v>4.7450000000000001</v>
      </c>
      <c r="J26" s="12">
        <v>2.8639999999999999</v>
      </c>
      <c r="K26" s="47" t="s">
        <v>739</v>
      </c>
      <c r="L26" s="9" t="str">
        <f t="shared" si="3"/>
        <v>Yes</v>
      </c>
    </row>
    <row r="27" spans="1:12" x14ac:dyDescent="0.2">
      <c r="A27" s="4" t="s">
        <v>1005</v>
      </c>
      <c r="B27" s="37" t="s">
        <v>213</v>
      </c>
      <c r="C27" s="38">
        <v>11276</v>
      </c>
      <c r="D27" s="46" t="str">
        <f t="shared" si="0"/>
        <v>N/A</v>
      </c>
      <c r="E27" s="38">
        <v>12098</v>
      </c>
      <c r="F27" s="46" t="str">
        <f t="shared" si="1"/>
        <v>N/A</v>
      </c>
      <c r="G27" s="38">
        <v>12604</v>
      </c>
      <c r="H27" s="46" t="str">
        <f t="shared" si="2"/>
        <v>N/A</v>
      </c>
      <c r="I27" s="12">
        <v>7.29</v>
      </c>
      <c r="J27" s="12">
        <v>4.1829999999999998</v>
      </c>
      <c r="K27" s="47" t="s">
        <v>739</v>
      </c>
      <c r="L27" s="9" t="str">
        <f t="shared" si="3"/>
        <v>Yes</v>
      </c>
    </row>
    <row r="28" spans="1:12" x14ac:dyDescent="0.2">
      <c r="A28" s="60" t="s">
        <v>1006</v>
      </c>
      <c r="B28" s="37" t="s">
        <v>213</v>
      </c>
      <c r="C28" s="38">
        <v>2531</v>
      </c>
      <c r="D28" s="46" t="str">
        <f t="shared" si="0"/>
        <v>N/A</v>
      </c>
      <c r="E28" s="38">
        <v>2439</v>
      </c>
      <c r="F28" s="46" t="str">
        <f t="shared" si="1"/>
        <v>N/A</v>
      </c>
      <c r="G28" s="38">
        <v>2304</v>
      </c>
      <c r="H28" s="46" t="str">
        <f t="shared" si="2"/>
        <v>N/A</v>
      </c>
      <c r="I28" s="12">
        <v>-3.63</v>
      </c>
      <c r="J28" s="12">
        <v>-5.54</v>
      </c>
      <c r="K28" s="47" t="s">
        <v>739</v>
      </c>
      <c r="L28" s="9" t="str">
        <f t="shared" si="3"/>
        <v>Yes</v>
      </c>
    </row>
    <row r="29" spans="1:12" x14ac:dyDescent="0.2">
      <c r="A29" s="60" t="s">
        <v>1007</v>
      </c>
      <c r="B29" s="37" t="s">
        <v>213</v>
      </c>
      <c r="C29" s="38">
        <v>0</v>
      </c>
      <c r="D29" s="46" t="str">
        <f t="shared" si="0"/>
        <v>N/A</v>
      </c>
      <c r="E29" s="38">
        <v>0</v>
      </c>
      <c r="F29" s="46" t="str">
        <f t="shared" si="1"/>
        <v>N/A</v>
      </c>
      <c r="G29" s="38">
        <v>0</v>
      </c>
      <c r="H29" s="46" t="str">
        <f t="shared" si="2"/>
        <v>N/A</v>
      </c>
      <c r="I29" s="12" t="s">
        <v>1747</v>
      </c>
      <c r="J29" s="12" t="s">
        <v>1747</v>
      </c>
      <c r="K29" s="47" t="s">
        <v>739</v>
      </c>
      <c r="L29" s="9" t="str">
        <f t="shared" si="3"/>
        <v>N/A</v>
      </c>
    </row>
    <row r="30" spans="1:12" x14ac:dyDescent="0.2">
      <c r="A30" s="60" t="s">
        <v>106</v>
      </c>
      <c r="B30" s="37" t="s">
        <v>213</v>
      </c>
      <c r="C30" s="38">
        <v>21453</v>
      </c>
      <c r="D30" s="46" t="str">
        <f t="shared" si="0"/>
        <v>N/A</v>
      </c>
      <c r="E30" s="38">
        <v>22396</v>
      </c>
      <c r="F30" s="46" t="str">
        <f t="shared" si="1"/>
        <v>N/A</v>
      </c>
      <c r="G30" s="38">
        <v>22062</v>
      </c>
      <c r="H30" s="46" t="str">
        <f t="shared" si="2"/>
        <v>N/A</v>
      </c>
      <c r="I30" s="12">
        <v>4.3959999999999999</v>
      </c>
      <c r="J30" s="12">
        <v>-1.49</v>
      </c>
      <c r="K30" s="47" t="s">
        <v>739</v>
      </c>
      <c r="L30" s="9" t="str">
        <f t="shared" si="3"/>
        <v>Yes</v>
      </c>
    </row>
    <row r="31" spans="1:12" x14ac:dyDescent="0.2">
      <c r="A31" s="48" t="s">
        <v>1008</v>
      </c>
      <c r="B31" s="37" t="s">
        <v>213</v>
      </c>
      <c r="C31" s="38">
        <v>4416</v>
      </c>
      <c r="D31" s="46" t="str">
        <f t="shared" si="0"/>
        <v>N/A</v>
      </c>
      <c r="E31" s="38">
        <v>4402</v>
      </c>
      <c r="F31" s="46" t="str">
        <f t="shared" si="1"/>
        <v>N/A</v>
      </c>
      <c r="G31" s="38">
        <v>4065</v>
      </c>
      <c r="H31" s="46" t="str">
        <f t="shared" si="2"/>
        <v>N/A</v>
      </c>
      <c r="I31" s="12">
        <v>-0.317</v>
      </c>
      <c r="J31" s="12">
        <v>-7.66</v>
      </c>
      <c r="K31" s="47" t="s">
        <v>739</v>
      </c>
      <c r="L31" s="9" t="str">
        <f t="shared" si="3"/>
        <v>Yes</v>
      </c>
    </row>
    <row r="32" spans="1:12" x14ac:dyDescent="0.2">
      <c r="A32" s="48" t="s">
        <v>1009</v>
      </c>
      <c r="B32" s="37" t="s">
        <v>213</v>
      </c>
      <c r="C32" s="38">
        <v>893</v>
      </c>
      <c r="D32" s="46" t="str">
        <f t="shared" si="0"/>
        <v>N/A</v>
      </c>
      <c r="E32" s="38">
        <v>686</v>
      </c>
      <c r="F32" s="46" t="str">
        <f t="shared" si="1"/>
        <v>N/A</v>
      </c>
      <c r="G32" s="38">
        <v>143</v>
      </c>
      <c r="H32" s="46" t="str">
        <f t="shared" si="2"/>
        <v>N/A</v>
      </c>
      <c r="I32" s="12">
        <v>-23.2</v>
      </c>
      <c r="J32" s="12">
        <v>-79.2</v>
      </c>
      <c r="K32" s="47" t="s">
        <v>739</v>
      </c>
      <c r="L32" s="9" t="str">
        <f t="shared" si="3"/>
        <v>No</v>
      </c>
    </row>
    <row r="33" spans="1:12" x14ac:dyDescent="0.2">
      <c r="A33" s="48" t="s">
        <v>1010</v>
      </c>
      <c r="B33" s="37" t="s">
        <v>213</v>
      </c>
      <c r="C33" s="38">
        <v>2497</v>
      </c>
      <c r="D33" s="46" t="str">
        <f t="shared" si="0"/>
        <v>N/A</v>
      </c>
      <c r="E33" s="38">
        <v>2650</v>
      </c>
      <c r="F33" s="46" t="str">
        <f t="shared" si="1"/>
        <v>N/A</v>
      </c>
      <c r="G33" s="38">
        <v>2526</v>
      </c>
      <c r="H33" s="46" t="str">
        <f t="shared" si="2"/>
        <v>N/A</v>
      </c>
      <c r="I33" s="12">
        <v>6.1269999999999998</v>
      </c>
      <c r="J33" s="12">
        <v>-4.68</v>
      </c>
      <c r="K33" s="47" t="s">
        <v>739</v>
      </c>
      <c r="L33" s="9" t="str">
        <f t="shared" si="3"/>
        <v>Yes</v>
      </c>
    </row>
    <row r="34" spans="1:12" x14ac:dyDescent="0.2">
      <c r="A34" s="48" t="s">
        <v>1011</v>
      </c>
      <c r="B34" s="37" t="s">
        <v>213</v>
      </c>
      <c r="C34" s="38">
        <v>4642</v>
      </c>
      <c r="D34" s="46" t="str">
        <f t="shared" si="0"/>
        <v>N/A</v>
      </c>
      <c r="E34" s="38">
        <v>4808</v>
      </c>
      <c r="F34" s="46" t="str">
        <f t="shared" si="1"/>
        <v>N/A</v>
      </c>
      <c r="G34" s="38">
        <v>4904</v>
      </c>
      <c r="H34" s="46" t="str">
        <f t="shared" si="2"/>
        <v>N/A</v>
      </c>
      <c r="I34" s="12">
        <v>3.5760000000000001</v>
      </c>
      <c r="J34" s="12">
        <v>1.9970000000000001</v>
      </c>
      <c r="K34" s="47" t="s">
        <v>739</v>
      </c>
      <c r="L34" s="9" t="str">
        <f t="shared" si="3"/>
        <v>Yes</v>
      </c>
    </row>
    <row r="35" spans="1:12" x14ac:dyDescent="0.2">
      <c r="A35" s="48" t="s">
        <v>1012</v>
      </c>
      <c r="B35" s="37" t="s">
        <v>213</v>
      </c>
      <c r="C35" s="38">
        <v>9005</v>
      </c>
      <c r="D35" s="46" t="str">
        <f t="shared" si="0"/>
        <v>N/A</v>
      </c>
      <c r="E35" s="38">
        <v>9850</v>
      </c>
      <c r="F35" s="46" t="str">
        <f t="shared" si="1"/>
        <v>N/A</v>
      </c>
      <c r="G35" s="38">
        <v>10424</v>
      </c>
      <c r="H35" s="46" t="str">
        <f t="shared" si="2"/>
        <v>N/A</v>
      </c>
      <c r="I35" s="12">
        <v>9.3840000000000003</v>
      </c>
      <c r="J35" s="12">
        <v>5.827</v>
      </c>
      <c r="K35" s="47" t="s">
        <v>739</v>
      </c>
      <c r="L35" s="9" t="str">
        <f t="shared" si="3"/>
        <v>Yes</v>
      </c>
    </row>
    <row r="36" spans="1:12" x14ac:dyDescent="0.2">
      <c r="A36" s="48" t="s">
        <v>1013</v>
      </c>
      <c r="B36" s="37" t="s">
        <v>213</v>
      </c>
      <c r="C36" s="38">
        <v>0</v>
      </c>
      <c r="D36" s="46" t="str">
        <f t="shared" si="0"/>
        <v>N/A</v>
      </c>
      <c r="E36" s="38">
        <v>0</v>
      </c>
      <c r="F36" s="46" t="str">
        <f t="shared" si="1"/>
        <v>N/A</v>
      </c>
      <c r="G36" s="38">
        <v>0</v>
      </c>
      <c r="H36" s="46" t="str">
        <f t="shared" si="2"/>
        <v>N/A</v>
      </c>
      <c r="I36" s="12" t="s">
        <v>1747</v>
      </c>
      <c r="J36" s="12" t="s">
        <v>1747</v>
      </c>
      <c r="K36" s="47" t="s">
        <v>739</v>
      </c>
      <c r="L36" s="9" t="str">
        <f t="shared" si="3"/>
        <v>N/A</v>
      </c>
    </row>
    <row r="37" spans="1:12" x14ac:dyDescent="0.2">
      <c r="A37" s="48" t="s">
        <v>122</v>
      </c>
      <c r="B37" s="37" t="s">
        <v>213</v>
      </c>
      <c r="C37" s="38">
        <v>277</v>
      </c>
      <c r="D37" s="46" t="str">
        <f t="shared" si="0"/>
        <v>N/A</v>
      </c>
      <c r="E37" s="38">
        <v>275</v>
      </c>
      <c r="F37" s="46" t="str">
        <f t="shared" si="1"/>
        <v>N/A</v>
      </c>
      <c r="G37" s="38">
        <v>310</v>
      </c>
      <c r="H37" s="46" t="str">
        <f t="shared" si="2"/>
        <v>N/A</v>
      </c>
      <c r="I37" s="12">
        <v>-0.72199999999999998</v>
      </c>
      <c r="J37" s="12">
        <v>12.73</v>
      </c>
      <c r="K37" s="47" t="s">
        <v>739</v>
      </c>
      <c r="L37" s="9" t="str">
        <f t="shared" si="3"/>
        <v>Yes</v>
      </c>
    </row>
    <row r="38" spans="1:12" x14ac:dyDescent="0.2">
      <c r="A38" s="48" t="s">
        <v>84</v>
      </c>
      <c r="B38" s="37" t="s">
        <v>213</v>
      </c>
      <c r="C38" s="49">
        <v>556483418</v>
      </c>
      <c r="D38" s="46" t="str">
        <f t="shared" si="0"/>
        <v>N/A</v>
      </c>
      <c r="E38" s="49">
        <v>553736710</v>
      </c>
      <c r="F38" s="46" t="str">
        <f t="shared" si="1"/>
        <v>N/A</v>
      </c>
      <c r="G38" s="49">
        <v>568463938</v>
      </c>
      <c r="H38" s="46" t="str">
        <f t="shared" si="2"/>
        <v>N/A</v>
      </c>
      <c r="I38" s="12">
        <v>-0.49399999999999999</v>
      </c>
      <c r="J38" s="12">
        <v>2.66</v>
      </c>
      <c r="K38" s="47" t="s">
        <v>739</v>
      </c>
      <c r="L38" s="9" t="str">
        <f t="shared" si="3"/>
        <v>Yes</v>
      </c>
    </row>
    <row r="39" spans="1:12" x14ac:dyDescent="0.2">
      <c r="A39" s="48" t="s">
        <v>1302</v>
      </c>
      <c r="B39" s="37" t="s">
        <v>213</v>
      </c>
      <c r="C39" s="49">
        <v>4260.9430095999996</v>
      </c>
      <c r="D39" s="46" t="str">
        <f t="shared" si="0"/>
        <v>N/A</v>
      </c>
      <c r="E39" s="49">
        <v>4062.7509977999998</v>
      </c>
      <c r="F39" s="46" t="str">
        <f t="shared" si="1"/>
        <v>N/A</v>
      </c>
      <c r="G39" s="49">
        <v>4119.2143503999996</v>
      </c>
      <c r="H39" s="46" t="str">
        <f t="shared" si="2"/>
        <v>N/A</v>
      </c>
      <c r="I39" s="12">
        <v>-4.6500000000000004</v>
      </c>
      <c r="J39" s="12">
        <v>1.39</v>
      </c>
      <c r="K39" s="47" t="s">
        <v>739</v>
      </c>
      <c r="L39" s="9" t="str">
        <f t="shared" si="3"/>
        <v>Yes</v>
      </c>
    </row>
    <row r="40" spans="1:12" x14ac:dyDescent="0.2">
      <c r="A40" s="48" t="s">
        <v>1303</v>
      </c>
      <c r="B40" s="37" t="s">
        <v>213</v>
      </c>
      <c r="C40" s="49">
        <v>4775.3290312999998</v>
      </c>
      <c r="D40" s="46" t="str">
        <f>IF($B40="N/A","N/A",IF(C40&gt;10,"No",IF(C40&lt;-10,"No","Yes")))</f>
        <v>N/A</v>
      </c>
      <c r="E40" s="49">
        <v>4561.8967235999999</v>
      </c>
      <c r="F40" s="46" t="str">
        <f>IF($B40="N/A","N/A",IF(E40&gt;10,"No",IF(E40&lt;-10,"No","Yes")))</f>
        <v>N/A</v>
      </c>
      <c r="G40" s="49">
        <v>4644.7685884000002</v>
      </c>
      <c r="H40" s="46" t="str">
        <f>IF($B40="N/A","N/A",IF(G40&gt;10,"No",IF(G40&lt;-10,"No","Yes")))</f>
        <v>N/A</v>
      </c>
      <c r="I40" s="12">
        <v>-4.47</v>
      </c>
      <c r="J40" s="12">
        <v>1.8169999999999999</v>
      </c>
      <c r="K40" s="47" t="s">
        <v>739</v>
      </c>
      <c r="L40" s="9" t="str">
        <f>IF(J40="Div by 0", "N/A", IF(K40="N/A","N/A", IF(J40&gt;VALUE(MID(K40,1,2)), "No", IF(J40&lt;-1*VALUE(MID(K40,1,2)), "No", "Yes"))))</f>
        <v>Yes</v>
      </c>
    </row>
    <row r="41" spans="1:12" x14ac:dyDescent="0.2">
      <c r="A41" s="48" t="s">
        <v>107</v>
      </c>
      <c r="B41" s="37" t="s">
        <v>213</v>
      </c>
      <c r="C41" s="49">
        <v>0</v>
      </c>
      <c r="D41" s="46" t="str">
        <f t="shared" ref="D41:D44" si="4">IF($B41="N/A","N/A",IF(C41&gt;10,"No",IF(C41&lt;-10,"No","Yes")))</f>
        <v>N/A</v>
      </c>
      <c r="E41" s="49">
        <v>0</v>
      </c>
      <c r="F41" s="46" t="str">
        <f t="shared" ref="F41:F44" si="5">IF($B41="N/A","N/A",IF(E41&gt;10,"No",IF(E41&lt;-10,"No","Yes")))</f>
        <v>N/A</v>
      </c>
      <c r="G41" s="49">
        <v>0</v>
      </c>
      <c r="H41" s="46" t="str">
        <f t="shared" ref="H41:H44" si="6">IF($B41="N/A","N/A",IF(G41&gt;10,"No",IF(G41&lt;-10,"No","Yes")))</f>
        <v>N/A</v>
      </c>
      <c r="I41" s="12" t="s">
        <v>1747</v>
      </c>
      <c r="J41" s="12" t="s">
        <v>1747</v>
      </c>
      <c r="K41" s="47" t="s">
        <v>739</v>
      </c>
      <c r="L41" s="9" t="str">
        <f t="shared" ref="L41:L43" si="7">IF(J41="Div by 0", "N/A", IF(K41="N/A","N/A", IF(J41&gt;VALUE(MID(K41,1,2)), "No", IF(J41&lt;-1*VALUE(MID(K41,1,2)), "No", "Yes"))))</f>
        <v>N/A</v>
      </c>
    </row>
    <row r="42" spans="1:12" x14ac:dyDescent="0.2">
      <c r="A42" s="48" t="s">
        <v>158</v>
      </c>
      <c r="B42" s="50" t="s">
        <v>217</v>
      </c>
      <c r="C42" s="1">
        <v>0</v>
      </c>
      <c r="D42" s="46" t="str">
        <f>IF($B42="N/A","N/A",IF(C42&gt;0,"No",IF(C42&lt;0,"No","Yes")))</f>
        <v>Yes</v>
      </c>
      <c r="E42" s="1">
        <v>0</v>
      </c>
      <c r="F42" s="46" t="str">
        <f>IF($B42="N/A","N/A",IF(E42&gt;0,"No",IF(E42&lt;0,"No","Yes")))</f>
        <v>Yes</v>
      </c>
      <c r="G42" s="1">
        <v>0</v>
      </c>
      <c r="H42" s="46" t="str">
        <f>IF($B42="N/A","N/A",IF(G42&gt;0,"No",IF(G42&lt;0,"No","Yes")))</f>
        <v>Yes</v>
      </c>
      <c r="I42" s="12" t="s">
        <v>1747</v>
      </c>
      <c r="J42" s="12" t="s">
        <v>1747</v>
      </c>
      <c r="K42" s="47" t="s">
        <v>739</v>
      </c>
      <c r="L42" s="9" t="str">
        <f t="shared" si="7"/>
        <v>N/A</v>
      </c>
    </row>
    <row r="43" spans="1:12" x14ac:dyDescent="0.2">
      <c r="A43" s="48" t="s">
        <v>156</v>
      </c>
      <c r="B43" s="37" t="s">
        <v>213</v>
      </c>
      <c r="C43" s="49">
        <v>0</v>
      </c>
      <c r="D43" s="46" t="str">
        <f t="shared" si="4"/>
        <v>N/A</v>
      </c>
      <c r="E43" s="49">
        <v>0</v>
      </c>
      <c r="F43" s="46" t="str">
        <f t="shared" si="5"/>
        <v>N/A</v>
      </c>
      <c r="G43" s="49">
        <v>0</v>
      </c>
      <c r="H43" s="46" t="str">
        <f t="shared" si="6"/>
        <v>N/A</v>
      </c>
      <c r="I43" s="12" t="s">
        <v>1747</v>
      </c>
      <c r="J43" s="12" t="s">
        <v>1747</v>
      </c>
      <c r="K43" s="47" t="s">
        <v>739</v>
      </c>
      <c r="L43" s="9" t="str">
        <f t="shared" si="7"/>
        <v>N/A</v>
      </c>
    </row>
    <row r="44" spans="1:12" x14ac:dyDescent="0.2">
      <c r="A44" s="48" t="s">
        <v>1304</v>
      </c>
      <c r="B44" s="37" t="s">
        <v>213</v>
      </c>
      <c r="C44" s="49" t="s">
        <v>1747</v>
      </c>
      <c r="D44" s="46" t="str">
        <f t="shared" si="4"/>
        <v>N/A</v>
      </c>
      <c r="E44" s="49" t="s">
        <v>1747</v>
      </c>
      <c r="F44" s="46" t="str">
        <f t="shared" si="5"/>
        <v>N/A</v>
      </c>
      <c r="G44" s="49" t="s">
        <v>1747</v>
      </c>
      <c r="H44" s="46" t="str">
        <f t="shared" si="6"/>
        <v>N/A</v>
      </c>
      <c r="I44" s="12" t="s">
        <v>1747</v>
      </c>
      <c r="J44" s="12" t="s">
        <v>1747</v>
      </c>
      <c r="K44" s="47" t="s">
        <v>739</v>
      </c>
      <c r="L44" s="9" t="str">
        <f>IF(J44="Div by 0", "N/A", IF(OR(J44="N/A",K44="N/A"),"N/A", IF(J44&gt;VALUE(MID(K44,1,2)), "No", IF(J44&lt;-1*VALUE(MID(K44,1,2)), "No", "Yes"))))</f>
        <v>N/A</v>
      </c>
    </row>
    <row r="45" spans="1:12" x14ac:dyDescent="0.2">
      <c r="A45" s="48" t="s">
        <v>1305</v>
      </c>
      <c r="B45" s="37" t="s">
        <v>213</v>
      </c>
      <c r="C45" s="49">
        <v>12986.033882</v>
      </c>
      <c r="D45" s="46" t="str">
        <f t="shared" ref="D45:D71" si="8">IF($B45="N/A","N/A",IF(C45&gt;10,"No",IF(C45&lt;-10,"No","Yes")))</f>
        <v>N/A</v>
      </c>
      <c r="E45" s="49">
        <v>13613.736741999999</v>
      </c>
      <c r="F45" s="46" t="str">
        <f t="shared" ref="F45:F71" si="9">IF($B45="N/A","N/A",IF(E45&gt;10,"No",IF(E45&lt;-10,"No","Yes")))</f>
        <v>N/A</v>
      </c>
      <c r="G45" s="49">
        <v>13280.547682</v>
      </c>
      <c r="H45" s="46" t="str">
        <f t="shared" ref="H45:H71" si="10">IF($B45="N/A","N/A",IF(G45&gt;10,"No",IF(G45&lt;-10,"No","Yes")))</f>
        <v>N/A</v>
      </c>
      <c r="I45" s="12">
        <v>4.8339999999999996</v>
      </c>
      <c r="J45" s="12">
        <v>-2.4500000000000002</v>
      </c>
      <c r="K45" s="47" t="s">
        <v>739</v>
      </c>
      <c r="L45" s="9" t="str">
        <f t="shared" ref="L45:L71" si="11">IF(J45="Div by 0", "N/A", IF(K45="N/A","N/A", IF(J45&gt;VALUE(MID(K45,1,2)), "No", IF(J45&lt;-1*VALUE(MID(K45,1,2)), "No", "Yes"))))</f>
        <v>Yes</v>
      </c>
    </row>
    <row r="46" spans="1:12" x14ac:dyDescent="0.2">
      <c r="A46" s="48" t="s">
        <v>1306</v>
      </c>
      <c r="B46" s="37" t="s">
        <v>213</v>
      </c>
      <c r="C46" s="49">
        <v>10059.870438</v>
      </c>
      <c r="D46" s="46" t="str">
        <f t="shared" si="8"/>
        <v>N/A</v>
      </c>
      <c r="E46" s="49">
        <v>11797.056537</v>
      </c>
      <c r="F46" s="46" t="str">
        <f t="shared" si="9"/>
        <v>N/A</v>
      </c>
      <c r="G46" s="49">
        <v>11912.760684000001</v>
      </c>
      <c r="H46" s="46" t="str">
        <f t="shared" si="10"/>
        <v>N/A</v>
      </c>
      <c r="I46" s="12">
        <v>17.27</v>
      </c>
      <c r="J46" s="12">
        <v>0.98080000000000001</v>
      </c>
      <c r="K46" s="47" t="s">
        <v>739</v>
      </c>
      <c r="L46" s="9" t="str">
        <f t="shared" si="11"/>
        <v>Yes</v>
      </c>
    </row>
    <row r="47" spans="1:12" x14ac:dyDescent="0.2">
      <c r="A47" s="48" t="s">
        <v>1307</v>
      </c>
      <c r="B47" s="37" t="s">
        <v>213</v>
      </c>
      <c r="C47" s="49">
        <v>21132.197673999999</v>
      </c>
      <c r="D47" s="46" t="str">
        <f t="shared" si="8"/>
        <v>N/A</v>
      </c>
      <c r="E47" s="49">
        <v>18091.590360999999</v>
      </c>
      <c r="F47" s="46" t="str">
        <f t="shared" si="9"/>
        <v>N/A</v>
      </c>
      <c r="G47" s="49">
        <v>17180.797871999999</v>
      </c>
      <c r="H47" s="46" t="str">
        <f t="shared" si="10"/>
        <v>N/A</v>
      </c>
      <c r="I47" s="12">
        <v>-14.4</v>
      </c>
      <c r="J47" s="12">
        <v>-5.03</v>
      </c>
      <c r="K47" s="47" t="s">
        <v>739</v>
      </c>
      <c r="L47" s="9" t="str">
        <f t="shared" si="11"/>
        <v>Yes</v>
      </c>
    </row>
    <row r="48" spans="1:12" x14ac:dyDescent="0.2">
      <c r="A48" s="48" t="s">
        <v>1308</v>
      </c>
      <c r="B48" s="37" t="s">
        <v>213</v>
      </c>
      <c r="C48" s="49">
        <v>4379.5</v>
      </c>
      <c r="D48" s="46" t="str">
        <f t="shared" si="8"/>
        <v>N/A</v>
      </c>
      <c r="E48" s="49">
        <v>220</v>
      </c>
      <c r="F48" s="46" t="str">
        <f t="shared" si="9"/>
        <v>N/A</v>
      </c>
      <c r="G48" s="49">
        <v>160.6</v>
      </c>
      <c r="H48" s="46" t="str">
        <f t="shared" si="10"/>
        <v>N/A</v>
      </c>
      <c r="I48" s="12">
        <v>-95</v>
      </c>
      <c r="J48" s="12">
        <v>-27</v>
      </c>
      <c r="K48" s="47" t="s">
        <v>739</v>
      </c>
      <c r="L48" s="9" t="str">
        <f t="shared" si="11"/>
        <v>Yes</v>
      </c>
    </row>
    <row r="49" spans="1:12" x14ac:dyDescent="0.2">
      <c r="A49" s="48" t="s">
        <v>1309</v>
      </c>
      <c r="B49" s="37" t="s">
        <v>213</v>
      </c>
      <c r="C49" s="49">
        <v>15471.506394</v>
      </c>
      <c r="D49" s="46" t="str">
        <f t="shared" si="8"/>
        <v>N/A</v>
      </c>
      <c r="E49" s="49">
        <v>15413.606965000001</v>
      </c>
      <c r="F49" s="46" t="str">
        <f t="shared" si="9"/>
        <v>N/A</v>
      </c>
      <c r="G49" s="49">
        <v>14524.449339000001</v>
      </c>
      <c r="H49" s="46" t="str">
        <f t="shared" si="10"/>
        <v>N/A</v>
      </c>
      <c r="I49" s="12">
        <v>-0.374</v>
      </c>
      <c r="J49" s="12">
        <v>-5.77</v>
      </c>
      <c r="K49" s="47" t="s">
        <v>739</v>
      </c>
      <c r="L49" s="9" t="str">
        <f t="shared" si="11"/>
        <v>Yes</v>
      </c>
    </row>
    <row r="50" spans="1:12" x14ac:dyDescent="0.2">
      <c r="A50" s="48" t="s">
        <v>1310</v>
      </c>
      <c r="B50" s="37" t="s">
        <v>213</v>
      </c>
      <c r="C50" s="49" t="s">
        <v>1747</v>
      </c>
      <c r="D50" s="46" t="str">
        <f t="shared" si="8"/>
        <v>N/A</v>
      </c>
      <c r="E50" s="49" t="s">
        <v>1747</v>
      </c>
      <c r="F50" s="46" t="str">
        <f t="shared" si="9"/>
        <v>N/A</v>
      </c>
      <c r="G50" s="49" t="s">
        <v>1747</v>
      </c>
      <c r="H50" s="46" t="str">
        <f t="shared" si="10"/>
        <v>N/A</v>
      </c>
      <c r="I50" s="12" t="s">
        <v>1747</v>
      </c>
      <c r="J50" s="12" t="s">
        <v>1747</v>
      </c>
      <c r="K50" s="47" t="s">
        <v>739</v>
      </c>
      <c r="L50" s="9" t="str">
        <f t="shared" si="11"/>
        <v>N/A</v>
      </c>
    </row>
    <row r="51" spans="1:12" x14ac:dyDescent="0.2">
      <c r="A51" s="48" t="s">
        <v>1311</v>
      </c>
      <c r="B51" s="37" t="s">
        <v>213</v>
      </c>
      <c r="C51" s="49">
        <v>17814.147957000001</v>
      </c>
      <c r="D51" s="46" t="str">
        <f t="shared" si="8"/>
        <v>N/A</v>
      </c>
      <c r="E51" s="49">
        <v>16640.599747</v>
      </c>
      <c r="F51" s="46" t="str">
        <f t="shared" si="9"/>
        <v>N/A</v>
      </c>
      <c r="G51" s="49">
        <v>16164.388127</v>
      </c>
      <c r="H51" s="46" t="str">
        <f t="shared" si="10"/>
        <v>N/A</v>
      </c>
      <c r="I51" s="12">
        <v>-6.59</v>
      </c>
      <c r="J51" s="12">
        <v>-2.86</v>
      </c>
      <c r="K51" s="47" t="s">
        <v>739</v>
      </c>
      <c r="L51" s="9" t="str">
        <f t="shared" si="11"/>
        <v>Yes</v>
      </c>
    </row>
    <row r="52" spans="1:12" x14ac:dyDescent="0.2">
      <c r="A52" s="48" t="s">
        <v>1312</v>
      </c>
      <c r="B52" s="37" t="s">
        <v>213</v>
      </c>
      <c r="C52" s="49">
        <v>18645.213782999999</v>
      </c>
      <c r="D52" s="46" t="str">
        <f t="shared" si="8"/>
        <v>N/A</v>
      </c>
      <c r="E52" s="49">
        <v>18107.778627</v>
      </c>
      <c r="F52" s="46" t="str">
        <f t="shared" si="9"/>
        <v>N/A</v>
      </c>
      <c r="G52" s="49">
        <v>18315.390780999998</v>
      </c>
      <c r="H52" s="46" t="str">
        <f t="shared" si="10"/>
        <v>N/A</v>
      </c>
      <c r="I52" s="12">
        <v>-2.88</v>
      </c>
      <c r="J52" s="12">
        <v>1.147</v>
      </c>
      <c r="K52" s="47" t="s">
        <v>739</v>
      </c>
      <c r="L52" s="9" t="str">
        <f t="shared" si="11"/>
        <v>Yes</v>
      </c>
    </row>
    <row r="53" spans="1:12" x14ac:dyDescent="0.2">
      <c r="A53" s="48" t="s">
        <v>1313</v>
      </c>
      <c r="B53" s="37" t="s">
        <v>213</v>
      </c>
      <c r="C53" s="49">
        <v>14659.538388999999</v>
      </c>
      <c r="D53" s="46" t="str">
        <f t="shared" si="8"/>
        <v>N/A</v>
      </c>
      <c r="E53" s="49">
        <v>13284.911593000001</v>
      </c>
      <c r="F53" s="46" t="str">
        <f t="shared" si="9"/>
        <v>N/A</v>
      </c>
      <c r="G53" s="49">
        <v>12663.689627</v>
      </c>
      <c r="H53" s="46" t="str">
        <f t="shared" si="10"/>
        <v>N/A</v>
      </c>
      <c r="I53" s="12">
        <v>-9.3800000000000008</v>
      </c>
      <c r="J53" s="12">
        <v>-4.68</v>
      </c>
      <c r="K53" s="47" t="s">
        <v>739</v>
      </c>
      <c r="L53" s="9" t="str">
        <f t="shared" si="11"/>
        <v>Yes</v>
      </c>
    </row>
    <row r="54" spans="1:12" x14ac:dyDescent="0.2">
      <c r="A54" s="48" t="s">
        <v>1314</v>
      </c>
      <c r="B54" s="37" t="s">
        <v>213</v>
      </c>
      <c r="C54" s="49">
        <v>6638.9337747999998</v>
      </c>
      <c r="D54" s="46" t="str">
        <f t="shared" si="8"/>
        <v>N/A</v>
      </c>
      <c r="E54" s="49">
        <v>6210.2976501000003</v>
      </c>
      <c r="F54" s="46" t="str">
        <f t="shared" si="9"/>
        <v>N/A</v>
      </c>
      <c r="G54" s="49">
        <v>7734.0580474999997</v>
      </c>
      <c r="H54" s="46" t="str">
        <f t="shared" si="10"/>
        <v>N/A</v>
      </c>
      <c r="I54" s="12">
        <v>-6.46</v>
      </c>
      <c r="J54" s="12">
        <v>24.54</v>
      </c>
      <c r="K54" s="47" t="s">
        <v>739</v>
      </c>
      <c r="L54" s="9" t="str">
        <f t="shared" si="11"/>
        <v>Yes</v>
      </c>
    </row>
    <row r="55" spans="1:12" x14ac:dyDescent="0.2">
      <c r="A55" s="48" t="s">
        <v>1691</v>
      </c>
      <c r="B55" s="37" t="s">
        <v>213</v>
      </c>
      <c r="C55" s="49">
        <v>18135.790981999999</v>
      </c>
      <c r="D55" s="46" t="str">
        <f t="shared" si="8"/>
        <v>N/A</v>
      </c>
      <c r="E55" s="49">
        <v>16118.267571</v>
      </c>
      <c r="F55" s="46" t="str">
        <f t="shared" si="9"/>
        <v>N/A</v>
      </c>
      <c r="G55" s="49">
        <v>14614.329576</v>
      </c>
      <c r="H55" s="46" t="str">
        <f t="shared" si="10"/>
        <v>N/A</v>
      </c>
      <c r="I55" s="12">
        <v>-11.1</v>
      </c>
      <c r="J55" s="12">
        <v>-9.33</v>
      </c>
      <c r="K55" s="47" t="s">
        <v>739</v>
      </c>
      <c r="L55" s="9" t="str">
        <f t="shared" si="11"/>
        <v>Yes</v>
      </c>
    </row>
    <row r="56" spans="1:12" x14ac:dyDescent="0.2">
      <c r="A56" s="48" t="s">
        <v>1315</v>
      </c>
      <c r="B56" s="37" t="s">
        <v>213</v>
      </c>
      <c r="C56" s="49" t="s">
        <v>1747</v>
      </c>
      <c r="D56" s="46" t="str">
        <f t="shared" si="8"/>
        <v>N/A</v>
      </c>
      <c r="E56" s="49" t="s">
        <v>1747</v>
      </c>
      <c r="F56" s="46" t="str">
        <f t="shared" si="9"/>
        <v>N/A</v>
      </c>
      <c r="G56" s="49" t="s">
        <v>1747</v>
      </c>
      <c r="H56" s="46" t="str">
        <f t="shared" si="10"/>
        <v>N/A</v>
      </c>
      <c r="I56" s="12" t="s">
        <v>1747</v>
      </c>
      <c r="J56" s="12" t="s">
        <v>1747</v>
      </c>
      <c r="K56" s="47" t="s">
        <v>739</v>
      </c>
      <c r="L56" s="9" t="str">
        <f t="shared" si="11"/>
        <v>N/A</v>
      </c>
    </row>
    <row r="57" spans="1:12" x14ac:dyDescent="0.2">
      <c r="A57" s="48" t="s">
        <v>1692</v>
      </c>
      <c r="B57" s="37" t="s">
        <v>213</v>
      </c>
      <c r="C57" s="49">
        <v>2781.7197015000002</v>
      </c>
      <c r="D57" s="46" t="str">
        <f t="shared" si="8"/>
        <v>N/A</v>
      </c>
      <c r="E57" s="49">
        <v>2623.7613120999999</v>
      </c>
      <c r="F57" s="46" t="str">
        <f t="shared" si="9"/>
        <v>N/A</v>
      </c>
      <c r="G57" s="49">
        <v>2666.6405973000001</v>
      </c>
      <c r="H57" s="46" t="str">
        <f t="shared" si="10"/>
        <v>N/A</v>
      </c>
      <c r="I57" s="12">
        <v>-5.68</v>
      </c>
      <c r="J57" s="12">
        <v>1.6339999999999999</v>
      </c>
      <c r="K57" s="47" t="s">
        <v>739</v>
      </c>
      <c r="L57" s="9" t="str">
        <f t="shared" si="11"/>
        <v>Yes</v>
      </c>
    </row>
    <row r="58" spans="1:12" x14ac:dyDescent="0.2">
      <c r="A58" s="48" t="s">
        <v>1316</v>
      </c>
      <c r="B58" s="37" t="s">
        <v>213</v>
      </c>
      <c r="C58" s="49">
        <v>2532.5870592000001</v>
      </c>
      <c r="D58" s="46" t="str">
        <f t="shared" si="8"/>
        <v>N/A</v>
      </c>
      <c r="E58" s="49">
        <v>2393.6577935999999</v>
      </c>
      <c r="F58" s="46" t="str">
        <f t="shared" si="9"/>
        <v>N/A</v>
      </c>
      <c r="G58" s="49">
        <v>2625.0068623000002</v>
      </c>
      <c r="H58" s="46" t="str">
        <f t="shared" si="10"/>
        <v>N/A</v>
      </c>
      <c r="I58" s="12">
        <v>-5.49</v>
      </c>
      <c r="J58" s="12">
        <v>9.6649999999999991</v>
      </c>
      <c r="K58" s="47" t="s">
        <v>739</v>
      </c>
      <c r="L58" s="9" t="str">
        <f t="shared" si="11"/>
        <v>Yes</v>
      </c>
    </row>
    <row r="59" spans="1:12" ht="12" customHeight="1" x14ac:dyDescent="0.2">
      <c r="A59" s="48" t="s">
        <v>1693</v>
      </c>
      <c r="B59" s="37" t="s">
        <v>213</v>
      </c>
      <c r="C59" s="49">
        <v>1776.1829733</v>
      </c>
      <c r="D59" s="46" t="str">
        <f t="shared" si="8"/>
        <v>N/A</v>
      </c>
      <c r="E59" s="49">
        <v>1652.9233333</v>
      </c>
      <c r="F59" s="46" t="str">
        <f t="shared" si="9"/>
        <v>N/A</v>
      </c>
      <c r="G59" s="49">
        <v>377.97368420999999</v>
      </c>
      <c r="H59" s="46" t="str">
        <f t="shared" si="10"/>
        <v>N/A</v>
      </c>
      <c r="I59" s="12">
        <v>-6.94</v>
      </c>
      <c r="J59" s="12">
        <v>-77.099999999999994</v>
      </c>
      <c r="K59" s="47" t="s">
        <v>739</v>
      </c>
      <c r="L59" s="9" t="str">
        <f t="shared" si="11"/>
        <v>No</v>
      </c>
    </row>
    <row r="60" spans="1:12" x14ac:dyDescent="0.2">
      <c r="A60" s="48" t="s">
        <v>1694</v>
      </c>
      <c r="B60" s="37" t="s">
        <v>213</v>
      </c>
      <c r="C60" s="49">
        <v>3861.1670174999999</v>
      </c>
      <c r="D60" s="46" t="str">
        <f t="shared" si="8"/>
        <v>N/A</v>
      </c>
      <c r="E60" s="49">
        <v>3713.2187060000001</v>
      </c>
      <c r="F60" s="46" t="str">
        <f t="shared" si="9"/>
        <v>N/A</v>
      </c>
      <c r="G60" s="49">
        <v>3216.9273475</v>
      </c>
      <c r="H60" s="46" t="str">
        <f t="shared" si="10"/>
        <v>N/A</v>
      </c>
      <c r="I60" s="12">
        <v>-3.83</v>
      </c>
      <c r="J60" s="12">
        <v>-13.4</v>
      </c>
      <c r="K60" s="47" t="s">
        <v>739</v>
      </c>
      <c r="L60" s="9" t="str">
        <f t="shared" si="11"/>
        <v>Yes</v>
      </c>
    </row>
    <row r="61" spans="1:12" x14ac:dyDescent="0.2">
      <c r="A61" s="3" t="s">
        <v>1695</v>
      </c>
      <c r="B61" s="37" t="s">
        <v>213</v>
      </c>
      <c r="C61" s="49">
        <v>1913.5838405</v>
      </c>
      <c r="D61" s="46" t="str">
        <f t="shared" si="8"/>
        <v>N/A</v>
      </c>
      <c r="E61" s="49">
        <v>1837.3701728999999</v>
      </c>
      <c r="F61" s="46" t="str">
        <f t="shared" si="9"/>
        <v>N/A</v>
      </c>
      <c r="G61" s="49">
        <v>1899.9215469000001</v>
      </c>
      <c r="H61" s="46" t="str">
        <f t="shared" si="10"/>
        <v>N/A</v>
      </c>
      <c r="I61" s="12">
        <v>-3.98</v>
      </c>
      <c r="J61" s="12">
        <v>3.4039999999999999</v>
      </c>
      <c r="K61" s="47" t="s">
        <v>739</v>
      </c>
      <c r="L61" s="9" t="str">
        <f t="shared" si="11"/>
        <v>Yes</v>
      </c>
    </row>
    <row r="62" spans="1:12" x14ac:dyDescent="0.2">
      <c r="A62" s="3" t="s">
        <v>1696</v>
      </c>
      <c r="B62" s="37" t="s">
        <v>213</v>
      </c>
      <c r="C62" s="49">
        <v>5892.0237673000001</v>
      </c>
      <c r="D62" s="46" t="str">
        <f t="shared" si="8"/>
        <v>N/A</v>
      </c>
      <c r="E62" s="49">
        <v>5526.1901140999998</v>
      </c>
      <c r="F62" s="46" t="str">
        <f t="shared" si="9"/>
        <v>N/A</v>
      </c>
      <c r="G62" s="49">
        <v>5610.4166138000001</v>
      </c>
      <c r="H62" s="46" t="str">
        <f t="shared" si="10"/>
        <v>N/A</v>
      </c>
      <c r="I62" s="12">
        <v>-6.21</v>
      </c>
      <c r="J62" s="12">
        <v>1.524</v>
      </c>
      <c r="K62" s="47" t="s">
        <v>739</v>
      </c>
      <c r="L62" s="9" t="str">
        <f t="shared" si="11"/>
        <v>Yes</v>
      </c>
    </row>
    <row r="63" spans="1:12" x14ac:dyDescent="0.2">
      <c r="A63" s="3" t="s">
        <v>1697</v>
      </c>
      <c r="B63" s="37" t="s">
        <v>213</v>
      </c>
      <c r="C63" s="49">
        <v>13589.315685</v>
      </c>
      <c r="D63" s="46" t="str">
        <f t="shared" si="8"/>
        <v>N/A</v>
      </c>
      <c r="E63" s="49">
        <v>12365.783518</v>
      </c>
      <c r="F63" s="46" t="str">
        <f t="shared" si="9"/>
        <v>N/A</v>
      </c>
      <c r="G63" s="49">
        <v>11413.330728999999</v>
      </c>
      <c r="H63" s="46" t="str">
        <f t="shared" si="10"/>
        <v>N/A</v>
      </c>
      <c r="I63" s="12">
        <v>-9</v>
      </c>
      <c r="J63" s="12">
        <v>-7.7</v>
      </c>
      <c r="K63" s="47" t="s">
        <v>739</v>
      </c>
      <c r="L63" s="9" t="str">
        <f t="shared" si="11"/>
        <v>Yes</v>
      </c>
    </row>
    <row r="64" spans="1:12" x14ac:dyDescent="0.2">
      <c r="A64" s="3" t="s">
        <v>1698</v>
      </c>
      <c r="B64" s="37" t="s">
        <v>213</v>
      </c>
      <c r="C64" s="49" t="s">
        <v>1747</v>
      </c>
      <c r="D64" s="46" t="str">
        <f t="shared" si="8"/>
        <v>N/A</v>
      </c>
      <c r="E64" s="49" t="s">
        <v>1747</v>
      </c>
      <c r="F64" s="46" t="str">
        <f t="shared" si="9"/>
        <v>N/A</v>
      </c>
      <c r="G64" s="49" t="s">
        <v>1747</v>
      </c>
      <c r="H64" s="46" t="str">
        <f t="shared" si="10"/>
        <v>N/A</v>
      </c>
      <c r="I64" s="12" t="s">
        <v>1747</v>
      </c>
      <c r="J64" s="12" t="s">
        <v>1747</v>
      </c>
      <c r="K64" s="47" t="s">
        <v>739</v>
      </c>
      <c r="L64" s="9" t="str">
        <f t="shared" si="11"/>
        <v>N/A</v>
      </c>
    </row>
    <row r="65" spans="1:12" x14ac:dyDescent="0.2">
      <c r="A65" s="3" t="s">
        <v>1699</v>
      </c>
      <c r="B65" s="37" t="s">
        <v>213</v>
      </c>
      <c r="C65" s="49">
        <v>3149.7338834000002</v>
      </c>
      <c r="D65" s="46" t="str">
        <f t="shared" si="8"/>
        <v>N/A</v>
      </c>
      <c r="E65" s="49">
        <v>2950.7059743</v>
      </c>
      <c r="F65" s="46" t="str">
        <f t="shared" si="9"/>
        <v>N/A</v>
      </c>
      <c r="G65" s="49">
        <v>3081.7769920999999</v>
      </c>
      <c r="H65" s="46" t="str">
        <f t="shared" si="10"/>
        <v>N/A</v>
      </c>
      <c r="I65" s="12">
        <v>-6.32</v>
      </c>
      <c r="J65" s="12">
        <v>4.4420000000000002</v>
      </c>
      <c r="K65" s="47" t="s">
        <v>739</v>
      </c>
      <c r="L65" s="9" t="str">
        <f t="shared" si="11"/>
        <v>Yes</v>
      </c>
    </row>
    <row r="66" spans="1:12" x14ac:dyDescent="0.2">
      <c r="A66" s="3" t="s">
        <v>1700</v>
      </c>
      <c r="B66" s="37" t="s">
        <v>213</v>
      </c>
      <c r="C66" s="49">
        <v>3806.5740489</v>
      </c>
      <c r="D66" s="46" t="str">
        <f t="shared" si="8"/>
        <v>N/A</v>
      </c>
      <c r="E66" s="49">
        <v>3512.2078600999998</v>
      </c>
      <c r="F66" s="46" t="str">
        <f t="shared" si="9"/>
        <v>N/A</v>
      </c>
      <c r="G66" s="49">
        <v>3801.3687577000001</v>
      </c>
      <c r="H66" s="46" t="str">
        <f t="shared" si="10"/>
        <v>N/A</v>
      </c>
      <c r="I66" s="12">
        <v>-7.73</v>
      </c>
      <c r="J66" s="12">
        <v>8.2330000000000005</v>
      </c>
      <c r="K66" s="47" t="s">
        <v>739</v>
      </c>
      <c r="L66" s="9" t="str">
        <f t="shared" si="11"/>
        <v>Yes</v>
      </c>
    </row>
    <row r="67" spans="1:12" x14ac:dyDescent="0.2">
      <c r="A67" s="3" t="s">
        <v>1701</v>
      </c>
      <c r="B67" s="37" t="s">
        <v>213</v>
      </c>
      <c r="C67" s="49">
        <v>1677.9563270000001</v>
      </c>
      <c r="D67" s="46" t="str">
        <f t="shared" si="8"/>
        <v>N/A</v>
      </c>
      <c r="E67" s="49">
        <v>1650.4460641000001</v>
      </c>
      <c r="F67" s="46" t="str">
        <f t="shared" si="9"/>
        <v>N/A</v>
      </c>
      <c r="G67" s="49">
        <v>493.75524475999998</v>
      </c>
      <c r="H67" s="46" t="str">
        <f t="shared" si="10"/>
        <v>N/A</v>
      </c>
      <c r="I67" s="12">
        <v>-1.64</v>
      </c>
      <c r="J67" s="12">
        <v>-70.099999999999994</v>
      </c>
      <c r="K67" s="47" t="s">
        <v>739</v>
      </c>
      <c r="L67" s="9" t="str">
        <f t="shared" si="11"/>
        <v>No</v>
      </c>
    </row>
    <row r="68" spans="1:12" x14ac:dyDescent="0.2">
      <c r="A68" s="2" t="s">
        <v>1702</v>
      </c>
      <c r="B68" s="37" t="s">
        <v>213</v>
      </c>
      <c r="C68" s="49">
        <v>3480.1125350000002</v>
      </c>
      <c r="D68" s="46" t="str">
        <f t="shared" si="8"/>
        <v>N/A</v>
      </c>
      <c r="E68" s="49">
        <v>3298.2015093999998</v>
      </c>
      <c r="F68" s="46" t="str">
        <f t="shared" si="9"/>
        <v>N/A</v>
      </c>
      <c r="G68" s="49">
        <v>3377.3705463000001</v>
      </c>
      <c r="H68" s="46" t="str">
        <f t="shared" si="10"/>
        <v>N/A</v>
      </c>
      <c r="I68" s="12">
        <v>-5.23</v>
      </c>
      <c r="J68" s="12">
        <v>2.4</v>
      </c>
      <c r="K68" s="47" t="s">
        <v>739</v>
      </c>
      <c r="L68" s="9" t="str">
        <f t="shared" si="11"/>
        <v>Yes</v>
      </c>
    </row>
    <row r="69" spans="1:12" x14ac:dyDescent="0.2">
      <c r="A69" s="2" t="s">
        <v>1703</v>
      </c>
      <c r="B69" s="37" t="s">
        <v>213</v>
      </c>
      <c r="C69" s="49">
        <v>3023.8082723000002</v>
      </c>
      <c r="D69" s="46" t="str">
        <f t="shared" si="8"/>
        <v>N/A</v>
      </c>
      <c r="E69" s="49">
        <v>2856.2327371000001</v>
      </c>
      <c r="F69" s="46" t="str">
        <f t="shared" si="9"/>
        <v>N/A</v>
      </c>
      <c r="G69" s="49">
        <v>2941.1670064999998</v>
      </c>
      <c r="H69" s="46" t="str">
        <f t="shared" si="10"/>
        <v>N/A</v>
      </c>
      <c r="I69" s="12">
        <v>-5.54</v>
      </c>
      <c r="J69" s="12">
        <v>2.9740000000000002</v>
      </c>
      <c r="K69" s="47" t="s">
        <v>739</v>
      </c>
      <c r="L69" s="9" t="str">
        <f t="shared" si="11"/>
        <v>Yes</v>
      </c>
    </row>
    <row r="70" spans="1:12" x14ac:dyDescent="0.2">
      <c r="A70" s="48" t="s">
        <v>1704</v>
      </c>
      <c r="B70" s="37" t="s">
        <v>213</v>
      </c>
      <c r="C70" s="49">
        <v>2946.8779567000001</v>
      </c>
      <c r="D70" s="46" t="str">
        <f t="shared" si="8"/>
        <v>N/A</v>
      </c>
      <c r="E70" s="49">
        <v>2742.9507613999999</v>
      </c>
      <c r="F70" s="46" t="str">
        <f t="shared" si="9"/>
        <v>N/A</v>
      </c>
      <c r="G70" s="49">
        <v>2831.1849578000001</v>
      </c>
      <c r="H70" s="46" t="str">
        <f t="shared" si="10"/>
        <v>N/A</v>
      </c>
      <c r="I70" s="12">
        <v>-6.92</v>
      </c>
      <c r="J70" s="12">
        <v>3.2170000000000001</v>
      </c>
      <c r="K70" s="47" t="s">
        <v>739</v>
      </c>
      <c r="L70" s="9" t="str">
        <f t="shared" si="11"/>
        <v>Yes</v>
      </c>
    </row>
    <row r="71" spans="1:12" x14ac:dyDescent="0.2">
      <c r="A71" s="48" t="s">
        <v>1705</v>
      </c>
      <c r="B71" s="37" t="s">
        <v>213</v>
      </c>
      <c r="C71" s="49" t="s">
        <v>1747</v>
      </c>
      <c r="D71" s="46" t="str">
        <f t="shared" si="8"/>
        <v>N/A</v>
      </c>
      <c r="E71" s="49" t="s">
        <v>1747</v>
      </c>
      <c r="F71" s="46" t="str">
        <f t="shared" si="9"/>
        <v>N/A</v>
      </c>
      <c r="G71" s="49" t="s">
        <v>1747</v>
      </c>
      <c r="H71" s="46" t="str">
        <f t="shared" si="10"/>
        <v>N/A</v>
      </c>
      <c r="I71" s="12" t="s">
        <v>1747</v>
      </c>
      <c r="J71" s="12" t="s">
        <v>1747</v>
      </c>
      <c r="K71" s="47" t="s">
        <v>739</v>
      </c>
      <c r="L71" s="9" t="str">
        <f t="shared" si="11"/>
        <v>N/A</v>
      </c>
    </row>
    <row r="72" spans="1:12" x14ac:dyDescent="0.2">
      <c r="A72" s="48" t="s">
        <v>1623</v>
      </c>
      <c r="B72" s="37" t="s">
        <v>213</v>
      </c>
      <c r="C72" s="49">
        <v>56068074</v>
      </c>
      <c r="D72" s="46" t="str">
        <f t="shared" ref="D72:D135" si="12">IF($B72="N/A","N/A",IF(C72&gt;10,"No",IF(C72&lt;-10,"No","Yes")))</f>
        <v>N/A</v>
      </c>
      <c r="E72" s="49">
        <v>51818784</v>
      </c>
      <c r="F72" s="46" t="str">
        <f t="shared" ref="F72:F135" si="13">IF($B72="N/A","N/A",IF(E72&gt;10,"No",IF(E72&lt;-10,"No","Yes")))</f>
        <v>N/A</v>
      </c>
      <c r="G72" s="49">
        <v>51026911</v>
      </c>
      <c r="H72" s="46" t="str">
        <f t="shared" ref="H72:H135" si="14">IF($B72="N/A","N/A",IF(G72&gt;10,"No",IF(G72&lt;-10,"No","Yes")))</f>
        <v>N/A</v>
      </c>
      <c r="I72" s="12">
        <v>-7.58</v>
      </c>
      <c r="J72" s="12">
        <v>-1.53</v>
      </c>
      <c r="K72" s="47" t="s">
        <v>739</v>
      </c>
      <c r="L72" s="9" t="str">
        <f t="shared" ref="L72:L132" si="15">IF(J72="Div by 0", "N/A", IF(K72="N/A","N/A", IF(J72&gt;VALUE(MID(K72,1,2)), "No", IF(J72&lt;-1*VALUE(MID(K72,1,2)), "No", "Yes"))))</f>
        <v>Yes</v>
      </c>
    </row>
    <row r="73" spans="1:12" x14ac:dyDescent="0.2">
      <c r="A73" s="48" t="s">
        <v>1624</v>
      </c>
      <c r="B73" s="37" t="s">
        <v>213</v>
      </c>
      <c r="C73" s="38">
        <v>12090</v>
      </c>
      <c r="D73" s="46" t="str">
        <f t="shared" si="12"/>
        <v>N/A</v>
      </c>
      <c r="E73" s="38">
        <v>12217</v>
      </c>
      <c r="F73" s="46" t="str">
        <f t="shared" si="13"/>
        <v>N/A</v>
      </c>
      <c r="G73" s="38">
        <v>12113</v>
      </c>
      <c r="H73" s="46" t="str">
        <f t="shared" si="14"/>
        <v>N/A</v>
      </c>
      <c r="I73" s="12">
        <v>1.05</v>
      </c>
      <c r="J73" s="12">
        <v>-0.85099999999999998</v>
      </c>
      <c r="K73" s="47" t="s">
        <v>739</v>
      </c>
      <c r="L73" s="9" t="str">
        <f t="shared" si="15"/>
        <v>Yes</v>
      </c>
    </row>
    <row r="74" spans="1:12" x14ac:dyDescent="0.2">
      <c r="A74" s="48" t="s">
        <v>1317</v>
      </c>
      <c r="B74" s="37" t="s">
        <v>213</v>
      </c>
      <c r="C74" s="49">
        <v>4637.5578163999999</v>
      </c>
      <c r="D74" s="46" t="str">
        <f t="shared" si="12"/>
        <v>N/A</v>
      </c>
      <c r="E74" s="49">
        <v>4241.5309814000002</v>
      </c>
      <c r="F74" s="46" t="str">
        <f t="shared" si="13"/>
        <v>N/A</v>
      </c>
      <c r="G74" s="49">
        <v>4212.5741765000002</v>
      </c>
      <c r="H74" s="46" t="str">
        <f t="shared" si="14"/>
        <v>N/A</v>
      </c>
      <c r="I74" s="12">
        <v>-8.5399999999999991</v>
      </c>
      <c r="J74" s="12">
        <v>-0.68300000000000005</v>
      </c>
      <c r="K74" s="47" t="s">
        <v>739</v>
      </c>
      <c r="L74" s="9" t="str">
        <f t="shared" si="15"/>
        <v>Yes</v>
      </c>
    </row>
    <row r="75" spans="1:12" ht="25.5" x14ac:dyDescent="0.2">
      <c r="A75" s="48" t="s">
        <v>1318</v>
      </c>
      <c r="B75" s="37" t="s">
        <v>213</v>
      </c>
      <c r="C75" s="38">
        <v>5.3968569065000001</v>
      </c>
      <c r="D75" s="46" t="str">
        <f t="shared" si="12"/>
        <v>N/A</v>
      </c>
      <c r="E75" s="38">
        <v>5.6352623393999997</v>
      </c>
      <c r="F75" s="46" t="str">
        <f t="shared" si="13"/>
        <v>N/A</v>
      </c>
      <c r="G75" s="38">
        <v>5.5868901181000004</v>
      </c>
      <c r="H75" s="46" t="str">
        <f t="shared" si="14"/>
        <v>N/A</v>
      </c>
      <c r="I75" s="12">
        <v>4.4169999999999998</v>
      </c>
      <c r="J75" s="12">
        <v>-0.85799999999999998</v>
      </c>
      <c r="K75" s="47" t="s">
        <v>739</v>
      </c>
      <c r="L75" s="9" t="str">
        <f t="shared" si="15"/>
        <v>Yes</v>
      </c>
    </row>
    <row r="76" spans="1:12" ht="25.5" x14ac:dyDescent="0.2">
      <c r="A76" s="48" t="s">
        <v>548</v>
      </c>
      <c r="B76" s="37" t="s">
        <v>213</v>
      </c>
      <c r="C76" s="49">
        <v>0</v>
      </c>
      <c r="D76" s="46" t="str">
        <f t="shared" si="12"/>
        <v>N/A</v>
      </c>
      <c r="E76" s="49">
        <v>0</v>
      </c>
      <c r="F76" s="46" t="str">
        <f t="shared" si="13"/>
        <v>N/A</v>
      </c>
      <c r="G76" s="49">
        <v>0</v>
      </c>
      <c r="H76" s="46" t="str">
        <f t="shared" si="14"/>
        <v>N/A</v>
      </c>
      <c r="I76" s="12" t="s">
        <v>1747</v>
      </c>
      <c r="J76" s="12" t="s">
        <v>1747</v>
      </c>
      <c r="K76" s="47" t="s">
        <v>739</v>
      </c>
      <c r="L76" s="9" t="str">
        <f t="shared" si="15"/>
        <v>N/A</v>
      </c>
    </row>
    <row r="77" spans="1:12" x14ac:dyDescent="0.2">
      <c r="A77" s="48" t="s">
        <v>549</v>
      </c>
      <c r="B77" s="37" t="s">
        <v>213</v>
      </c>
      <c r="C77" s="38">
        <v>0</v>
      </c>
      <c r="D77" s="46" t="str">
        <f t="shared" si="12"/>
        <v>N/A</v>
      </c>
      <c r="E77" s="38">
        <v>0</v>
      </c>
      <c r="F77" s="46" t="str">
        <f t="shared" si="13"/>
        <v>N/A</v>
      </c>
      <c r="G77" s="38">
        <v>0</v>
      </c>
      <c r="H77" s="46" t="str">
        <f t="shared" si="14"/>
        <v>N/A</v>
      </c>
      <c r="I77" s="12" t="s">
        <v>1747</v>
      </c>
      <c r="J77" s="12" t="s">
        <v>1747</v>
      </c>
      <c r="K77" s="47" t="s">
        <v>739</v>
      </c>
      <c r="L77" s="9" t="str">
        <f t="shared" si="15"/>
        <v>N/A</v>
      </c>
    </row>
    <row r="78" spans="1:12" x14ac:dyDescent="0.2">
      <c r="A78" s="48" t="s">
        <v>1319</v>
      </c>
      <c r="B78" s="37" t="s">
        <v>213</v>
      </c>
      <c r="C78" s="49" t="s">
        <v>1747</v>
      </c>
      <c r="D78" s="46" t="str">
        <f t="shared" si="12"/>
        <v>N/A</v>
      </c>
      <c r="E78" s="49" t="s">
        <v>1747</v>
      </c>
      <c r="F78" s="46" t="str">
        <f t="shared" si="13"/>
        <v>N/A</v>
      </c>
      <c r="G78" s="49" t="s">
        <v>1747</v>
      </c>
      <c r="H78" s="46" t="str">
        <f t="shared" si="14"/>
        <v>N/A</v>
      </c>
      <c r="I78" s="12" t="s">
        <v>1747</v>
      </c>
      <c r="J78" s="12" t="s">
        <v>1747</v>
      </c>
      <c r="K78" s="47" t="s">
        <v>739</v>
      </c>
      <c r="L78" s="9" t="str">
        <f t="shared" si="15"/>
        <v>N/A</v>
      </c>
    </row>
    <row r="79" spans="1:12" ht="25.5" x14ac:dyDescent="0.2">
      <c r="A79" s="48" t="s">
        <v>550</v>
      </c>
      <c r="B79" s="37" t="s">
        <v>213</v>
      </c>
      <c r="C79" s="49">
        <v>3763361</v>
      </c>
      <c r="D79" s="46" t="str">
        <f t="shared" si="12"/>
        <v>N/A</v>
      </c>
      <c r="E79" s="49">
        <v>3606239</v>
      </c>
      <c r="F79" s="46" t="str">
        <f t="shared" si="13"/>
        <v>N/A</v>
      </c>
      <c r="G79" s="49">
        <v>4571127</v>
      </c>
      <c r="H79" s="46" t="str">
        <f t="shared" si="14"/>
        <v>N/A</v>
      </c>
      <c r="I79" s="12">
        <v>-4.18</v>
      </c>
      <c r="J79" s="12">
        <v>26.76</v>
      </c>
      <c r="K79" s="47" t="s">
        <v>739</v>
      </c>
      <c r="L79" s="9" t="str">
        <f t="shared" si="15"/>
        <v>Yes</v>
      </c>
    </row>
    <row r="80" spans="1:12" x14ac:dyDescent="0.2">
      <c r="A80" s="48" t="s">
        <v>551</v>
      </c>
      <c r="B80" s="37" t="s">
        <v>213</v>
      </c>
      <c r="C80" s="38">
        <v>334</v>
      </c>
      <c r="D80" s="46" t="str">
        <f t="shared" si="12"/>
        <v>N/A</v>
      </c>
      <c r="E80" s="38">
        <v>363</v>
      </c>
      <c r="F80" s="46" t="str">
        <f t="shared" si="13"/>
        <v>N/A</v>
      </c>
      <c r="G80" s="38">
        <v>351</v>
      </c>
      <c r="H80" s="46" t="str">
        <f t="shared" si="14"/>
        <v>N/A</v>
      </c>
      <c r="I80" s="12">
        <v>8.6829999999999998</v>
      </c>
      <c r="J80" s="12">
        <v>-3.31</v>
      </c>
      <c r="K80" s="47" t="s">
        <v>739</v>
      </c>
      <c r="L80" s="9" t="str">
        <f t="shared" si="15"/>
        <v>Yes</v>
      </c>
    </row>
    <row r="81" spans="1:12" ht="25.5" x14ac:dyDescent="0.2">
      <c r="A81" s="48" t="s">
        <v>1320</v>
      </c>
      <c r="B81" s="37" t="s">
        <v>213</v>
      </c>
      <c r="C81" s="49">
        <v>11267.547903999999</v>
      </c>
      <c r="D81" s="46" t="str">
        <f t="shared" si="12"/>
        <v>N/A</v>
      </c>
      <c r="E81" s="49">
        <v>9934.5426996999995</v>
      </c>
      <c r="F81" s="46" t="str">
        <f t="shared" si="13"/>
        <v>N/A</v>
      </c>
      <c r="G81" s="49">
        <v>13023.153845999999</v>
      </c>
      <c r="H81" s="46" t="str">
        <f t="shared" si="14"/>
        <v>N/A</v>
      </c>
      <c r="I81" s="12">
        <v>-11.8</v>
      </c>
      <c r="J81" s="12">
        <v>31.09</v>
      </c>
      <c r="K81" s="47" t="s">
        <v>739</v>
      </c>
      <c r="L81" s="9" t="str">
        <f t="shared" si="15"/>
        <v>No</v>
      </c>
    </row>
    <row r="82" spans="1:12" ht="25.5" x14ac:dyDescent="0.2">
      <c r="A82" s="48" t="s">
        <v>552</v>
      </c>
      <c r="B82" s="37" t="s">
        <v>213</v>
      </c>
      <c r="C82" s="49">
        <v>3149059</v>
      </c>
      <c r="D82" s="46" t="str">
        <f t="shared" si="12"/>
        <v>N/A</v>
      </c>
      <c r="E82" s="49">
        <v>2995672</v>
      </c>
      <c r="F82" s="46" t="str">
        <f t="shared" si="13"/>
        <v>N/A</v>
      </c>
      <c r="G82" s="49">
        <v>3013916</v>
      </c>
      <c r="H82" s="46" t="str">
        <f t="shared" si="14"/>
        <v>N/A</v>
      </c>
      <c r="I82" s="12">
        <v>-4.87</v>
      </c>
      <c r="J82" s="12">
        <v>0.60899999999999999</v>
      </c>
      <c r="K82" s="47" t="s">
        <v>739</v>
      </c>
      <c r="L82" s="9" t="str">
        <f t="shared" si="15"/>
        <v>Yes</v>
      </c>
    </row>
    <row r="83" spans="1:12" x14ac:dyDescent="0.2">
      <c r="A83" s="48" t="s">
        <v>553</v>
      </c>
      <c r="B83" s="37" t="s">
        <v>213</v>
      </c>
      <c r="C83" s="38">
        <v>44</v>
      </c>
      <c r="D83" s="46" t="str">
        <f t="shared" si="12"/>
        <v>N/A</v>
      </c>
      <c r="E83" s="38">
        <v>43</v>
      </c>
      <c r="F83" s="46" t="str">
        <f t="shared" si="13"/>
        <v>N/A</v>
      </c>
      <c r="G83" s="38">
        <v>42</v>
      </c>
      <c r="H83" s="46" t="str">
        <f t="shared" si="14"/>
        <v>N/A</v>
      </c>
      <c r="I83" s="12">
        <v>-2.27</v>
      </c>
      <c r="J83" s="12">
        <v>-2.33</v>
      </c>
      <c r="K83" s="47" t="s">
        <v>739</v>
      </c>
      <c r="L83" s="9" t="str">
        <f t="shared" si="15"/>
        <v>Yes</v>
      </c>
    </row>
    <row r="84" spans="1:12" x14ac:dyDescent="0.2">
      <c r="A84" s="48" t="s">
        <v>1321</v>
      </c>
      <c r="B84" s="37" t="s">
        <v>213</v>
      </c>
      <c r="C84" s="49">
        <v>71569.522727000003</v>
      </c>
      <c r="D84" s="46" t="str">
        <f t="shared" si="12"/>
        <v>N/A</v>
      </c>
      <c r="E84" s="49">
        <v>69666.790697999997</v>
      </c>
      <c r="F84" s="46" t="str">
        <f t="shared" si="13"/>
        <v>N/A</v>
      </c>
      <c r="G84" s="49">
        <v>71759.904762000006</v>
      </c>
      <c r="H84" s="46" t="str">
        <f t="shared" si="14"/>
        <v>N/A</v>
      </c>
      <c r="I84" s="12">
        <v>-2.66</v>
      </c>
      <c r="J84" s="12">
        <v>3.004</v>
      </c>
      <c r="K84" s="47" t="s">
        <v>739</v>
      </c>
      <c r="L84" s="9" t="str">
        <f t="shared" si="15"/>
        <v>Yes</v>
      </c>
    </row>
    <row r="85" spans="1:12" x14ac:dyDescent="0.2">
      <c r="A85" s="48" t="s">
        <v>554</v>
      </c>
      <c r="B85" s="37" t="s">
        <v>213</v>
      </c>
      <c r="C85" s="49">
        <v>15083555</v>
      </c>
      <c r="D85" s="46" t="str">
        <f t="shared" si="12"/>
        <v>N/A</v>
      </c>
      <c r="E85" s="49">
        <v>15272117</v>
      </c>
      <c r="F85" s="46" t="str">
        <f t="shared" si="13"/>
        <v>N/A</v>
      </c>
      <c r="G85" s="49">
        <v>15555403</v>
      </c>
      <c r="H85" s="46" t="str">
        <f t="shared" si="14"/>
        <v>N/A</v>
      </c>
      <c r="I85" s="12">
        <v>1.25</v>
      </c>
      <c r="J85" s="12">
        <v>1.855</v>
      </c>
      <c r="K85" s="47" t="s">
        <v>739</v>
      </c>
      <c r="L85" s="9" t="str">
        <f t="shared" si="15"/>
        <v>Yes</v>
      </c>
    </row>
    <row r="86" spans="1:12" x14ac:dyDescent="0.2">
      <c r="A86" s="48" t="s">
        <v>555</v>
      </c>
      <c r="B86" s="37" t="s">
        <v>213</v>
      </c>
      <c r="C86" s="38">
        <v>435</v>
      </c>
      <c r="D86" s="46" t="str">
        <f t="shared" si="12"/>
        <v>N/A</v>
      </c>
      <c r="E86" s="38">
        <v>434</v>
      </c>
      <c r="F86" s="46" t="str">
        <f t="shared" si="13"/>
        <v>N/A</v>
      </c>
      <c r="G86" s="38">
        <v>425</v>
      </c>
      <c r="H86" s="46" t="str">
        <f t="shared" si="14"/>
        <v>N/A</v>
      </c>
      <c r="I86" s="12">
        <v>-0.23</v>
      </c>
      <c r="J86" s="12">
        <v>-2.0699999999999998</v>
      </c>
      <c r="K86" s="47" t="s">
        <v>739</v>
      </c>
      <c r="L86" s="9" t="str">
        <f t="shared" si="15"/>
        <v>Yes</v>
      </c>
    </row>
    <row r="87" spans="1:12" x14ac:dyDescent="0.2">
      <c r="A87" s="48" t="s">
        <v>1322</v>
      </c>
      <c r="B87" s="37" t="s">
        <v>213</v>
      </c>
      <c r="C87" s="49">
        <v>34674.839079999998</v>
      </c>
      <c r="D87" s="46" t="str">
        <f t="shared" si="12"/>
        <v>N/A</v>
      </c>
      <c r="E87" s="49">
        <v>35189.209676999999</v>
      </c>
      <c r="F87" s="46" t="str">
        <f t="shared" si="13"/>
        <v>N/A</v>
      </c>
      <c r="G87" s="49">
        <v>36600.948235000003</v>
      </c>
      <c r="H87" s="46" t="str">
        <f t="shared" si="14"/>
        <v>N/A</v>
      </c>
      <c r="I87" s="12">
        <v>1.4830000000000001</v>
      </c>
      <c r="J87" s="12">
        <v>4.0119999999999996</v>
      </c>
      <c r="K87" s="47" t="s">
        <v>739</v>
      </c>
      <c r="L87" s="9" t="str">
        <f t="shared" si="15"/>
        <v>Yes</v>
      </c>
    </row>
    <row r="88" spans="1:12" ht="25.5" x14ac:dyDescent="0.2">
      <c r="A88" s="48" t="s">
        <v>556</v>
      </c>
      <c r="B88" s="37" t="s">
        <v>213</v>
      </c>
      <c r="C88" s="49">
        <v>42769578</v>
      </c>
      <c r="D88" s="46" t="str">
        <f t="shared" si="12"/>
        <v>N/A</v>
      </c>
      <c r="E88" s="49">
        <v>46608025</v>
      </c>
      <c r="F88" s="46" t="str">
        <f t="shared" si="13"/>
        <v>N/A</v>
      </c>
      <c r="G88" s="49">
        <v>47026173</v>
      </c>
      <c r="H88" s="46" t="str">
        <f t="shared" si="14"/>
        <v>N/A</v>
      </c>
      <c r="I88" s="12">
        <v>8.9749999999999996</v>
      </c>
      <c r="J88" s="12">
        <v>0.8972</v>
      </c>
      <c r="K88" s="47" t="s">
        <v>739</v>
      </c>
      <c r="L88" s="9" t="str">
        <f t="shared" si="15"/>
        <v>Yes</v>
      </c>
    </row>
    <row r="89" spans="1:12" x14ac:dyDescent="0.2">
      <c r="A89" s="48" t="s">
        <v>557</v>
      </c>
      <c r="B89" s="37" t="s">
        <v>213</v>
      </c>
      <c r="C89" s="38">
        <v>93006</v>
      </c>
      <c r="D89" s="46" t="str">
        <f t="shared" si="12"/>
        <v>N/A</v>
      </c>
      <c r="E89" s="38">
        <v>98055</v>
      </c>
      <c r="F89" s="46" t="str">
        <f t="shared" si="13"/>
        <v>N/A</v>
      </c>
      <c r="G89" s="38">
        <v>98726</v>
      </c>
      <c r="H89" s="46" t="str">
        <f t="shared" si="14"/>
        <v>N/A</v>
      </c>
      <c r="I89" s="12">
        <v>5.4290000000000003</v>
      </c>
      <c r="J89" s="12">
        <v>0.68430000000000002</v>
      </c>
      <c r="K89" s="47" t="s">
        <v>739</v>
      </c>
      <c r="L89" s="9" t="str">
        <f t="shared" si="15"/>
        <v>Yes</v>
      </c>
    </row>
    <row r="90" spans="1:12" x14ac:dyDescent="0.2">
      <c r="A90" s="48" t="s">
        <v>1323</v>
      </c>
      <c r="B90" s="37" t="s">
        <v>213</v>
      </c>
      <c r="C90" s="49">
        <v>459.85826721000001</v>
      </c>
      <c r="D90" s="46" t="str">
        <f t="shared" si="12"/>
        <v>N/A</v>
      </c>
      <c r="E90" s="49">
        <v>475.32532762</v>
      </c>
      <c r="F90" s="46" t="str">
        <f t="shared" si="13"/>
        <v>N/A</v>
      </c>
      <c r="G90" s="49">
        <v>476.33017645000001</v>
      </c>
      <c r="H90" s="46" t="str">
        <f t="shared" si="14"/>
        <v>N/A</v>
      </c>
      <c r="I90" s="12">
        <v>3.363</v>
      </c>
      <c r="J90" s="12">
        <v>0.2114</v>
      </c>
      <c r="K90" s="47" t="s">
        <v>739</v>
      </c>
      <c r="L90" s="9" t="str">
        <f t="shared" si="15"/>
        <v>Yes</v>
      </c>
    </row>
    <row r="91" spans="1:12" x14ac:dyDescent="0.2">
      <c r="A91" s="48" t="s">
        <v>558</v>
      </c>
      <c r="B91" s="37" t="s">
        <v>213</v>
      </c>
      <c r="C91" s="49">
        <v>21315579</v>
      </c>
      <c r="D91" s="46" t="str">
        <f t="shared" si="12"/>
        <v>N/A</v>
      </c>
      <c r="E91" s="49">
        <v>21699954</v>
      </c>
      <c r="F91" s="46" t="str">
        <f t="shared" si="13"/>
        <v>N/A</v>
      </c>
      <c r="G91" s="49">
        <v>21522341</v>
      </c>
      <c r="H91" s="46" t="str">
        <f t="shared" si="14"/>
        <v>N/A</v>
      </c>
      <c r="I91" s="12">
        <v>1.8029999999999999</v>
      </c>
      <c r="J91" s="12">
        <v>-0.81799999999999995</v>
      </c>
      <c r="K91" s="47" t="s">
        <v>739</v>
      </c>
      <c r="L91" s="9" t="str">
        <f t="shared" si="15"/>
        <v>Yes</v>
      </c>
    </row>
    <row r="92" spans="1:12" x14ac:dyDescent="0.2">
      <c r="A92" s="48" t="s">
        <v>559</v>
      </c>
      <c r="B92" s="37" t="s">
        <v>213</v>
      </c>
      <c r="C92" s="38">
        <v>53996</v>
      </c>
      <c r="D92" s="46" t="str">
        <f t="shared" si="12"/>
        <v>N/A</v>
      </c>
      <c r="E92" s="38">
        <v>56232</v>
      </c>
      <c r="F92" s="46" t="str">
        <f t="shared" si="13"/>
        <v>N/A</v>
      </c>
      <c r="G92" s="38">
        <v>57802</v>
      </c>
      <c r="H92" s="46" t="str">
        <f t="shared" si="14"/>
        <v>N/A</v>
      </c>
      <c r="I92" s="12">
        <v>4.141</v>
      </c>
      <c r="J92" s="12">
        <v>2.7919999999999998</v>
      </c>
      <c r="K92" s="47" t="s">
        <v>739</v>
      </c>
      <c r="L92" s="9" t="str">
        <f t="shared" si="15"/>
        <v>Yes</v>
      </c>
    </row>
    <row r="93" spans="1:12" x14ac:dyDescent="0.2">
      <c r="A93" s="48" t="s">
        <v>1324</v>
      </c>
      <c r="B93" s="37" t="s">
        <v>213</v>
      </c>
      <c r="C93" s="49">
        <v>394.76218609</v>
      </c>
      <c r="D93" s="46" t="str">
        <f t="shared" si="12"/>
        <v>N/A</v>
      </c>
      <c r="E93" s="49">
        <v>385.90044813999998</v>
      </c>
      <c r="F93" s="46" t="str">
        <f t="shared" si="13"/>
        <v>N/A</v>
      </c>
      <c r="G93" s="49">
        <v>372.34595689000002</v>
      </c>
      <c r="H93" s="46" t="str">
        <f t="shared" si="14"/>
        <v>N/A</v>
      </c>
      <c r="I93" s="12">
        <v>-2.2400000000000002</v>
      </c>
      <c r="J93" s="12">
        <v>-3.51</v>
      </c>
      <c r="K93" s="47" t="s">
        <v>739</v>
      </c>
      <c r="L93" s="9" t="str">
        <f t="shared" si="15"/>
        <v>Yes</v>
      </c>
    </row>
    <row r="94" spans="1:12" ht="25.5" x14ac:dyDescent="0.2">
      <c r="A94" s="48" t="s">
        <v>560</v>
      </c>
      <c r="B94" s="37" t="s">
        <v>213</v>
      </c>
      <c r="C94" s="49">
        <v>1918610</v>
      </c>
      <c r="D94" s="46" t="str">
        <f t="shared" si="12"/>
        <v>N/A</v>
      </c>
      <c r="E94" s="49">
        <v>1954955</v>
      </c>
      <c r="F94" s="46" t="str">
        <f t="shared" si="13"/>
        <v>N/A</v>
      </c>
      <c r="G94" s="49">
        <v>1981576</v>
      </c>
      <c r="H94" s="46" t="str">
        <f t="shared" si="14"/>
        <v>N/A</v>
      </c>
      <c r="I94" s="12">
        <v>1.8939999999999999</v>
      </c>
      <c r="J94" s="12">
        <v>1.3620000000000001</v>
      </c>
      <c r="K94" s="47" t="s">
        <v>739</v>
      </c>
      <c r="L94" s="9" t="str">
        <f t="shared" si="15"/>
        <v>Yes</v>
      </c>
    </row>
    <row r="95" spans="1:12" x14ac:dyDescent="0.2">
      <c r="A95" s="48" t="s">
        <v>561</v>
      </c>
      <c r="B95" s="37" t="s">
        <v>213</v>
      </c>
      <c r="C95" s="38">
        <v>15819</v>
      </c>
      <c r="D95" s="46" t="str">
        <f t="shared" si="12"/>
        <v>N/A</v>
      </c>
      <c r="E95" s="38">
        <v>15954</v>
      </c>
      <c r="F95" s="46" t="str">
        <f t="shared" si="13"/>
        <v>N/A</v>
      </c>
      <c r="G95" s="38">
        <v>15802</v>
      </c>
      <c r="H95" s="46" t="str">
        <f t="shared" si="14"/>
        <v>N/A</v>
      </c>
      <c r="I95" s="12">
        <v>0.85340000000000005</v>
      </c>
      <c r="J95" s="12">
        <v>-0.95299999999999996</v>
      </c>
      <c r="K95" s="47" t="s">
        <v>739</v>
      </c>
      <c r="L95" s="9" t="str">
        <f t="shared" si="15"/>
        <v>Yes</v>
      </c>
    </row>
    <row r="96" spans="1:12" ht="25.5" x14ac:dyDescent="0.2">
      <c r="A96" s="48" t="s">
        <v>1325</v>
      </c>
      <c r="B96" s="37" t="s">
        <v>213</v>
      </c>
      <c r="C96" s="49">
        <v>121.28516341</v>
      </c>
      <c r="D96" s="46" t="str">
        <f t="shared" si="12"/>
        <v>N/A</v>
      </c>
      <c r="E96" s="49">
        <v>122.53698132</v>
      </c>
      <c r="F96" s="46" t="str">
        <f t="shared" si="13"/>
        <v>N/A</v>
      </c>
      <c r="G96" s="49">
        <v>125.40032907</v>
      </c>
      <c r="H96" s="46" t="str">
        <f t="shared" si="14"/>
        <v>N/A</v>
      </c>
      <c r="I96" s="12">
        <v>1.032</v>
      </c>
      <c r="J96" s="12">
        <v>2.3370000000000002</v>
      </c>
      <c r="K96" s="47" t="s">
        <v>739</v>
      </c>
      <c r="L96" s="9" t="str">
        <f t="shared" si="15"/>
        <v>Yes</v>
      </c>
    </row>
    <row r="97" spans="1:12" ht="25.5" x14ac:dyDescent="0.2">
      <c r="A97" s="48" t="s">
        <v>562</v>
      </c>
      <c r="B97" s="37" t="s">
        <v>213</v>
      </c>
      <c r="C97" s="49">
        <v>37212868</v>
      </c>
      <c r="D97" s="46" t="str">
        <f t="shared" si="12"/>
        <v>N/A</v>
      </c>
      <c r="E97" s="49">
        <v>36264763</v>
      </c>
      <c r="F97" s="46" t="str">
        <f t="shared" si="13"/>
        <v>N/A</v>
      </c>
      <c r="G97" s="49">
        <v>38895862</v>
      </c>
      <c r="H97" s="46" t="str">
        <f t="shared" si="14"/>
        <v>N/A</v>
      </c>
      <c r="I97" s="12">
        <v>-2.5499999999999998</v>
      </c>
      <c r="J97" s="12">
        <v>7.2549999999999999</v>
      </c>
      <c r="K97" s="47" t="s">
        <v>739</v>
      </c>
      <c r="L97" s="9" t="str">
        <f t="shared" si="15"/>
        <v>Yes</v>
      </c>
    </row>
    <row r="98" spans="1:12" x14ac:dyDescent="0.2">
      <c r="A98" s="48" t="s">
        <v>563</v>
      </c>
      <c r="B98" s="37" t="s">
        <v>213</v>
      </c>
      <c r="C98" s="38">
        <v>57514</v>
      </c>
      <c r="D98" s="46" t="str">
        <f t="shared" si="12"/>
        <v>N/A</v>
      </c>
      <c r="E98" s="38">
        <v>51575</v>
      </c>
      <c r="F98" s="46" t="str">
        <f t="shared" si="13"/>
        <v>N/A</v>
      </c>
      <c r="G98" s="38">
        <v>53015</v>
      </c>
      <c r="H98" s="46" t="str">
        <f t="shared" si="14"/>
        <v>N/A</v>
      </c>
      <c r="I98" s="12">
        <v>-10.3</v>
      </c>
      <c r="J98" s="12">
        <v>2.7919999999999998</v>
      </c>
      <c r="K98" s="47" t="s">
        <v>739</v>
      </c>
      <c r="L98" s="9" t="str">
        <f t="shared" si="15"/>
        <v>Yes</v>
      </c>
    </row>
    <row r="99" spans="1:12" x14ac:dyDescent="0.2">
      <c r="A99" s="48" t="s">
        <v>1326</v>
      </c>
      <c r="B99" s="37" t="s">
        <v>213</v>
      </c>
      <c r="C99" s="49">
        <v>647.02277705999995</v>
      </c>
      <c r="D99" s="46" t="str">
        <f t="shared" si="12"/>
        <v>N/A</v>
      </c>
      <c r="E99" s="49">
        <v>703.14615607999997</v>
      </c>
      <c r="F99" s="46" t="str">
        <f t="shared" si="13"/>
        <v>N/A</v>
      </c>
      <c r="G99" s="49">
        <v>733.67654436999999</v>
      </c>
      <c r="H99" s="46" t="str">
        <f t="shared" si="14"/>
        <v>N/A</v>
      </c>
      <c r="I99" s="12">
        <v>8.6739999999999995</v>
      </c>
      <c r="J99" s="12">
        <v>4.3419999999999996</v>
      </c>
      <c r="K99" s="47" t="s">
        <v>739</v>
      </c>
      <c r="L99" s="9" t="str">
        <f t="shared" si="15"/>
        <v>Yes</v>
      </c>
    </row>
    <row r="100" spans="1:12" x14ac:dyDescent="0.2">
      <c r="A100" s="48" t="s">
        <v>564</v>
      </c>
      <c r="B100" s="37" t="s">
        <v>213</v>
      </c>
      <c r="C100" s="49">
        <v>53089474</v>
      </c>
      <c r="D100" s="46" t="str">
        <f t="shared" si="12"/>
        <v>N/A</v>
      </c>
      <c r="E100" s="49">
        <v>55703279</v>
      </c>
      <c r="F100" s="46" t="str">
        <f t="shared" si="13"/>
        <v>N/A</v>
      </c>
      <c r="G100" s="49">
        <v>55172179</v>
      </c>
      <c r="H100" s="46" t="str">
        <f t="shared" si="14"/>
        <v>N/A</v>
      </c>
      <c r="I100" s="12">
        <v>4.923</v>
      </c>
      <c r="J100" s="12">
        <v>-0.95299999999999996</v>
      </c>
      <c r="K100" s="47" t="s">
        <v>739</v>
      </c>
      <c r="L100" s="9" t="str">
        <f t="shared" si="15"/>
        <v>Yes</v>
      </c>
    </row>
    <row r="101" spans="1:12" x14ac:dyDescent="0.2">
      <c r="A101" s="48" t="s">
        <v>565</v>
      </c>
      <c r="B101" s="37" t="s">
        <v>213</v>
      </c>
      <c r="C101" s="38">
        <v>34572</v>
      </c>
      <c r="D101" s="46" t="str">
        <f t="shared" si="12"/>
        <v>N/A</v>
      </c>
      <c r="E101" s="38">
        <v>36639</v>
      </c>
      <c r="F101" s="46" t="str">
        <f t="shared" si="13"/>
        <v>N/A</v>
      </c>
      <c r="G101" s="38">
        <v>36864</v>
      </c>
      <c r="H101" s="46" t="str">
        <f t="shared" si="14"/>
        <v>N/A</v>
      </c>
      <c r="I101" s="12">
        <v>5.9790000000000001</v>
      </c>
      <c r="J101" s="12">
        <v>0.61409999999999998</v>
      </c>
      <c r="K101" s="47" t="s">
        <v>739</v>
      </c>
      <c r="L101" s="9" t="str">
        <f t="shared" si="15"/>
        <v>Yes</v>
      </c>
    </row>
    <row r="102" spans="1:12" x14ac:dyDescent="0.2">
      <c r="A102" s="48" t="s">
        <v>1327</v>
      </c>
      <c r="B102" s="37" t="s">
        <v>213</v>
      </c>
      <c r="C102" s="49">
        <v>1535.6205600000001</v>
      </c>
      <c r="D102" s="46" t="str">
        <f t="shared" si="12"/>
        <v>N/A</v>
      </c>
      <c r="E102" s="49">
        <v>1520.3274925999999</v>
      </c>
      <c r="F102" s="46" t="str">
        <f t="shared" si="13"/>
        <v>N/A</v>
      </c>
      <c r="G102" s="49">
        <v>1496.6411404</v>
      </c>
      <c r="H102" s="46" t="str">
        <f t="shared" si="14"/>
        <v>N/A</v>
      </c>
      <c r="I102" s="12">
        <v>-0.996</v>
      </c>
      <c r="J102" s="12">
        <v>-1.56</v>
      </c>
      <c r="K102" s="47" t="s">
        <v>739</v>
      </c>
      <c r="L102" s="9" t="str">
        <f t="shared" si="15"/>
        <v>Yes</v>
      </c>
    </row>
    <row r="103" spans="1:12" ht="25.5" x14ac:dyDescent="0.2">
      <c r="A103" s="48" t="s">
        <v>566</v>
      </c>
      <c r="B103" s="37" t="s">
        <v>213</v>
      </c>
      <c r="C103" s="49">
        <v>7375261</v>
      </c>
      <c r="D103" s="46" t="str">
        <f t="shared" si="12"/>
        <v>N/A</v>
      </c>
      <c r="E103" s="49">
        <v>7896286</v>
      </c>
      <c r="F103" s="46" t="str">
        <f t="shared" si="13"/>
        <v>N/A</v>
      </c>
      <c r="G103" s="49">
        <v>9227571</v>
      </c>
      <c r="H103" s="46" t="str">
        <f t="shared" si="14"/>
        <v>N/A</v>
      </c>
      <c r="I103" s="12">
        <v>7.0640000000000001</v>
      </c>
      <c r="J103" s="12">
        <v>16.86</v>
      </c>
      <c r="K103" s="47" t="s">
        <v>739</v>
      </c>
      <c r="L103" s="9" t="str">
        <f t="shared" si="15"/>
        <v>Yes</v>
      </c>
    </row>
    <row r="104" spans="1:12" x14ac:dyDescent="0.2">
      <c r="A104" s="48" t="s">
        <v>567</v>
      </c>
      <c r="B104" s="37" t="s">
        <v>213</v>
      </c>
      <c r="C104" s="38">
        <v>2994</v>
      </c>
      <c r="D104" s="46" t="str">
        <f t="shared" si="12"/>
        <v>N/A</v>
      </c>
      <c r="E104" s="38">
        <v>2553</v>
      </c>
      <c r="F104" s="46" t="str">
        <f t="shared" si="13"/>
        <v>N/A</v>
      </c>
      <c r="G104" s="38">
        <v>2261</v>
      </c>
      <c r="H104" s="46" t="str">
        <f t="shared" si="14"/>
        <v>N/A</v>
      </c>
      <c r="I104" s="12">
        <v>-14.7</v>
      </c>
      <c r="J104" s="12">
        <v>-11.4</v>
      </c>
      <c r="K104" s="47" t="s">
        <v>739</v>
      </c>
      <c r="L104" s="9" t="str">
        <f t="shared" si="15"/>
        <v>Yes</v>
      </c>
    </row>
    <row r="105" spans="1:12" ht="25.5" x14ac:dyDescent="0.2">
      <c r="A105" s="48" t="s">
        <v>1328</v>
      </c>
      <c r="B105" s="37" t="s">
        <v>213</v>
      </c>
      <c r="C105" s="49">
        <v>2463.3470274000001</v>
      </c>
      <c r="D105" s="46" t="str">
        <f t="shared" si="12"/>
        <v>N/A</v>
      </c>
      <c r="E105" s="49">
        <v>3092.9439874999998</v>
      </c>
      <c r="F105" s="46" t="str">
        <f t="shared" si="13"/>
        <v>N/A</v>
      </c>
      <c r="G105" s="49">
        <v>4081.1901812999999</v>
      </c>
      <c r="H105" s="46" t="str">
        <f t="shared" si="14"/>
        <v>N/A</v>
      </c>
      <c r="I105" s="12">
        <v>25.56</v>
      </c>
      <c r="J105" s="12">
        <v>31.95</v>
      </c>
      <c r="K105" s="47" t="s">
        <v>739</v>
      </c>
      <c r="L105" s="9" t="str">
        <f t="shared" si="15"/>
        <v>No</v>
      </c>
    </row>
    <row r="106" spans="1:12" ht="25.5" x14ac:dyDescent="0.2">
      <c r="A106" s="48" t="s">
        <v>568</v>
      </c>
      <c r="B106" s="37" t="s">
        <v>213</v>
      </c>
      <c r="C106" s="49">
        <v>28523628</v>
      </c>
      <c r="D106" s="46" t="str">
        <f t="shared" si="12"/>
        <v>N/A</v>
      </c>
      <c r="E106" s="49">
        <v>20907929</v>
      </c>
      <c r="F106" s="46" t="str">
        <f t="shared" si="13"/>
        <v>N/A</v>
      </c>
      <c r="G106" s="49">
        <v>27650257</v>
      </c>
      <c r="H106" s="46" t="str">
        <f t="shared" si="14"/>
        <v>N/A</v>
      </c>
      <c r="I106" s="12">
        <v>-26.7</v>
      </c>
      <c r="J106" s="12">
        <v>32.25</v>
      </c>
      <c r="K106" s="47" t="s">
        <v>739</v>
      </c>
      <c r="L106" s="9" t="str">
        <f t="shared" si="15"/>
        <v>No</v>
      </c>
    </row>
    <row r="107" spans="1:12" x14ac:dyDescent="0.2">
      <c r="A107" s="48" t="s">
        <v>569</v>
      </c>
      <c r="B107" s="37" t="s">
        <v>213</v>
      </c>
      <c r="C107" s="38">
        <v>69661</v>
      </c>
      <c r="D107" s="46" t="str">
        <f t="shared" si="12"/>
        <v>N/A</v>
      </c>
      <c r="E107" s="38">
        <v>71856</v>
      </c>
      <c r="F107" s="46" t="str">
        <f t="shared" si="13"/>
        <v>N/A</v>
      </c>
      <c r="G107" s="38">
        <v>72152</v>
      </c>
      <c r="H107" s="46" t="str">
        <f t="shared" si="14"/>
        <v>N/A</v>
      </c>
      <c r="I107" s="12">
        <v>3.1509999999999998</v>
      </c>
      <c r="J107" s="12">
        <v>0.41189999999999999</v>
      </c>
      <c r="K107" s="47" t="s">
        <v>739</v>
      </c>
      <c r="L107" s="9" t="str">
        <f t="shared" si="15"/>
        <v>Yes</v>
      </c>
    </row>
    <row r="108" spans="1:12" x14ac:dyDescent="0.2">
      <c r="A108" s="48" t="s">
        <v>1329</v>
      </c>
      <c r="B108" s="37" t="s">
        <v>213</v>
      </c>
      <c r="C108" s="49">
        <v>409.46337261999997</v>
      </c>
      <c r="D108" s="46" t="str">
        <f t="shared" si="12"/>
        <v>N/A</v>
      </c>
      <c r="E108" s="49">
        <v>290.96984246</v>
      </c>
      <c r="F108" s="46" t="str">
        <f t="shared" si="13"/>
        <v>N/A</v>
      </c>
      <c r="G108" s="49">
        <v>383.22232231999999</v>
      </c>
      <c r="H108" s="46" t="str">
        <f t="shared" si="14"/>
        <v>N/A</v>
      </c>
      <c r="I108" s="12">
        <v>-28.9</v>
      </c>
      <c r="J108" s="12">
        <v>31.71</v>
      </c>
      <c r="K108" s="47" t="s">
        <v>739</v>
      </c>
      <c r="L108" s="9" t="str">
        <f t="shared" si="15"/>
        <v>No</v>
      </c>
    </row>
    <row r="109" spans="1:12" x14ac:dyDescent="0.2">
      <c r="A109" s="48" t="s">
        <v>570</v>
      </c>
      <c r="B109" s="37" t="s">
        <v>213</v>
      </c>
      <c r="C109" s="49">
        <v>82895969</v>
      </c>
      <c r="D109" s="46" t="str">
        <f t="shared" si="12"/>
        <v>N/A</v>
      </c>
      <c r="E109" s="49">
        <v>84442286</v>
      </c>
      <c r="F109" s="46" t="str">
        <f t="shared" si="13"/>
        <v>N/A</v>
      </c>
      <c r="G109" s="49">
        <v>88074963</v>
      </c>
      <c r="H109" s="46" t="str">
        <f t="shared" si="14"/>
        <v>N/A</v>
      </c>
      <c r="I109" s="12">
        <v>1.865</v>
      </c>
      <c r="J109" s="12">
        <v>4.3019999999999996</v>
      </c>
      <c r="K109" s="47" t="s">
        <v>739</v>
      </c>
      <c r="L109" s="9" t="str">
        <f t="shared" si="15"/>
        <v>Yes</v>
      </c>
    </row>
    <row r="110" spans="1:12" x14ac:dyDescent="0.2">
      <c r="A110" s="48" t="s">
        <v>571</v>
      </c>
      <c r="B110" s="37" t="s">
        <v>213</v>
      </c>
      <c r="C110" s="38">
        <v>85227</v>
      </c>
      <c r="D110" s="46" t="str">
        <f t="shared" si="12"/>
        <v>N/A</v>
      </c>
      <c r="E110" s="38">
        <v>88089</v>
      </c>
      <c r="F110" s="46" t="str">
        <f t="shared" si="13"/>
        <v>N/A</v>
      </c>
      <c r="G110" s="38">
        <v>88394</v>
      </c>
      <c r="H110" s="46" t="str">
        <f t="shared" si="14"/>
        <v>N/A</v>
      </c>
      <c r="I110" s="12">
        <v>3.3580000000000001</v>
      </c>
      <c r="J110" s="12">
        <v>0.34620000000000001</v>
      </c>
      <c r="K110" s="47" t="s">
        <v>739</v>
      </c>
      <c r="L110" s="9" t="str">
        <f t="shared" si="15"/>
        <v>Yes</v>
      </c>
    </row>
    <row r="111" spans="1:12" x14ac:dyDescent="0.2">
      <c r="A111" s="48" t="s">
        <v>1330</v>
      </c>
      <c r="B111" s="37" t="s">
        <v>213</v>
      </c>
      <c r="C111" s="49">
        <v>972.64914873999999</v>
      </c>
      <c r="D111" s="46" t="str">
        <f t="shared" si="12"/>
        <v>N/A</v>
      </c>
      <c r="E111" s="49">
        <v>958.60193667999999</v>
      </c>
      <c r="F111" s="46" t="str">
        <f t="shared" si="13"/>
        <v>N/A</v>
      </c>
      <c r="G111" s="49">
        <v>996.39073918999998</v>
      </c>
      <c r="H111" s="46" t="str">
        <f t="shared" si="14"/>
        <v>N/A</v>
      </c>
      <c r="I111" s="12">
        <v>-1.44</v>
      </c>
      <c r="J111" s="12">
        <v>3.9420000000000002</v>
      </c>
      <c r="K111" s="47" t="s">
        <v>739</v>
      </c>
      <c r="L111" s="9" t="str">
        <f t="shared" si="15"/>
        <v>Yes</v>
      </c>
    </row>
    <row r="112" spans="1:12" ht="25.5" x14ac:dyDescent="0.2">
      <c r="A112" s="48" t="s">
        <v>572</v>
      </c>
      <c r="B112" s="37" t="s">
        <v>213</v>
      </c>
      <c r="C112" s="49">
        <v>72146721</v>
      </c>
      <c r="D112" s="46" t="str">
        <f t="shared" si="12"/>
        <v>N/A</v>
      </c>
      <c r="E112" s="49">
        <v>75707462</v>
      </c>
      <c r="F112" s="46" t="str">
        <f t="shared" si="13"/>
        <v>N/A</v>
      </c>
      <c r="G112" s="49">
        <v>78883255</v>
      </c>
      <c r="H112" s="46" t="str">
        <f t="shared" si="14"/>
        <v>N/A</v>
      </c>
      <c r="I112" s="12">
        <v>4.9349999999999996</v>
      </c>
      <c r="J112" s="12">
        <v>4.1950000000000003</v>
      </c>
      <c r="K112" s="47" t="s">
        <v>739</v>
      </c>
      <c r="L112" s="9" t="str">
        <f t="shared" si="15"/>
        <v>Yes</v>
      </c>
    </row>
    <row r="113" spans="1:12" x14ac:dyDescent="0.2">
      <c r="A113" s="48" t="s">
        <v>573</v>
      </c>
      <c r="B113" s="37" t="s">
        <v>213</v>
      </c>
      <c r="C113" s="38">
        <v>4514</v>
      </c>
      <c r="D113" s="46" t="str">
        <f t="shared" si="12"/>
        <v>N/A</v>
      </c>
      <c r="E113" s="38">
        <v>4832</v>
      </c>
      <c r="F113" s="46" t="str">
        <f t="shared" si="13"/>
        <v>N/A</v>
      </c>
      <c r="G113" s="38">
        <v>5097</v>
      </c>
      <c r="H113" s="46" t="str">
        <f t="shared" si="14"/>
        <v>N/A</v>
      </c>
      <c r="I113" s="12">
        <v>7.0449999999999999</v>
      </c>
      <c r="J113" s="12">
        <v>5.484</v>
      </c>
      <c r="K113" s="47" t="s">
        <v>739</v>
      </c>
      <c r="L113" s="9" t="str">
        <f t="shared" si="15"/>
        <v>Yes</v>
      </c>
    </row>
    <row r="114" spans="1:12" ht="25.5" x14ac:dyDescent="0.2">
      <c r="A114" s="48" t="s">
        <v>1331</v>
      </c>
      <c r="B114" s="37" t="s">
        <v>213</v>
      </c>
      <c r="C114" s="49">
        <v>15982.880150999999</v>
      </c>
      <c r="D114" s="46" t="str">
        <f t="shared" si="12"/>
        <v>N/A</v>
      </c>
      <c r="E114" s="49">
        <v>15667.935017</v>
      </c>
      <c r="F114" s="46" t="str">
        <f t="shared" si="13"/>
        <v>N/A</v>
      </c>
      <c r="G114" s="49">
        <v>15476.408672</v>
      </c>
      <c r="H114" s="46" t="str">
        <f t="shared" si="14"/>
        <v>N/A</v>
      </c>
      <c r="I114" s="12">
        <v>-1.97</v>
      </c>
      <c r="J114" s="12">
        <v>-1.22</v>
      </c>
      <c r="K114" s="47" t="s">
        <v>739</v>
      </c>
      <c r="L114" s="9" t="str">
        <f t="shared" si="15"/>
        <v>Yes</v>
      </c>
    </row>
    <row r="115" spans="1:12" ht="25.5" x14ac:dyDescent="0.2">
      <c r="A115" s="48" t="s">
        <v>574</v>
      </c>
      <c r="B115" s="37" t="s">
        <v>213</v>
      </c>
      <c r="C115" s="49">
        <v>2504705</v>
      </c>
      <c r="D115" s="46" t="str">
        <f t="shared" si="12"/>
        <v>N/A</v>
      </c>
      <c r="E115" s="49">
        <v>2539883</v>
      </c>
      <c r="F115" s="46" t="str">
        <f t="shared" si="13"/>
        <v>N/A</v>
      </c>
      <c r="G115" s="49">
        <v>2571750</v>
      </c>
      <c r="H115" s="46" t="str">
        <f t="shared" si="14"/>
        <v>N/A</v>
      </c>
      <c r="I115" s="12">
        <v>1.4039999999999999</v>
      </c>
      <c r="J115" s="12">
        <v>1.2549999999999999</v>
      </c>
      <c r="K115" s="47" t="s">
        <v>739</v>
      </c>
      <c r="L115" s="9" t="str">
        <f t="shared" si="15"/>
        <v>Yes</v>
      </c>
    </row>
    <row r="116" spans="1:12" x14ac:dyDescent="0.2">
      <c r="A116" s="3" t="s">
        <v>575</v>
      </c>
      <c r="B116" s="37" t="s">
        <v>213</v>
      </c>
      <c r="C116" s="38">
        <v>5385</v>
      </c>
      <c r="D116" s="46" t="str">
        <f t="shared" si="12"/>
        <v>N/A</v>
      </c>
      <c r="E116" s="38">
        <v>5865</v>
      </c>
      <c r="F116" s="46" t="str">
        <f t="shared" si="13"/>
        <v>N/A</v>
      </c>
      <c r="G116" s="38">
        <v>5814</v>
      </c>
      <c r="H116" s="46" t="str">
        <f t="shared" si="14"/>
        <v>N/A</v>
      </c>
      <c r="I116" s="12">
        <v>8.9139999999999997</v>
      </c>
      <c r="J116" s="12">
        <v>-0.87</v>
      </c>
      <c r="K116" s="47" t="s">
        <v>739</v>
      </c>
      <c r="L116" s="9" t="str">
        <f t="shared" si="15"/>
        <v>Yes</v>
      </c>
    </row>
    <row r="117" spans="1:12" ht="25.5" x14ac:dyDescent="0.2">
      <c r="A117" s="3" t="s">
        <v>1332</v>
      </c>
      <c r="B117" s="37" t="s">
        <v>213</v>
      </c>
      <c r="C117" s="49">
        <v>465.12627669</v>
      </c>
      <c r="D117" s="46" t="str">
        <f t="shared" si="12"/>
        <v>N/A</v>
      </c>
      <c r="E117" s="49">
        <v>433.05763001000003</v>
      </c>
      <c r="F117" s="46" t="str">
        <f t="shared" si="13"/>
        <v>N/A</v>
      </c>
      <c r="G117" s="49">
        <v>442.33746129999997</v>
      </c>
      <c r="H117" s="46" t="str">
        <f t="shared" si="14"/>
        <v>N/A</v>
      </c>
      <c r="I117" s="12">
        <v>-6.89</v>
      </c>
      <c r="J117" s="12">
        <v>2.1429999999999998</v>
      </c>
      <c r="K117" s="47" t="s">
        <v>739</v>
      </c>
      <c r="L117" s="9" t="str">
        <f t="shared" si="15"/>
        <v>Yes</v>
      </c>
    </row>
    <row r="118" spans="1:12" ht="25.5" x14ac:dyDescent="0.2">
      <c r="A118" s="4" t="s">
        <v>576</v>
      </c>
      <c r="B118" s="37" t="s">
        <v>213</v>
      </c>
      <c r="C118" s="49">
        <v>1668660</v>
      </c>
      <c r="D118" s="46" t="str">
        <f t="shared" si="12"/>
        <v>N/A</v>
      </c>
      <c r="E118" s="49">
        <v>1905907</v>
      </c>
      <c r="F118" s="46" t="str">
        <f t="shared" si="13"/>
        <v>N/A</v>
      </c>
      <c r="G118" s="49">
        <v>1758818</v>
      </c>
      <c r="H118" s="46" t="str">
        <f t="shared" si="14"/>
        <v>N/A</v>
      </c>
      <c r="I118" s="12">
        <v>14.22</v>
      </c>
      <c r="J118" s="12">
        <v>-7.72</v>
      </c>
      <c r="K118" s="47" t="s">
        <v>739</v>
      </c>
      <c r="L118" s="9" t="str">
        <f t="shared" si="15"/>
        <v>Yes</v>
      </c>
    </row>
    <row r="119" spans="1:12" x14ac:dyDescent="0.2">
      <c r="A119" s="4" t="s">
        <v>577</v>
      </c>
      <c r="B119" s="37" t="s">
        <v>213</v>
      </c>
      <c r="C119" s="38">
        <v>53</v>
      </c>
      <c r="D119" s="46" t="str">
        <f t="shared" si="12"/>
        <v>N/A</v>
      </c>
      <c r="E119" s="38">
        <v>54</v>
      </c>
      <c r="F119" s="46" t="str">
        <f t="shared" si="13"/>
        <v>N/A</v>
      </c>
      <c r="G119" s="38">
        <v>53</v>
      </c>
      <c r="H119" s="46" t="str">
        <f t="shared" si="14"/>
        <v>N/A</v>
      </c>
      <c r="I119" s="12">
        <v>1.887</v>
      </c>
      <c r="J119" s="12">
        <v>-1.85</v>
      </c>
      <c r="K119" s="47" t="s">
        <v>739</v>
      </c>
      <c r="L119" s="9" t="str">
        <f t="shared" si="15"/>
        <v>Yes</v>
      </c>
    </row>
    <row r="120" spans="1:12" ht="25.5" x14ac:dyDescent="0.2">
      <c r="A120" s="4" t="s">
        <v>1333</v>
      </c>
      <c r="B120" s="37" t="s">
        <v>213</v>
      </c>
      <c r="C120" s="49">
        <v>31484.150943000001</v>
      </c>
      <c r="D120" s="46" t="str">
        <f t="shared" si="12"/>
        <v>N/A</v>
      </c>
      <c r="E120" s="49">
        <v>35294.574073999996</v>
      </c>
      <c r="F120" s="46" t="str">
        <f t="shared" si="13"/>
        <v>N/A</v>
      </c>
      <c r="G120" s="49">
        <v>33185.245282999997</v>
      </c>
      <c r="H120" s="46" t="str">
        <f t="shared" si="14"/>
        <v>N/A</v>
      </c>
      <c r="I120" s="12">
        <v>12.1</v>
      </c>
      <c r="J120" s="12">
        <v>-5.98</v>
      </c>
      <c r="K120" s="47" t="s">
        <v>739</v>
      </c>
      <c r="L120" s="9" t="str">
        <f t="shared" si="15"/>
        <v>Yes</v>
      </c>
    </row>
    <row r="121" spans="1:12" ht="25.5" x14ac:dyDescent="0.2">
      <c r="A121" s="4" t="s">
        <v>578</v>
      </c>
      <c r="B121" s="37" t="s">
        <v>213</v>
      </c>
      <c r="C121" s="49">
        <v>0</v>
      </c>
      <c r="D121" s="46" t="str">
        <f t="shared" si="12"/>
        <v>N/A</v>
      </c>
      <c r="E121" s="49">
        <v>0</v>
      </c>
      <c r="F121" s="46" t="str">
        <f t="shared" si="13"/>
        <v>N/A</v>
      </c>
      <c r="G121" s="49">
        <v>0</v>
      </c>
      <c r="H121" s="46" t="str">
        <f t="shared" si="14"/>
        <v>N/A</v>
      </c>
      <c r="I121" s="12" t="s">
        <v>1747</v>
      </c>
      <c r="J121" s="12" t="s">
        <v>1747</v>
      </c>
      <c r="K121" s="47" t="s">
        <v>739</v>
      </c>
      <c r="L121" s="9" t="str">
        <f t="shared" si="15"/>
        <v>N/A</v>
      </c>
    </row>
    <row r="122" spans="1:12" ht="25.5" x14ac:dyDescent="0.2">
      <c r="A122" s="4" t="s">
        <v>579</v>
      </c>
      <c r="B122" s="37" t="s">
        <v>213</v>
      </c>
      <c r="C122" s="38">
        <v>0</v>
      </c>
      <c r="D122" s="46" t="str">
        <f t="shared" si="12"/>
        <v>N/A</v>
      </c>
      <c r="E122" s="38">
        <v>0</v>
      </c>
      <c r="F122" s="46" t="str">
        <f t="shared" si="13"/>
        <v>N/A</v>
      </c>
      <c r="G122" s="38">
        <v>0</v>
      </c>
      <c r="H122" s="46" t="str">
        <f t="shared" si="14"/>
        <v>N/A</v>
      </c>
      <c r="I122" s="12" t="s">
        <v>1747</v>
      </c>
      <c r="J122" s="12" t="s">
        <v>1747</v>
      </c>
      <c r="K122" s="47" t="s">
        <v>739</v>
      </c>
      <c r="L122" s="9" t="str">
        <f t="shared" si="15"/>
        <v>N/A</v>
      </c>
    </row>
    <row r="123" spans="1:12" ht="25.5" x14ac:dyDescent="0.2">
      <c r="A123" s="4" t="s">
        <v>1334</v>
      </c>
      <c r="B123" s="37" t="s">
        <v>213</v>
      </c>
      <c r="C123" s="49" t="s">
        <v>1747</v>
      </c>
      <c r="D123" s="46" t="str">
        <f t="shared" si="12"/>
        <v>N/A</v>
      </c>
      <c r="E123" s="49" t="s">
        <v>1747</v>
      </c>
      <c r="F123" s="46" t="str">
        <f t="shared" si="13"/>
        <v>N/A</v>
      </c>
      <c r="G123" s="49" t="s">
        <v>1747</v>
      </c>
      <c r="H123" s="46" t="str">
        <f t="shared" si="14"/>
        <v>N/A</v>
      </c>
      <c r="I123" s="12" t="s">
        <v>1747</v>
      </c>
      <c r="J123" s="12" t="s">
        <v>1747</v>
      </c>
      <c r="K123" s="47" t="s">
        <v>739</v>
      </c>
      <c r="L123" s="9" t="str">
        <f t="shared" si="15"/>
        <v>N/A</v>
      </c>
    </row>
    <row r="124" spans="1:12" ht="25.5" x14ac:dyDescent="0.2">
      <c r="A124" s="4" t="s">
        <v>580</v>
      </c>
      <c r="B124" s="37" t="s">
        <v>213</v>
      </c>
      <c r="C124" s="49">
        <v>9289694</v>
      </c>
      <c r="D124" s="46" t="str">
        <f t="shared" si="12"/>
        <v>N/A</v>
      </c>
      <c r="E124" s="49">
        <v>9875408</v>
      </c>
      <c r="F124" s="46" t="str">
        <f t="shared" si="13"/>
        <v>N/A</v>
      </c>
      <c r="G124" s="49">
        <v>9855866</v>
      </c>
      <c r="H124" s="46" t="str">
        <f t="shared" si="14"/>
        <v>N/A</v>
      </c>
      <c r="I124" s="12">
        <v>6.3049999999999997</v>
      </c>
      <c r="J124" s="12">
        <v>-0.19800000000000001</v>
      </c>
      <c r="K124" s="47" t="s">
        <v>739</v>
      </c>
      <c r="L124" s="9" t="str">
        <f t="shared" si="15"/>
        <v>Yes</v>
      </c>
    </row>
    <row r="125" spans="1:12" x14ac:dyDescent="0.2">
      <c r="A125" s="2" t="s">
        <v>581</v>
      </c>
      <c r="B125" s="37" t="s">
        <v>213</v>
      </c>
      <c r="C125" s="38">
        <v>2812</v>
      </c>
      <c r="D125" s="46" t="str">
        <f t="shared" si="12"/>
        <v>N/A</v>
      </c>
      <c r="E125" s="38">
        <v>2945</v>
      </c>
      <c r="F125" s="46" t="str">
        <f t="shared" si="13"/>
        <v>N/A</v>
      </c>
      <c r="G125" s="38">
        <v>2924</v>
      </c>
      <c r="H125" s="46" t="str">
        <f t="shared" si="14"/>
        <v>N/A</v>
      </c>
      <c r="I125" s="12">
        <v>4.7300000000000004</v>
      </c>
      <c r="J125" s="12">
        <v>-0.71299999999999997</v>
      </c>
      <c r="K125" s="47" t="s">
        <v>739</v>
      </c>
      <c r="L125" s="9" t="str">
        <f t="shared" si="15"/>
        <v>Yes</v>
      </c>
    </row>
    <row r="126" spans="1:12" ht="25.5" x14ac:dyDescent="0.2">
      <c r="A126" s="2" t="s">
        <v>1335</v>
      </c>
      <c r="B126" s="37" t="s">
        <v>213</v>
      </c>
      <c r="C126" s="49">
        <v>3303.5896158999999</v>
      </c>
      <c r="D126" s="46" t="str">
        <f t="shared" si="12"/>
        <v>N/A</v>
      </c>
      <c r="E126" s="49">
        <v>3353.2794567000001</v>
      </c>
      <c r="F126" s="46" t="str">
        <f t="shared" si="13"/>
        <v>N/A</v>
      </c>
      <c r="G126" s="49">
        <v>3370.6792065999998</v>
      </c>
      <c r="H126" s="46" t="str">
        <f t="shared" si="14"/>
        <v>N/A</v>
      </c>
      <c r="I126" s="12">
        <v>1.504</v>
      </c>
      <c r="J126" s="12">
        <v>0.51890000000000003</v>
      </c>
      <c r="K126" s="47" t="s">
        <v>739</v>
      </c>
      <c r="L126" s="9" t="str">
        <f t="shared" si="15"/>
        <v>Yes</v>
      </c>
    </row>
    <row r="127" spans="1:12" ht="25.5" x14ac:dyDescent="0.2">
      <c r="A127" s="2" t="s">
        <v>582</v>
      </c>
      <c r="B127" s="37" t="s">
        <v>213</v>
      </c>
      <c r="C127" s="49">
        <v>2066946</v>
      </c>
      <c r="D127" s="46" t="str">
        <f t="shared" si="12"/>
        <v>N/A</v>
      </c>
      <c r="E127" s="49">
        <v>2205076</v>
      </c>
      <c r="F127" s="46" t="str">
        <f t="shared" si="13"/>
        <v>N/A</v>
      </c>
      <c r="G127" s="49">
        <v>2187410</v>
      </c>
      <c r="H127" s="46" t="str">
        <f t="shared" si="14"/>
        <v>N/A</v>
      </c>
      <c r="I127" s="12">
        <v>6.6829999999999998</v>
      </c>
      <c r="J127" s="12">
        <v>-0.80100000000000005</v>
      </c>
      <c r="K127" s="47" t="s">
        <v>739</v>
      </c>
      <c r="L127" s="9" t="str">
        <f t="shared" si="15"/>
        <v>Yes</v>
      </c>
    </row>
    <row r="128" spans="1:12" x14ac:dyDescent="0.2">
      <c r="A128" s="2" t="s">
        <v>583</v>
      </c>
      <c r="B128" s="37" t="s">
        <v>213</v>
      </c>
      <c r="C128" s="38">
        <v>2247</v>
      </c>
      <c r="D128" s="46" t="str">
        <f t="shared" si="12"/>
        <v>N/A</v>
      </c>
      <c r="E128" s="38">
        <v>2525</v>
      </c>
      <c r="F128" s="46" t="str">
        <f t="shared" si="13"/>
        <v>N/A</v>
      </c>
      <c r="G128" s="38">
        <v>2603</v>
      </c>
      <c r="H128" s="46" t="str">
        <f t="shared" si="14"/>
        <v>N/A</v>
      </c>
      <c r="I128" s="12">
        <v>12.37</v>
      </c>
      <c r="J128" s="12">
        <v>3.089</v>
      </c>
      <c r="K128" s="47" t="s">
        <v>739</v>
      </c>
      <c r="L128" s="9" t="str">
        <f t="shared" si="15"/>
        <v>Yes</v>
      </c>
    </row>
    <row r="129" spans="1:12" ht="25.5" x14ac:dyDescent="0.2">
      <c r="A129" s="2" t="s">
        <v>1336</v>
      </c>
      <c r="B129" s="37" t="s">
        <v>213</v>
      </c>
      <c r="C129" s="49">
        <v>919.86915887999999</v>
      </c>
      <c r="D129" s="46" t="str">
        <f t="shared" si="12"/>
        <v>N/A</v>
      </c>
      <c r="E129" s="49">
        <v>873.29742573999999</v>
      </c>
      <c r="F129" s="46" t="str">
        <f t="shared" si="13"/>
        <v>N/A</v>
      </c>
      <c r="G129" s="49">
        <v>840.34191318000001</v>
      </c>
      <c r="H129" s="46" t="str">
        <f t="shared" si="14"/>
        <v>N/A</v>
      </c>
      <c r="I129" s="12">
        <v>-5.0599999999999996</v>
      </c>
      <c r="J129" s="12">
        <v>-3.77</v>
      </c>
      <c r="K129" s="47" t="s">
        <v>739</v>
      </c>
      <c r="L129" s="9" t="str">
        <f t="shared" si="15"/>
        <v>Yes</v>
      </c>
    </row>
    <row r="130" spans="1:12" ht="25.5" x14ac:dyDescent="0.2">
      <c r="A130" s="2" t="s">
        <v>584</v>
      </c>
      <c r="B130" s="37" t="s">
        <v>213</v>
      </c>
      <c r="C130" s="49">
        <v>0</v>
      </c>
      <c r="D130" s="46" t="str">
        <f t="shared" si="12"/>
        <v>N/A</v>
      </c>
      <c r="E130" s="49">
        <v>0</v>
      </c>
      <c r="F130" s="46" t="str">
        <f t="shared" si="13"/>
        <v>N/A</v>
      </c>
      <c r="G130" s="49">
        <v>0</v>
      </c>
      <c r="H130" s="46" t="str">
        <f t="shared" si="14"/>
        <v>N/A</v>
      </c>
      <c r="I130" s="12" t="s">
        <v>1747</v>
      </c>
      <c r="J130" s="12" t="s">
        <v>1747</v>
      </c>
      <c r="K130" s="47" t="s">
        <v>739</v>
      </c>
      <c r="L130" s="9" t="str">
        <f t="shared" si="15"/>
        <v>N/A</v>
      </c>
    </row>
    <row r="131" spans="1:12" x14ac:dyDescent="0.2">
      <c r="A131" s="2" t="s">
        <v>585</v>
      </c>
      <c r="B131" s="37" t="s">
        <v>213</v>
      </c>
      <c r="C131" s="38">
        <v>0</v>
      </c>
      <c r="D131" s="46" t="str">
        <f t="shared" si="12"/>
        <v>N/A</v>
      </c>
      <c r="E131" s="38">
        <v>0</v>
      </c>
      <c r="F131" s="46" t="str">
        <f t="shared" si="13"/>
        <v>N/A</v>
      </c>
      <c r="G131" s="38">
        <v>0</v>
      </c>
      <c r="H131" s="46" t="str">
        <f t="shared" si="14"/>
        <v>N/A</v>
      </c>
      <c r="I131" s="12" t="s">
        <v>1747</v>
      </c>
      <c r="J131" s="12" t="s">
        <v>1747</v>
      </c>
      <c r="K131" s="47" t="s">
        <v>739</v>
      </c>
      <c r="L131" s="9" t="str">
        <f t="shared" si="15"/>
        <v>N/A</v>
      </c>
    </row>
    <row r="132" spans="1:12" x14ac:dyDescent="0.2">
      <c r="A132" s="2" t="s">
        <v>1337</v>
      </c>
      <c r="B132" s="37" t="s">
        <v>213</v>
      </c>
      <c r="C132" s="49" t="s">
        <v>1747</v>
      </c>
      <c r="D132" s="46" t="str">
        <f t="shared" si="12"/>
        <v>N/A</v>
      </c>
      <c r="E132" s="49" t="s">
        <v>1747</v>
      </c>
      <c r="F132" s="46" t="str">
        <f t="shared" si="13"/>
        <v>N/A</v>
      </c>
      <c r="G132" s="49" t="s">
        <v>1747</v>
      </c>
      <c r="H132" s="46" t="str">
        <f t="shared" si="14"/>
        <v>N/A</v>
      </c>
      <c r="I132" s="12" t="s">
        <v>1747</v>
      </c>
      <c r="J132" s="12" t="s">
        <v>1747</v>
      </c>
      <c r="K132" s="47" t="s">
        <v>739</v>
      </c>
      <c r="L132" s="9" t="str">
        <f t="shared" si="15"/>
        <v>N/A</v>
      </c>
    </row>
    <row r="133" spans="1:12" ht="25.5" x14ac:dyDescent="0.2">
      <c r="A133" s="2" t="s">
        <v>586</v>
      </c>
      <c r="B133" s="37" t="s">
        <v>213</v>
      </c>
      <c r="C133" s="49">
        <v>207459</v>
      </c>
      <c r="D133" s="46" t="str">
        <f t="shared" si="12"/>
        <v>N/A</v>
      </c>
      <c r="E133" s="49">
        <v>144683</v>
      </c>
      <c r="F133" s="46" t="str">
        <f t="shared" si="13"/>
        <v>N/A</v>
      </c>
      <c r="G133" s="49">
        <v>158478</v>
      </c>
      <c r="H133" s="46" t="str">
        <f t="shared" si="14"/>
        <v>N/A</v>
      </c>
      <c r="I133" s="12">
        <v>-30.3</v>
      </c>
      <c r="J133" s="12">
        <v>9.5350000000000001</v>
      </c>
      <c r="K133" s="47" t="s">
        <v>739</v>
      </c>
      <c r="L133" s="9" t="str">
        <f>IF(J133="Div by 0", "N/A", IF(OR(J133="N/A",K133="N/A"),"N/A", IF(J133&gt;VALUE(MID(K133,1,2)), "No", IF(J133&lt;-1*VALUE(MID(K133,1,2)), "No", "Yes"))))</f>
        <v>Yes</v>
      </c>
    </row>
    <row r="134" spans="1:12" x14ac:dyDescent="0.2">
      <c r="A134" s="2" t="s">
        <v>587</v>
      </c>
      <c r="B134" s="37" t="s">
        <v>213</v>
      </c>
      <c r="C134" s="38">
        <v>891</v>
      </c>
      <c r="D134" s="46" t="str">
        <f t="shared" si="12"/>
        <v>N/A</v>
      </c>
      <c r="E134" s="38">
        <v>719</v>
      </c>
      <c r="F134" s="46" t="str">
        <f t="shared" si="13"/>
        <v>N/A</v>
      </c>
      <c r="G134" s="38">
        <v>718</v>
      </c>
      <c r="H134" s="46" t="str">
        <f t="shared" si="14"/>
        <v>N/A</v>
      </c>
      <c r="I134" s="12">
        <v>-19.3</v>
      </c>
      <c r="J134" s="12">
        <v>-0.13900000000000001</v>
      </c>
      <c r="K134" s="47" t="s">
        <v>739</v>
      </c>
      <c r="L134" s="9" t="str">
        <f t="shared" ref="L134:L138" si="16">IF(J134="Div by 0", "N/A", IF(OR(J134="N/A",K134="N/A"),"N/A", IF(J134&gt;VALUE(MID(K134,1,2)), "No", IF(J134&lt;-1*VALUE(MID(K134,1,2)), "No", "Yes"))))</f>
        <v>Yes</v>
      </c>
    </row>
    <row r="135" spans="1:12" ht="25.5" x14ac:dyDescent="0.2">
      <c r="A135" s="2" t="s">
        <v>1338</v>
      </c>
      <c r="B135" s="37" t="s">
        <v>213</v>
      </c>
      <c r="C135" s="49">
        <v>232.83838384000001</v>
      </c>
      <c r="D135" s="46" t="str">
        <f t="shared" si="12"/>
        <v>N/A</v>
      </c>
      <c r="E135" s="49">
        <v>201.22809458</v>
      </c>
      <c r="F135" s="46" t="str">
        <f t="shared" si="13"/>
        <v>N/A</v>
      </c>
      <c r="G135" s="49">
        <v>220.72144847000001</v>
      </c>
      <c r="H135" s="46" t="str">
        <f t="shared" si="14"/>
        <v>N/A</v>
      </c>
      <c r="I135" s="12">
        <v>-13.6</v>
      </c>
      <c r="J135" s="12">
        <v>9.6869999999999994</v>
      </c>
      <c r="K135" s="47" t="s">
        <v>739</v>
      </c>
      <c r="L135" s="9" t="str">
        <f t="shared" si="16"/>
        <v>Yes</v>
      </c>
    </row>
    <row r="136" spans="1:12" ht="25.5" x14ac:dyDescent="0.2">
      <c r="A136" s="2" t="s">
        <v>588</v>
      </c>
      <c r="B136" s="37" t="s">
        <v>213</v>
      </c>
      <c r="C136" s="49">
        <v>8128276</v>
      </c>
      <c r="D136" s="46" t="str">
        <f t="shared" ref="D136:D150" si="17">IF($B136="N/A","N/A",IF(C136&gt;10,"No",IF(C136&lt;-10,"No","Yes")))</f>
        <v>N/A</v>
      </c>
      <c r="E136" s="49">
        <v>8348254</v>
      </c>
      <c r="F136" s="46" t="str">
        <f t="shared" ref="F136:F150" si="18">IF($B136="N/A","N/A",IF(E136&gt;10,"No",IF(E136&lt;-10,"No","Yes")))</f>
        <v>N/A</v>
      </c>
      <c r="G136" s="49">
        <v>7884972</v>
      </c>
      <c r="H136" s="46" t="str">
        <f t="shared" ref="H136:H150" si="19">IF($B136="N/A","N/A",IF(G136&gt;10,"No",IF(G136&lt;-10,"No","Yes")))</f>
        <v>N/A</v>
      </c>
      <c r="I136" s="12">
        <v>2.706</v>
      </c>
      <c r="J136" s="12">
        <v>-5.55</v>
      </c>
      <c r="K136" s="47" t="s">
        <v>739</v>
      </c>
      <c r="L136" s="9" t="str">
        <f t="shared" si="16"/>
        <v>Yes</v>
      </c>
    </row>
    <row r="137" spans="1:12" x14ac:dyDescent="0.2">
      <c r="A137" s="2" t="s">
        <v>589</v>
      </c>
      <c r="B137" s="37" t="s">
        <v>213</v>
      </c>
      <c r="C137" s="38">
        <v>155</v>
      </c>
      <c r="D137" s="46" t="str">
        <f t="shared" si="17"/>
        <v>N/A</v>
      </c>
      <c r="E137" s="38">
        <v>159</v>
      </c>
      <c r="F137" s="46" t="str">
        <f t="shared" si="18"/>
        <v>N/A</v>
      </c>
      <c r="G137" s="38">
        <v>131</v>
      </c>
      <c r="H137" s="46" t="str">
        <f t="shared" si="19"/>
        <v>N/A</v>
      </c>
      <c r="I137" s="12">
        <v>2.581</v>
      </c>
      <c r="J137" s="12">
        <v>-17.600000000000001</v>
      </c>
      <c r="K137" s="47" t="s">
        <v>739</v>
      </c>
      <c r="L137" s="9" t="str">
        <f t="shared" si="16"/>
        <v>Yes</v>
      </c>
    </row>
    <row r="138" spans="1:12" ht="25.5" x14ac:dyDescent="0.2">
      <c r="A138" s="2" t="s">
        <v>1339</v>
      </c>
      <c r="B138" s="37" t="s">
        <v>213</v>
      </c>
      <c r="C138" s="49">
        <v>52440.490322999998</v>
      </c>
      <c r="D138" s="46" t="str">
        <f t="shared" si="17"/>
        <v>N/A</v>
      </c>
      <c r="E138" s="49">
        <v>52504.742138000001</v>
      </c>
      <c r="F138" s="46" t="str">
        <f t="shared" si="18"/>
        <v>N/A</v>
      </c>
      <c r="G138" s="49">
        <v>60190.625954000003</v>
      </c>
      <c r="H138" s="46" t="str">
        <f t="shared" si="19"/>
        <v>N/A</v>
      </c>
      <c r="I138" s="12">
        <v>0.1225</v>
      </c>
      <c r="J138" s="12">
        <v>14.64</v>
      </c>
      <c r="K138" s="47" t="s">
        <v>739</v>
      </c>
      <c r="L138" s="9" t="str">
        <f t="shared" si="16"/>
        <v>Yes</v>
      </c>
    </row>
    <row r="139" spans="1:12" ht="25.5" x14ac:dyDescent="0.2">
      <c r="A139" s="2" t="s">
        <v>590</v>
      </c>
      <c r="B139" s="37" t="s">
        <v>213</v>
      </c>
      <c r="C139" s="49">
        <v>16539390</v>
      </c>
      <c r="D139" s="46" t="str">
        <f t="shared" si="17"/>
        <v>N/A</v>
      </c>
      <c r="E139" s="49">
        <v>17200896</v>
      </c>
      <c r="F139" s="46" t="str">
        <f t="shared" si="18"/>
        <v>N/A</v>
      </c>
      <c r="G139" s="49">
        <v>18191136</v>
      </c>
      <c r="H139" s="46" t="str">
        <f t="shared" si="19"/>
        <v>N/A</v>
      </c>
      <c r="I139" s="12">
        <v>4</v>
      </c>
      <c r="J139" s="12">
        <v>5.7569999999999997</v>
      </c>
      <c r="K139" s="47" t="s">
        <v>739</v>
      </c>
      <c r="L139" s="9" t="str">
        <f t="shared" ref="L139:L150" si="20">IF(J139="Div by 0", "N/A", IF(K139="N/A","N/A", IF(J139&gt;VALUE(MID(K139,1,2)), "No", IF(J139&lt;-1*VALUE(MID(K139,1,2)), "No", "Yes"))))</f>
        <v>Yes</v>
      </c>
    </row>
    <row r="140" spans="1:12" ht="25.5" x14ac:dyDescent="0.2">
      <c r="A140" s="2" t="s">
        <v>591</v>
      </c>
      <c r="B140" s="37" t="s">
        <v>213</v>
      </c>
      <c r="C140" s="38">
        <v>35639</v>
      </c>
      <c r="D140" s="46" t="str">
        <f t="shared" si="17"/>
        <v>N/A</v>
      </c>
      <c r="E140" s="38">
        <v>37573</v>
      </c>
      <c r="F140" s="46" t="str">
        <f t="shared" si="18"/>
        <v>N/A</v>
      </c>
      <c r="G140" s="38">
        <v>37134</v>
      </c>
      <c r="H140" s="46" t="str">
        <f t="shared" si="19"/>
        <v>N/A</v>
      </c>
      <c r="I140" s="12">
        <v>5.4269999999999996</v>
      </c>
      <c r="J140" s="12">
        <v>-1.17</v>
      </c>
      <c r="K140" s="47" t="s">
        <v>739</v>
      </c>
      <c r="L140" s="9" t="str">
        <f t="shared" si="20"/>
        <v>Yes</v>
      </c>
    </row>
    <row r="141" spans="1:12" ht="25.5" x14ac:dyDescent="0.2">
      <c r="A141" s="2" t="s">
        <v>1340</v>
      </c>
      <c r="B141" s="37" t="s">
        <v>213</v>
      </c>
      <c r="C141" s="49">
        <v>464.08120317999999</v>
      </c>
      <c r="D141" s="46" t="str">
        <f t="shared" si="17"/>
        <v>N/A</v>
      </c>
      <c r="E141" s="49">
        <v>457.79937720999999</v>
      </c>
      <c r="F141" s="46" t="str">
        <f t="shared" si="18"/>
        <v>N/A</v>
      </c>
      <c r="G141" s="49">
        <v>489.87817095000003</v>
      </c>
      <c r="H141" s="46" t="str">
        <f t="shared" si="19"/>
        <v>N/A</v>
      </c>
      <c r="I141" s="12">
        <v>-1.35</v>
      </c>
      <c r="J141" s="12">
        <v>7.0069999999999997</v>
      </c>
      <c r="K141" s="47" t="s">
        <v>739</v>
      </c>
      <c r="L141" s="9" t="str">
        <f t="shared" si="20"/>
        <v>Yes</v>
      </c>
    </row>
    <row r="142" spans="1:12" ht="25.5" x14ac:dyDescent="0.2">
      <c r="A142" s="2" t="s">
        <v>592</v>
      </c>
      <c r="B142" s="37" t="s">
        <v>213</v>
      </c>
      <c r="C142" s="49">
        <v>4633388</v>
      </c>
      <c r="D142" s="46" t="str">
        <f t="shared" si="17"/>
        <v>N/A</v>
      </c>
      <c r="E142" s="49">
        <v>3815850</v>
      </c>
      <c r="F142" s="46" t="str">
        <f t="shared" si="18"/>
        <v>N/A</v>
      </c>
      <c r="G142" s="49">
        <v>3139212</v>
      </c>
      <c r="H142" s="46" t="str">
        <f t="shared" si="19"/>
        <v>N/A</v>
      </c>
      <c r="I142" s="12">
        <v>-17.600000000000001</v>
      </c>
      <c r="J142" s="12">
        <v>-17.7</v>
      </c>
      <c r="K142" s="47" t="s">
        <v>739</v>
      </c>
      <c r="L142" s="9" t="str">
        <f t="shared" si="20"/>
        <v>Yes</v>
      </c>
    </row>
    <row r="143" spans="1:12" x14ac:dyDescent="0.2">
      <c r="A143" s="3" t="s">
        <v>593</v>
      </c>
      <c r="B143" s="37" t="s">
        <v>213</v>
      </c>
      <c r="C143" s="38">
        <v>273</v>
      </c>
      <c r="D143" s="46" t="str">
        <f t="shared" si="17"/>
        <v>N/A</v>
      </c>
      <c r="E143" s="38">
        <v>230</v>
      </c>
      <c r="F143" s="46" t="str">
        <f t="shared" si="18"/>
        <v>N/A</v>
      </c>
      <c r="G143" s="38">
        <v>201</v>
      </c>
      <c r="H143" s="46" t="str">
        <f t="shared" si="19"/>
        <v>N/A</v>
      </c>
      <c r="I143" s="12">
        <v>-15.8</v>
      </c>
      <c r="J143" s="12">
        <v>-12.6</v>
      </c>
      <c r="K143" s="47" t="s">
        <v>739</v>
      </c>
      <c r="L143" s="9" t="str">
        <f t="shared" si="20"/>
        <v>Yes</v>
      </c>
    </row>
    <row r="144" spans="1:12" ht="25.5" x14ac:dyDescent="0.2">
      <c r="A144" s="3" t="s">
        <v>1341</v>
      </c>
      <c r="B144" s="37" t="s">
        <v>213</v>
      </c>
      <c r="C144" s="49">
        <v>16972.117215999999</v>
      </c>
      <c r="D144" s="46" t="str">
        <f t="shared" si="17"/>
        <v>N/A</v>
      </c>
      <c r="E144" s="49">
        <v>16590.652173999999</v>
      </c>
      <c r="F144" s="46" t="str">
        <f t="shared" si="18"/>
        <v>N/A</v>
      </c>
      <c r="G144" s="49">
        <v>15617.970149000001</v>
      </c>
      <c r="H144" s="46" t="str">
        <f t="shared" si="19"/>
        <v>N/A</v>
      </c>
      <c r="I144" s="12">
        <v>-2.25</v>
      </c>
      <c r="J144" s="12">
        <v>-5.86</v>
      </c>
      <c r="K144" s="47" t="s">
        <v>739</v>
      </c>
      <c r="L144" s="9" t="str">
        <f t="shared" si="20"/>
        <v>Yes</v>
      </c>
    </row>
    <row r="145" spans="1:12" ht="25.5" x14ac:dyDescent="0.2">
      <c r="A145" s="2" t="s">
        <v>594</v>
      </c>
      <c r="B145" s="37" t="s">
        <v>213</v>
      </c>
      <c r="C145" s="49">
        <v>84506896</v>
      </c>
      <c r="D145" s="46" t="str">
        <f t="shared" si="17"/>
        <v>N/A</v>
      </c>
      <c r="E145" s="49">
        <v>81172724</v>
      </c>
      <c r="F145" s="46" t="str">
        <f t="shared" si="18"/>
        <v>N/A</v>
      </c>
      <c r="G145" s="49">
        <v>78552148</v>
      </c>
      <c r="H145" s="46" t="str">
        <f t="shared" si="19"/>
        <v>N/A</v>
      </c>
      <c r="I145" s="12">
        <v>-3.95</v>
      </c>
      <c r="J145" s="12">
        <v>-3.23</v>
      </c>
      <c r="K145" s="47" t="s">
        <v>739</v>
      </c>
      <c r="L145" s="9" t="str">
        <f t="shared" si="20"/>
        <v>Yes</v>
      </c>
    </row>
    <row r="146" spans="1:12" x14ac:dyDescent="0.2">
      <c r="A146" s="2" t="s">
        <v>595</v>
      </c>
      <c r="B146" s="37" t="s">
        <v>213</v>
      </c>
      <c r="C146" s="38">
        <v>31068</v>
      </c>
      <c r="D146" s="46" t="str">
        <f t="shared" si="17"/>
        <v>N/A</v>
      </c>
      <c r="E146" s="38">
        <v>27847</v>
      </c>
      <c r="F146" s="46" t="str">
        <f t="shared" si="18"/>
        <v>N/A</v>
      </c>
      <c r="G146" s="38">
        <v>28944</v>
      </c>
      <c r="H146" s="46" t="str">
        <f t="shared" si="19"/>
        <v>N/A</v>
      </c>
      <c r="I146" s="12">
        <v>-10.4</v>
      </c>
      <c r="J146" s="12">
        <v>3.9390000000000001</v>
      </c>
      <c r="K146" s="47" t="s">
        <v>739</v>
      </c>
      <c r="L146" s="9" t="str">
        <f t="shared" si="20"/>
        <v>Yes</v>
      </c>
    </row>
    <row r="147" spans="1:12" ht="25.5" x14ac:dyDescent="0.2">
      <c r="A147" s="2" t="s">
        <v>1342</v>
      </c>
      <c r="B147" s="37" t="s">
        <v>213</v>
      </c>
      <c r="C147" s="49">
        <v>2720.0623148999998</v>
      </c>
      <c r="D147" s="46" t="str">
        <f t="shared" si="17"/>
        <v>N/A</v>
      </c>
      <c r="E147" s="49">
        <v>2914.9539986</v>
      </c>
      <c r="F147" s="46" t="str">
        <f t="shared" si="18"/>
        <v>N/A</v>
      </c>
      <c r="G147" s="49">
        <v>2713.9354616000001</v>
      </c>
      <c r="H147" s="46" t="str">
        <f t="shared" si="19"/>
        <v>N/A</v>
      </c>
      <c r="I147" s="12">
        <v>7.165</v>
      </c>
      <c r="J147" s="12">
        <v>-6.9</v>
      </c>
      <c r="K147" s="47" t="s">
        <v>739</v>
      </c>
      <c r="L147" s="9" t="str">
        <f t="shared" si="20"/>
        <v>Yes</v>
      </c>
    </row>
    <row r="148" spans="1:12" ht="25.5" x14ac:dyDescent="0.2">
      <c r="A148" s="2" t="s">
        <v>596</v>
      </c>
      <c r="B148" s="37" t="s">
        <v>213</v>
      </c>
      <c r="C148" s="49">
        <v>180823</v>
      </c>
      <c r="D148" s="46" t="str">
        <f t="shared" si="17"/>
        <v>N/A</v>
      </c>
      <c r="E148" s="49">
        <v>197100</v>
      </c>
      <c r="F148" s="46" t="str">
        <f t="shared" si="18"/>
        <v>N/A</v>
      </c>
      <c r="G148" s="49">
        <v>203724</v>
      </c>
      <c r="H148" s="46" t="str">
        <f t="shared" si="19"/>
        <v>N/A</v>
      </c>
      <c r="I148" s="12">
        <v>9.0020000000000007</v>
      </c>
      <c r="J148" s="12">
        <v>3.3610000000000002</v>
      </c>
      <c r="K148" s="47" t="s">
        <v>739</v>
      </c>
      <c r="L148" s="9" t="str">
        <f t="shared" si="20"/>
        <v>Yes</v>
      </c>
    </row>
    <row r="149" spans="1:12" x14ac:dyDescent="0.2">
      <c r="A149" s="2" t="s">
        <v>597</v>
      </c>
      <c r="B149" s="37" t="s">
        <v>213</v>
      </c>
      <c r="C149" s="38">
        <v>36</v>
      </c>
      <c r="D149" s="46" t="str">
        <f t="shared" si="17"/>
        <v>N/A</v>
      </c>
      <c r="E149" s="38">
        <v>37</v>
      </c>
      <c r="F149" s="46" t="str">
        <f t="shared" si="18"/>
        <v>N/A</v>
      </c>
      <c r="G149" s="38">
        <v>41</v>
      </c>
      <c r="H149" s="46" t="str">
        <f t="shared" si="19"/>
        <v>N/A</v>
      </c>
      <c r="I149" s="12">
        <v>2.778</v>
      </c>
      <c r="J149" s="12">
        <v>10.81</v>
      </c>
      <c r="K149" s="47" t="s">
        <v>739</v>
      </c>
      <c r="L149" s="9" t="str">
        <f t="shared" si="20"/>
        <v>Yes</v>
      </c>
    </row>
    <row r="150" spans="1:12" ht="25.5" x14ac:dyDescent="0.2">
      <c r="A150" s="4" t="s">
        <v>1343</v>
      </c>
      <c r="B150" s="37" t="s">
        <v>213</v>
      </c>
      <c r="C150" s="49">
        <v>5022.8611111</v>
      </c>
      <c r="D150" s="46" t="str">
        <f t="shared" si="17"/>
        <v>N/A</v>
      </c>
      <c r="E150" s="49">
        <v>5327.0270270000001</v>
      </c>
      <c r="F150" s="46" t="str">
        <f t="shared" si="18"/>
        <v>N/A</v>
      </c>
      <c r="G150" s="49">
        <v>4968.8780488000002</v>
      </c>
      <c r="H150" s="46" t="str">
        <f t="shared" si="19"/>
        <v>N/A</v>
      </c>
      <c r="I150" s="12">
        <v>6.056</v>
      </c>
      <c r="J150" s="12">
        <v>-6.72</v>
      </c>
      <c r="K150" s="47" t="s">
        <v>739</v>
      </c>
      <c r="L150" s="9" t="str">
        <f t="shared" si="20"/>
        <v>Yes</v>
      </c>
    </row>
    <row r="151" spans="1:12" ht="25.5" x14ac:dyDescent="0.2">
      <c r="A151" s="4" t="s">
        <v>1344</v>
      </c>
      <c r="B151" s="37" t="s">
        <v>213</v>
      </c>
      <c r="C151" s="49">
        <v>429.30815231000003</v>
      </c>
      <c r="D151" s="46" t="str">
        <f t="shared" ref="D151:D170" si="21">IF($B151="N/A","N/A",IF(C151&gt;10,"No",IF(C151&lt;-10,"No","Yes")))</f>
        <v>N/A</v>
      </c>
      <c r="E151" s="49">
        <v>380.19299172000001</v>
      </c>
      <c r="F151" s="46" t="str">
        <f t="shared" ref="F151:F170" si="22">IF($B151="N/A","N/A",IF(E151&gt;10,"No",IF(E151&lt;-10,"No","Yes")))</f>
        <v>N/A</v>
      </c>
      <c r="G151" s="49">
        <v>369.75218654999998</v>
      </c>
      <c r="H151" s="46" t="str">
        <f t="shared" ref="H151:H170" si="23">IF($B151="N/A","N/A",IF(G151&gt;10,"No",IF(G151&lt;-10,"No","Yes")))</f>
        <v>N/A</v>
      </c>
      <c r="I151" s="12">
        <v>-11.4</v>
      </c>
      <c r="J151" s="12">
        <v>-2.75</v>
      </c>
      <c r="K151" s="47" t="s">
        <v>739</v>
      </c>
      <c r="L151" s="9" t="str">
        <f t="shared" ref="L151:L170" si="24">IF(J151="Div by 0", "N/A", IF(K151="N/A","N/A", IF(J151&gt;VALUE(MID(K151,1,2)), "No", IF(J151&lt;-1*VALUE(MID(K151,1,2)), "No", "Yes"))))</f>
        <v>Yes</v>
      </c>
    </row>
    <row r="152" spans="1:12" ht="25.5" x14ac:dyDescent="0.2">
      <c r="A152" s="4" t="s">
        <v>1345</v>
      </c>
      <c r="B152" s="37" t="s">
        <v>213</v>
      </c>
      <c r="C152" s="49">
        <v>979.96708616000001</v>
      </c>
      <c r="D152" s="46" t="str">
        <f t="shared" si="21"/>
        <v>N/A</v>
      </c>
      <c r="E152" s="49">
        <v>1225.9810606000001</v>
      </c>
      <c r="F152" s="46" t="str">
        <f t="shared" si="22"/>
        <v>N/A</v>
      </c>
      <c r="G152" s="49">
        <v>1402.5686788999999</v>
      </c>
      <c r="H152" s="46" t="str">
        <f t="shared" si="23"/>
        <v>N/A</v>
      </c>
      <c r="I152" s="12">
        <v>25.1</v>
      </c>
      <c r="J152" s="12">
        <v>14.4</v>
      </c>
      <c r="K152" s="47" t="s">
        <v>739</v>
      </c>
      <c r="L152" s="9" t="str">
        <f t="shared" si="24"/>
        <v>Yes</v>
      </c>
    </row>
    <row r="153" spans="1:12" ht="25.5" x14ac:dyDescent="0.2">
      <c r="A153" s="4" t="s">
        <v>1346</v>
      </c>
      <c r="B153" s="37" t="s">
        <v>213</v>
      </c>
      <c r="C153" s="49">
        <v>1702.1852042999999</v>
      </c>
      <c r="D153" s="46" t="str">
        <f t="shared" si="21"/>
        <v>N/A</v>
      </c>
      <c r="E153" s="49">
        <v>1454.4144914000001</v>
      </c>
      <c r="F153" s="46" t="str">
        <f t="shared" si="22"/>
        <v>N/A</v>
      </c>
      <c r="G153" s="49">
        <v>1300.7846165000001</v>
      </c>
      <c r="H153" s="46" t="str">
        <f t="shared" si="23"/>
        <v>N/A</v>
      </c>
      <c r="I153" s="12">
        <v>-14.6</v>
      </c>
      <c r="J153" s="12">
        <v>-10.6</v>
      </c>
      <c r="K153" s="47" t="s">
        <v>739</v>
      </c>
      <c r="L153" s="9" t="str">
        <f t="shared" si="24"/>
        <v>Yes</v>
      </c>
    </row>
    <row r="154" spans="1:12" ht="25.5" x14ac:dyDescent="0.2">
      <c r="A154" s="4" t="s">
        <v>1347</v>
      </c>
      <c r="B154" s="37" t="s">
        <v>213</v>
      </c>
      <c r="C154" s="49">
        <v>257.03904032000003</v>
      </c>
      <c r="D154" s="46" t="str">
        <f t="shared" si="21"/>
        <v>N/A</v>
      </c>
      <c r="E154" s="49">
        <v>216.58211413000001</v>
      </c>
      <c r="F154" s="46" t="str">
        <f t="shared" si="22"/>
        <v>N/A</v>
      </c>
      <c r="G154" s="49">
        <v>210.16733973999999</v>
      </c>
      <c r="H154" s="46" t="str">
        <f t="shared" si="23"/>
        <v>N/A</v>
      </c>
      <c r="I154" s="12">
        <v>-15.7</v>
      </c>
      <c r="J154" s="12">
        <v>-2.96</v>
      </c>
      <c r="K154" s="47" t="s">
        <v>739</v>
      </c>
      <c r="L154" s="9" t="str">
        <f t="shared" si="24"/>
        <v>Yes</v>
      </c>
    </row>
    <row r="155" spans="1:12" ht="25.5" x14ac:dyDescent="0.2">
      <c r="A155" s="2" t="s">
        <v>1348</v>
      </c>
      <c r="B155" s="37" t="s">
        <v>213</v>
      </c>
      <c r="C155" s="49">
        <v>487.86500723</v>
      </c>
      <c r="D155" s="46" t="str">
        <f t="shared" si="21"/>
        <v>N/A</v>
      </c>
      <c r="E155" s="49">
        <v>465.95280407000001</v>
      </c>
      <c r="F155" s="46" t="str">
        <f t="shared" si="22"/>
        <v>N/A</v>
      </c>
      <c r="G155" s="49">
        <v>490.44198168999998</v>
      </c>
      <c r="H155" s="46" t="str">
        <f t="shared" si="23"/>
        <v>N/A</v>
      </c>
      <c r="I155" s="12">
        <v>-4.49</v>
      </c>
      <c r="J155" s="12">
        <v>5.2560000000000002</v>
      </c>
      <c r="K155" s="47" t="s">
        <v>739</v>
      </c>
      <c r="L155" s="9" t="str">
        <f t="shared" si="24"/>
        <v>Yes</v>
      </c>
    </row>
    <row r="156" spans="1:12" ht="25.5" x14ac:dyDescent="0.2">
      <c r="A156" s="2" t="s">
        <v>1349</v>
      </c>
      <c r="B156" s="37" t="s">
        <v>213</v>
      </c>
      <c r="C156" s="49">
        <v>168.42118361000001</v>
      </c>
      <c r="D156" s="46" t="str">
        <f t="shared" si="21"/>
        <v>N/A</v>
      </c>
      <c r="E156" s="49">
        <v>160.48914128000001</v>
      </c>
      <c r="F156" s="46" t="str">
        <f t="shared" si="22"/>
        <v>N/A</v>
      </c>
      <c r="G156" s="49">
        <v>167.68074607</v>
      </c>
      <c r="H156" s="46" t="str">
        <f t="shared" si="23"/>
        <v>N/A</v>
      </c>
      <c r="I156" s="12">
        <v>-4.71</v>
      </c>
      <c r="J156" s="12">
        <v>4.4809999999999999</v>
      </c>
      <c r="K156" s="47" t="s">
        <v>739</v>
      </c>
      <c r="L156" s="9" t="str">
        <f t="shared" si="24"/>
        <v>Yes</v>
      </c>
    </row>
    <row r="157" spans="1:12" ht="25.5" x14ac:dyDescent="0.2">
      <c r="A157" s="2" t="s">
        <v>1350</v>
      </c>
      <c r="B157" s="37" t="s">
        <v>213</v>
      </c>
      <c r="C157" s="49">
        <v>4378.7560503000004</v>
      </c>
      <c r="D157" s="46" t="str">
        <f t="shared" si="21"/>
        <v>N/A</v>
      </c>
      <c r="E157" s="49">
        <v>3784.7443182000002</v>
      </c>
      <c r="F157" s="46" t="str">
        <f t="shared" si="22"/>
        <v>N/A</v>
      </c>
      <c r="G157" s="49">
        <v>3770.9037619999999</v>
      </c>
      <c r="H157" s="46" t="str">
        <f t="shared" si="23"/>
        <v>N/A</v>
      </c>
      <c r="I157" s="12">
        <v>-13.6</v>
      </c>
      <c r="J157" s="12">
        <v>-0.36599999999999999</v>
      </c>
      <c r="K157" s="47" t="s">
        <v>739</v>
      </c>
      <c r="L157" s="9" t="str">
        <f t="shared" si="24"/>
        <v>Yes</v>
      </c>
    </row>
    <row r="158" spans="1:12" ht="25.5" x14ac:dyDescent="0.2">
      <c r="A158" s="2" t="s">
        <v>1351</v>
      </c>
      <c r="B158" s="37" t="s">
        <v>213</v>
      </c>
      <c r="C158" s="49">
        <v>927.19604301000004</v>
      </c>
      <c r="D158" s="46" t="str">
        <f t="shared" si="21"/>
        <v>N/A</v>
      </c>
      <c r="E158" s="49">
        <v>918.3311976</v>
      </c>
      <c r="F158" s="46" t="str">
        <f t="shared" si="22"/>
        <v>N/A</v>
      </c>
      <c r="G158" s="49">
        <v>878.56915775000004</v>
      </c>
      <c r="H158" s="46" t="str">
        <f t="shared" si="23"/>
        <v>N/A</v>
      </c>
      <c r="I158" s="12">
        <v>-0.95599999999999996</v>
      </c>
      <c r="J158" s="12">
        <v>-4.33</v>
      </c>
      <c r="K158" s="47" t="s">
        <v>739</v>
      </c>
      <c r="L158" s="9" t="str">
        <f t="shared" si="24"/>
        <v>Yes</v>
      </c>
    </row>
    <row r="159" spans="1:12" ht="25.5" x14ac:dyDescent="0.2">
      <c r="A159" s="2" t="s">
        <v>1352</v>
      </c>
      <c r="B159" s="37" t="s">
        <v>213</v>
      </c>
      <c r="C159" s="49">
        <v>68.020468441999995</v>
      </c>
      <c r="D159" s="46" t="str">
        <f t="shared" si="21"/>
        <v>N/A</v>
      </c>
      <c r="E159" s="49">
        <v>59.947336381</v>
      </c>
      <c r="F159" s="46" t="str">
        <f t="shared" si="22"/>
        <v>N/A</v>
      </c>
      <c r="G159" s="49">
        <v>69.796747566999997</v>
      </c>
      <c r="H159" s="46" t="str">
        <f t="shared" si="23"/>
        <v>N/A</v>
      </c>
      <c r="I159" s="12">
        <v>-11.9</v>
      </c>
      <c r="J159" s="12">
        <v>16.43</v>
      </c>
      <c r="K159" s="47" t="s">
        <v>739</v>
      </c>
      <c r="L159" s="9" t="str">
        <f t="shared" si="24"/>
        <v>Yes</v>
      </c>
    </row>
    <row r="160" spans="1:12" ht="25.5" x14ac:dyDescent="0.2">
      <c r="A160" s="4" t="s">
        <v>1353</v>
      </c>
      <c r="B160" s="37" t="s">
        <v>213</v>
      </c>
      <c r="C160" s="49">
        <v>6.0956975713999997</v>
      </c>
      <c r="D160" s="46" t="str">
        <f t="shared" si="21"/>
        <v>N/A</v>
      </c>
      <c r="E160" s="49">
        <v>11.651723521999999</v>
      </c>
      <c r="F160" s="46" t="str">
        <f t="shared" si="22"/>
        <v>N/A</v>
      </c>
      <c r="G160" s="49">
        <v>3.7227359259999999</v>
      </c>
      <c r="H160" s="46" t="str">
        <f t="shared" si="23"/>
        <v>N/A</v>
      </c>
      <c r="I160" s="12">
        <v>91.15</v>
      </c>
      <c r="J160" s="12">
        <v>-68</v>
      </c>
      <c r="K160" s="47" t="s">
        <v>739</v>
      </c>
      <c r="L160" s="9" t="str">
        <f t="shared" si="24"/>
        <v>No</v>
      </c>
    </row>
    <row r="161" spans="1:12" x14ac:dyDescent="0.2">
      <c r="A161" s="4" t="s">
        <v>1354</v>
      </c>
      <c r="B161" s="37" t="s">
        <v>213</v>
      </c>
      <c r="C161" s="49">
        <v>634.72690867999995</v>
      </c>
      <c r="D161" s="46" t="str">
        <f t="shared" si="21"/>
        <v>N/A</v>
      </c>
      <c r="E161" s="49">
        <v>619.55072783000003</v>
      </c>
      <c r="F161" s="46" t="str">
        <f t="shared" si="22"/>
        <v>N/A</v>
      </c>
      <c r="G161" s="49">
        <v>638.21049542000003</v>
      </c>
      <c r="H161" s="46" t="str">
        <f t="shared" si="23"/>
        <v>N/A</v>
      </c>
      <c r="I161" s="12">
        <v>-2.39</v>
      </c>
      <c r="J161" s="12">
        <v>3.012</v>
      </c>
      <c r="K161" s="47" t="s">
        <v>739</v>
      </c>
      <c r="L161" s="9" t="str">
        <f t="shared" si="24"/>
        <v>Yes</v>
      </c>
    </row>
    <row r="162" spans="1:12" x14ac:dyDescent="0.2">
      <c r="A162" s="4" t="s">
        <v>1355</v>
      </c>
      <c r="B162" s="37" t="s">
        <v>213</v>
      </c>
      <c r="C162" s="49">
        <v>2082.7376573000001</v>
      </c>
      <c r="D162" s="46" t="str">
        <f t="shared" si="21"/>
        <v>N/A</v>
      </c>
      <c r="E162" s="49">
        <v>2182.0018939000001</v>
      </c>
      <c r="F162" s="46" t="str">
        <f t="shared" si="22"/>
        <v>N/A</v>
      </c>
      <c r="G162" s="49">
        <v>2106.3902011999999</v>
      </c>
      <c r="H162" s="46" t="str">
        <f t="shared" si="23"/>
        <v>N/A</v>
      </c>
      <c r="I162" s="12">
        <v>4.766</v>
      </c>
      <c r="J162" s="12">
        <v>-3.47</v>
      </c>
      <c r="K162" s="47" t="s">
        <v>739</v>
      </c>
      <c r="L162" s="9" t="str">
        <f t="shared" si="24"/>
        <v>Yes</v>
      </c>
    </row>
    <row r="163" spans="1:12" ht="25.5" x14ac:dyDescent="0.2">
      <c r="A163" s="4" t="s">
        <v>1706</v>
      </c>
      <c r="B163" s="37" t="s">
        <v>213</v>
      </c>
      <c r="C163" s="49">
        <v>3196.8255484000001</v>
      </c>
      <c r="D163" s="46" t="str">
        <f t="shared" si="21"/>
        <v>N/A</v>
      </c>
      <c r="E163" s="49">
        <v>2900.7462427</v>
      </c>
      <c r="F163" s="46" t="str">
        <f t="shared" si="22"/>
        <v>N/A</v>
      </c>
      <c r="G163" s="49">
        <v>2776.7034051999999</v>
      </c>
      <c r="H163" s="46" t="str">
        <f t="shared" si="23"/>
        <v>N/A</v>
      </c>
      <c r="I163" s="12">
        <v>-9.26</v>
      </c>
      <c r="J163" s="12">
        <v>-4.28</v>
      </c>
      <c r="K163" s="47" t="s">
        <v>739</v>
      </c>
      <c r="L163" s="9" t="str">
        <f t="shared" si="24"/>
        <v>Yes</v>
      </c>
    </row>
    <row r="164" spans="1:12" x14ac:dyDescent="0.2">
      <c r="A164" s="4" t="s">
        <v>1356</v>
      </c>
      <c r="B164" s="37" t="s">
        <v>213</v>
      </c>
      <c r="C164" s="49">
        <v>318.62924655</v>
      </c>
      <c r="D164" s="46" t="str">
        <f t="shared" si="21"/>
        <v>N/A</v>
      </c>
      <c r="E164" s="49">
        <v>321.02811321000001</v>
      </c>
      <c r="F164" s="46" t="str">
        <f t="shared" si="22"/>
        <v>N/A</v>
      </c>
      <c r="G164" s="49">
        <v>353.12524131999999</v>
      </c>
      <c r="H164" s="46" t="str">
        <f t="shared" si="23"/>
        <v>N/A</v>
      </c>
      <c r="I164" s="12">
        <v>0.75290000000000001</v>
      </c>
      <c r="J164" s="12">
        <v>9.9979999999999993</v>
      </c>
      <c r="K164" s="47" t="s">
        <v>739</v>
      </c>
      <c r="L164" s="9" t="str">
        <f t="shared" si="24"/>
        <v>Yes</v>
      </c>
    </row>
    <row r="165" spans="1:12" x14ac:dyDescent="0.2">
      <c r="A165" s="4" t="s">
        <v>1357</v>
      </c>
      <c r="B165" s="37" t="s">
        <v>213</v>
      </c>
      <c r="C165" s="49">
        <v>598.37169627000003</v>
      </c>
      <c r="D165" s="46" t="str">
        <f t="shared" si="21"/>
        <v>N/A</v>
      </c>
      <c r="E165" s="49">
        <v>593.82028041000001</v>
      </c>
      <c r="F165" s="46" t="str">
        <f t="shared" si="22"/>
        <v>N/A</v>
      </c>
      <c r="G165" s="49">
        <v>587.37698305000004</v>
      </c>
      <c r="H165" s="46" t="str">
        <f t="shared" si="23"/>
        <v>N/A</v>
      </c>
      <c r="I165" s="12">
        <v>-0.76100000000000001</v>
      </c>
      <c r="J165" s="12">
        <v>-1.0900000000000001</v>
      </c>
      <c r="K165" s="47" t="s">
        <v>739</v>
      </c>
      <c r="L165" s="9" t="str">
        <f t="shared" si="24"/>
        <v>Yes</v>
      </c>
    </row>
    <row r="166" spans="1:12" x14ac:dyDescent="0.2">
      <c r="A166" s="4" t="s">
        <v>1358</v>
      </c>
      <c r="B166" s="37" t="s">
        <v>213</v>
      </c>
      <c r="C166" s="49">
        <v>3028.4867650000001</v>
      </c>
      <c r="D166" s="46" t="str">
        <f t="shared" si="21"/>
        <v>N/A</v>
      </c>
      <c r="E166" s="49">
        <v>2902.518137</v>
      </c>
      <c r="F166" s="46" t="str">
        <f t="shared" si="22"/>
        <v>N/A</v>
      </c>
      <c r="G166" s="49">
        <v>2943.5709224000002</v>
      </c>
      <c r="H166" s="46" t="str">
        <f t="shared" si="23"/>
        <v>N/A</v>
      </c>
      <c r="I166" s="12">
        <v>-4.16</v>
      </c>
      <c r="J166" s="12">
        <v>1.4139999999999999</v>
      </c>
      <c r="K166" s="47" t="s">
        <v>739</v>
      </c>
      <c r="L166" s="9" t="str">
        <f t="shared" si="24"/>
        <v>Yes</v>
      </c>
    </row>
    <row r="167" spans="1:12" x14ac:dyDescent="0.2">
      <c r="A167" s="48" t="s">
        <v>1359</v>
      </c>
      <c r="B167" s="37" t="s">
        <v>213</v>
      </c>
      <c r="C167" s="49">
        <v>5544.5730880999999</v>
      </c>
      <c r="D167" s="46" t="str">
        <f t="shared" si="21"/>
        <v>N/A</v>
      </c>
      <c r="E167" s="49">
        <v>6421.0094697000004</v>
      </c>
      <c r="F167" s="46" t="str">
        <f t="shared" si="22"/>
        <v>N/A</v>
      </c>
      <c r="G167" s="49">
        <v>6000.6850394000003</v>
      </c>
      <c r="H167" s="46" t="str">
        <f t="shared" si="23"/>
        <v>N/A</v>
      </c>
      <c r="I167" s="12">
        <v>15.81</v>
      </c>
      <c r="J167" s="12">
        <v>-6.55</v>
      </c>
      <c r="K167" s="47" t="s">
        <v>739</v>
      </c>
      <c r="L167" s="9" t="str">
        <f t="shared" si="24"/>
        <v>Yes</v>
      </c>
    </row>
    <row r="168" spans="1:12" x14ac:dyDescent="0.2">
      <c r="A168" s="48" t="s">
        <v>1360</v>
      </c>
      <c r="B168" s="37" t="s">
        <v>213</v>
      </c>
      <c r="C168" s="49">
        <v>11987.941161000001</v>
      </c>
      <c r="D168" s="46" t="str">
        <f t="shared" si="21"/>
        <v>N/A</v>
      </c>
      <c r="E168" s="49">
        <v>11367.107814999999</v>
      </c>
      <c r="F168" s="46" t="str">
        <f t="shared" si="22"/>
        <v>N/A</v>
      </c>
      <c r="G168" s="49">
        <v>11208.330948000001</v>
      </c>
      <c r="H168" s="46" t="str">
        <f t="shared" si="23"/>
        <v>N/A</v>
      </c>
      <c r="I168" s="12">
        <v>-5.18</v>
      </c>
      <c r="J168" s="12">
        <v>-1.4</v>
      </c>
      <c r="K168" s="47" t="s">
        <v>739</v>
      </c>
      <c r="L168" s="9" t="str">
        <f t="shared" si="24"/>
        <v>Yes</v>
      </c>
    </row>
    <row r="169" spans="1:12" x14ac:dyDescent="0.2">
      <c r="A169" s="48" t="s">
        <v>1361</v>
      </c>
      <c r="B169" s="37" t="s">
        <v>213</v>
      </c>
      <c r="C169" s="49">
        <v>2138.0309462</v>
      </c>
      <c r="D169" s="46" t="str">
        <f t="shared" si="21"/>
        <v>N/A</v>
      </c>
      <c r="E169" s="49">
        <v>2026.2037484</v>
      </c>
      <c r="F169" s="46" t="str">
        <f t="shared" si="22"/>
        <v>N/A</v>
      </c>
      <c r="G169" s="49">
        <v>2033.5512687</v>
      </c>
      <c r="H169" s="46" t="str">
        <f t="shared" si="23"/>
        <v>N/A</v>
      </c>
      <c r="I169" s="12">
        <v>-5.23</v>
      </c>
      <c r="J169" s="12">
        <v>0.36259999999999998</v>
      </c>
      <c r="K169" s="47" t="s">
        <v>739</v>
      </c>
      <c r="L169" s="9" t="str">
        <f t="shared" si="24"/>
        <v>Yes</v>
      </c>
    </row>
    <row r="170" spans="1:12" x14ac:dyDescent="0.2">
      <c r="A170" s="48" t="s">
        <v>1362</v>
      </c>
      <c r="B170" s="37" t="s">
        <v>213</v>
      </c>
      <c r="C170" s="49">
        <v>2057.4014823000002</v>
      </c>
      <c r="D170" s="46" t="str">
        <f t="shared" si="21"/>
        <v>N/A</v>
      </c>
      <c r="E170" s="49">
        <v>1879.2811663</v>
      </c>
      <c r="F170" s="46" t="str">
        <f t="shared" si="22"/>
        <v>N/A</v>
      </c>
      <c r="G170" s="49">
        <v>2000.2352914999999</v>
      </c>
      <c r="H170" s="46" t="str">
        <f t="shared" si="23"/>
        <v>N/A</v>
      </c>
      <c r="I170" s="12">
        <v>-8.66</v>
      </c>
      <c r="J170" s="12">
        <v>6.4359999999999999</v>
      </c>
      <c r="K170" s="47" t="s">
        <v>739</v>
      </c>
      <c r="L170" s="9" t="str">
        <f t="shared" si="24"/>
        <v>Yes</v>
      </c>
    </row>
    <row r="171" spans="1:12" x14ac:dyDescent="0.2">
      <c r="A171" s="48" t="s">
        <v>85</v>
      </c>
      <c r="B171" s="37" t="s">
        <v>213</v>
      </c>
      <c r="C171" s="8">
        <v>9.2572032373000006</v>
      </c>
      <c r="D171" s="46" t="str">
        <f t="shared" ref="D171:D202" si="25">IF($B171="N/A","N/A",IF(C171&gt;10,"No",IF(C171&lt;-10,"No","Yes")))</f>
        <v>N/A</v>
      </c>
      <c r="E171" s="8">
        <v>8.9635792687000002</v>
      </c>
      <c r="F171" s="46" t="str">
        <f t="shared" ref="F171:F202" si="26">IF($B171="N/A","N/A",IF(E171&gt;10,"No",IF(E171&lt;-10,"No","Yes")))</f>
        <v>N/A</v>
      </c>
      <c r="G171" s="8">
        <v>8.7773454199999996</v>
      </c>
      <c r="H171" s="46" t="str">
        <f t="shared" ref="H171:H202" si="27">IF($B171="N/A","N/A",IF(G171&gt;10,"No",IF(G171&lt;-10,"No","Yes")))</f>
        <v>N/A</v>
      </c>
      <c r="I171" s="12">
        <v>-3.17</v>
      </c>
      <c r="J171" s="12">
        <v>-2.08</v>
      </c>
      <c r="K171" s="47" t="s">
        <v>739</v>
      </c>
      <c r="L171" s="9" t="str">
        <f t="shared" ref="L171:L202" si="28">IF(J171="Div by 0", "N/A", IF(K171="N/A","N/A", IF(J171&gt;VALUE(MID(K171,1,2)), "No", IF(J171&lt;-1*VALUE(MID(K171,1,2)), "No", "Yes"))))</f>
        <v>Yes</v>
      </c>
    </row>
    <row r="172" spans="1:12" x14ac:dyDescent="0.2">
      <c r="A172" s="48" t="s">
        <v>465</v>
      </c>
      <c r="B172" s="37" t="s">
        <v>213</v>
      </c>
      <c r="C172" s="8">
        <v>14.90803485</v>
      </c>
      <c r="D172" s="46" t="str">
        <f t="shared" si="25"/>
        <v>N/A</v>
      </c>
      <c r="E172" s="8">
        <v>16.382575758000002</v>
      </c>
      <c r="F172" s="46" t="str">
        <f t="shared" si="26"/>
        <v>N/A</v>
      </c>
      <c r="G172" s="8">
        <v>17.585301836999999</v>
      </c>
      <c r="H172" s="46" t="str">
        <f t="shared" si="27"/>
        <v>N/A</v>
      </c>
      <c r="I172" s="12">
        <v>9.891</v>
      </c>
      <c r="J172" s="12">
        <v>7.3410000000000002</v>
      </c>
      <c r="K172" s="47" t="s">
        <v>739</v>
      </c>
      <c r="L172" s="9" t="str">
        <f t="shared" si="28"/>
        <v>Yes</v>
      </c>
    </row>
    <row r="173" spans="1:12" x14ac:dyDescent="0.2">
      <c r="A173" s="48" t="s">
        <v>466</v>
      </c>
      <c r="B173" s="37" t="s">
        <v>213</v>
      </c>
      <c r="C173" s="8">
        <v>17.462365591000001</v>
      </c>
      <c r="D173" s="46" t="str">
        <f t="shared" si="25"/>
        <v>N/A</v>
      </c>
      <c r="E173" s="8">
        <v>16.911881031</v>
      </c>
      <c r="F173" s="46" t="str">
        <f t="shared" si="26"/>
        <v>N/A</v>
      </c>
      <c r="G173" s="8">
        <v>16.091607654000001</v>
      </c>
      <c r="H173" s="46" t="str">
        <f t="shared" si="27"/>
        <v>N/A</v>
      </c>
      <c r="I173" s="12">
        <v>-3.15</v>
      </c>
      <c r="J173" s="12">
        <v>-4.8499999999999996</v>
      </c>
      <c r="K173" s="47" t="s">
        <v>739</v>
      </c>
      <c r="L173" s="9" t="str">
        <f t="shared" si="28"/>
        <v>Yes</v>
      </c>
    </row>
    <row r="174" spans="1:12" x14ac:dyDescent="0.2">
      <c r="A174" s="2" t="s">
        <v>467</v>
      </c>
      <c r="B174" s="37" t="s">
        <v>213</v>
      </c>
      <c r="C174" s="8">
        <v>6.5094828480000002</v>
      </c>
      <c r="D174" s="46" t="str">
        <f t="shared" si="25"/>
        <v>N/A</v>
      </c>
      <c r="E174" s="8">
        <v>6.2633480370000001</v>
      </c>
      <c r="F174" s="46" t="str">
        <f t="shared" si="26"/>
        <v>N/A</v>
      </c>
      <c r="G174" s="8">
        <v>6.0025215713</v>
      </c>
      <c r="H174" s="46" t="str">
        <f t="shared" si="27"/>
        <v>N/A</v>
      </c>
      <c r="I174" s="12">
        <v>-3.78</v>
      </c>
      <c r="J174" s="12">
        <v>-4.16</v>
      </c>
      <c r="K174" s="47" t="s">
        <v>739</v>
      </c>
      <c r="L174" s="9" t="str">
        <f t="shared" si="28"/>
        <v>Yes</v>
      </c>
    </row>
    <row r="175" spans="1:12" x14ac:dyDescent="0.2">
      <c r="A175" s="2" t="s">
        <v>468</v>
      </c>
      <c r="B175" s="37" t="s">
        <v>213</v>
      </c>
      <c r="C175" s="8">
        <v>16.897403626999999</v>
      </c>
      <c r="D175" s="46" t="str">
        <f t="shared" si="25"/>
        <v>N/A</v>
      </c>
      <c r="E175" s="8">
        <v>16.208251473000001</v>
      </c>
      <c r="F175" s="46" t="str">
        <f t="shared" si="26"/>
        <v>N/A</v>
      </c>
      <c r="G175" s="8">
        <v>16.68933007</v>
      </c>
      <c r="H175" s="46" t="str">
        <f t="shared" si="27"/>
        <v>N/A</v>
      </c>
      <c r="I175" s="12">
        <v>-4.08</v>
      </c>
      <c r="J175" s="12">
        <v>2.968</v>
      </c>
      <c r="K175" s="47" t="s">
        <v>739</v>
      </c>
      <c r="L175" s="9" t="str">
        <f t="shared" si="28"/>
        <v>Yes</v>
      </c>
    </row>
    <row r="176" spans="1:12" x14ac:dyDescent="0.2">
      <c r="A176" s="2" t="s">
        <v>1363</v>
      </c>
      <c r="B176" s="37" t="s">
        <v>213</v>
      </c>
      <c r="C176" s="8">
        <v>0.62174102799999997</v>
      </c>
      <c r="D176" s="46" t="str">
        <f t="shared" si="25"/>
        <v>N/A</v>
      </c>
      <c r="E176" s="8">
        <v>0.61557199039999999</v>
      </c>
      <c r="F176" s="46" t="str">
        <f t="shared" si="26"/>
        <v>N/A</v>
      </c>
      <c r="G176" s="8">
        <v>0.5927407375</v>
      </c>
      <c r="H176" s="46" t="str">
        <f t="shared" si="27"/>
        <v>N/A</v>
      </c>
      <c r="I176" s="12">
        <v>-0.99199999999999999</v>
      </c>
      <c r="J176" s="12">
        <v>-3.71</v>
      </c>
      <c r="K176" s="47" t="s">
        <v>739</v>
      </c>
      <c r="L176" s="9" t="str">
        <f t="shared" si="28"/>
        <v>Yes</v>
      </c>
    </row>
    <row r="177" spans="1:12" x14ac:dyDescent="0.2">
      <c r="A177" s="2" t="s">
        <v>1364</v>
      </c>
      <c r="B177" s="37" t="s">
        <v>213</v>
      </c>
      <c r="C177" s="8">
        <v>12.584704743</v>
      </c>
      <c r="D177" s="46" t="str">
        <f t="shared" si="25"/>
        <v>N/A</v>
      </c>
      <c r="E177" s="8">
        <v>11.837121212</v>
      </c>
      <c r="F177" s="46" t="str">
        <f t="shared" si="26"/>
        <v>N/A</v>
      </c>
      <c r="G177" s="8">
        <v>11.54855643</v>
      </c>
      <c r="H177" s="46" t="str">
        <f t="shared" si="27"/>
        <v>N/A</v>
      </c>
      <c r="I177" s="12">
        <v>-5.94</v>
      </c>
      <c r="J177" s="12">
        <v>-2.44</v>
      </c>
      <c r="K177" s="47" t="s">
        <v>739</v>
      </c>
      <c r="L177" s="9" t="str">
        <f t="shared" si="28"/>
        <v>Yes</v>
      </c>
    </row>
    <row r="178" spans="1:12" x14ac:dyDescent="0.2">
      <c r="A178" s="2" t="s">
        <v>1365</v>
      </c>
      <c r="B178" s="37" t="s">
        <v>213</v>
      </c>
      <c r="C178" s="8">
        <v>2.7956989246999999</v>
      </c>
      <c r="D178" s="46" t="str">
        <f t="shared" si="25"/>
        <v>N/A</v>
      </c>
      <c r="E178" s="8">
        <v>2.5470653377999999</v>
      </c>
      <c r="F178" s="46" t="str">
        <f t="shared" si="26"/>
        <v>N/A</v>
      </c>
      <c r="G178" s="8">
        <v>2.4257947868</v>
      </c>
      <c r="H178" s="46" t="str">
        <f t="shared" si="27"/>
        <v>N/A</v>
      </c>
      <c r="I178" s="12">
        <v>-8.89</v>
      </c>
      <c r="J178" s="12">
        <v>-4.76</v>
      </c>
      <c r="K178" s="47" t="s">
        <v>739</v>
      </c>
      <c r="L178" s="9" t="str">
        <f t="shared" si="28"/>
        <v>Yes</v>
      </c>
    </row>
    <row r="179" spans="1:12" x14ac:dyDescent="0.2">
      <c r="A179" s="2" t="s">
        <v>1366</v>
      </c>
      <c r="B179" s="37" t="s">
        <v>213</v>
      </c>
      <c r="C179" s="8">
        <v>0.3596227588</v>
      </c>
      <c r="D179" s="46" t="str">
        <f t="shared" si="25"/>
        <v>N/A</v>
      </c>
      <c r="E179" s="8">
        <v>0.37324604300000003</v>
      </c>
      <c r="F179" s="46" t="str">
        <f t="shared" si="26"/>
        <v>N/A</v>
      </c>
      <c r="G179" s="8">
        <v>0.33982112599999997</v>
      </c>
      <c r="H179" s="46" t="str">
        <f t="shared" si="27"/>
        <v>N/A</v>
      </c>
      <c r="I179" s="12">
        <v>3.7879999999999998</v>
      </c>
      <c r="J179" s="12">
        <v>-8.9600000000000009</v>
      </c>
      <c r="K179" s="47" t="s">
        <v>739</v>
      </c>
      <c r="L179" s="9" t="str">
        <f t="shared" si="28"/>
        <v>Yes</v>
      </c>
    </row>
    <row r="180" spans="1:12" x14ac:dyDescent="0.2">
      <c r="A180" s="2" t="s">
        <v>1367</v>
      </c>
      <c r="B180" s="37" t="s">
        <v>213</v>
      </c>
      <c r="C180" s="8">
        <v>4.6613527199999998E-2</v>
      </c>
      <c r="D180" s="46" t="str">
        <f t="shared" si="25"/>
        <v>N/A</v>
      </c>
      <c r="E180" s="8">
        <v>8.0371494900000007E-2</v>
      </c>
      <c r="F180" s="46" t="str">
        <f t="shared" si="26"/>
        <v>N/A</v>
      </c>
      <c r="G180" s="8">
        <v>8.6120931900000003E-2</v>
      </c>
      <c r="H180" s="46" t="str">
        <f t="shared" si="27"/>
        <v>N/A</v>
      </c>
      <c r="I180" s="12">
        <v>72.42</v>
      </c>
      <c r="J180" s="12">
        <v>7.1539999999999999</v>
      </c>
      <c r="K180" s="47" t="s">
        <v>739</v>
      </c>
      <c r="L180" s="9" t="str">
        <f t="shared" si="28"/>
        <v>Yes</v>
      </c>
    </row>
    <row r="181" spans="1:12" x14ac:dyDescent="0.2">
      <c r="A181" s="2" t="s">
        <v>86</v>
      </c>
      <c r="B181" s="37" t="s">
        <v>213</v>
      </c>
      <c r="C181" s="8">
        <v>0.2463054187</v>
      </c>
      <c r="D181" s="46" t="str">
        <f t="shared" si="25"/>
        <v>N/A</v>
      </c>
      <c r="E181" s="8">
        <v>0.1191895113</v>
      </c>
      <c r="F181" s="46" t="str">
        <f t="shared" si="26"/>
        <v>N/A</v>
      </c>
      <c r="G181" s="8">
        <v>0.24449877749999999</v>
      </c>
      <c r="H181" s="46" t="str">
        <f t="shared" si="27"/>
        <v>N/A</v>
      </c>
      <c r="I181" s="12">
        <v>-51.6</v>
      </c>
      <c r="J181" s="12">
        <v>105.1</v>
      </c>
      <c r="K181" s="47" t="s">
        <v>739</v>
      </c>
      <c r="L181" s="9" t="str">
        <f t="shared" si="28"/>
        <v>No</v>
      </c>
    </row>
    <row r="182" spans="1:12" x14ac:dyDescent="0.2">
      <c r="A182" s="2" t="s">
        <v>87</v>
      </c>
      <c r="B182" s="37" t="s">
        <v>213</v>
      </c>
      <c r="C182" s="8">
        <v>65.257540141000007</v>
      </c>
      <c r="D182" s="46" t="str">
        <f t="shared" si="25"/>
        <v>N/A</v>
      </c>
      <c r="E182" s="8">
        <v>64.630656806000005</v>
      </c>
      <c r="F182" s="46" t="str">
        <f t="shared" si="26"/>
        <v>N/A</v>
      </c>
      <c r="G182" s="8">
        <v>64.052230749000003</v>
      </c>
      <c r="H182" s="46" t="str">
        <f t="shared" si="27"/>
        <v>N/A</v>
      </c>
      <c r="I182" s="12">
        <v>-0.96099999999999997</v>
      </c>
      <c r="J182" s="12">
        <v>-0.89500000000000002</v>
      </c>
      <c r="K182" s="47" t="s">
        <v>739</v>
      </c>
      <c r="L182" s="9" t="str">
        <f t="shared" si="28"/>
        <v>Yes</v>
      </c>
    </row>
    <row r="183" spans="1:12" x14ac:dyDescent="0.2">
      <c r="A183" s="2" t="s">
        <v>469</v>
      </c>
      <c r="B183" s="37" t="s">
        <v>213</v>
      </c>
      <c r="C183" s="8">
        <v>74.927395934000003</v>
      </c>
      <c r="D183" s="46" t="str">
        <f t="shared" si="25"/>
        <v>N/A</v>
      </c>
      <c r="E183" s="8">
        <v>76.893939394</v>
      </c>
      <c r="F183" s="46" t="str">
        <f t="shared" si="26"/>
        <v>N/A</v>
      </c>
      <c r="G183" s="8">
        <v>74.103237094999997</v>
      </c>
      <c r="H183" s="46" t="str">
        <f t="shared" si="27"/>
        <v>N/A</v>
      </c>
      <c r="I183" s="12">
        <v>2.625</v>
      </c>
      <c r="J183" s="12">
        <v>-3.63</v>
      </c>
      <c r="K183" s="47" t="s">
        <v>739</v>
      </c>
      <c r="L183" s="9" t="str">
        <f t="shared" si="28"/>
        <v>Yes</v>
      </c>
    </row>
    <row r="184" spans="1:12" x14ac:dyDescent="0.2">
      <c r="A184" s="2" t="s">
        <v>470</v>
      </c>
      <c r="B184" s="37" t="s">
        <v>213</v>
      </c>
      <c r="C184" s="8">
        <v>80.946236558999999</v>
      </c>
      <c r="D184" s="46" t="str">
        <f t="shared" si="25"/>
        <v>N/A</v>
      </c>
      <c r="E184" s="8">
        <v>77.922797025999998</v>
      </c>
      <c r="F184" s="46" t="str">
        <f t="shared" si="26"/>
        <v>N/A</v>
      </c>
      <c r="G184" s="8">
        <v>76.977550097999995</v>
      </c>
      <c r="H184" s="46" t="str">
        <f t="shared" si="27"/>
        <v>N/A</v>
      </c>
      <c r="I184" s="12">
        <v>-3.74</v>
      </c>
      <c r="J184" s="12">
        <v>-1.21</v>
      </c>
      <c r="K184" s="47" t="s">
        <v>739</v>
      </c>
      <c r="L184" s="9" t="str">
        <f t="shared" si="28"/>
        <v>Yes</v>
      </c>
    </row>
    <row r="185" spans="1:12" x14ac:dyDescent="0.2">
      <c r="A185" s="2" t="s">
        <v>471</v>
      </c>
      <c r="B185" s="37" t="s">
        <v>213</v>
      </c>
      <c r="C185" s="8">
        <v>62.008498289999999</v>
      </c>
      <c r="D185" s="46" t="str">
        <f t="shared" si="25"/>
        <v>N/A</v>
      </c>
      <c r="E185" s="8">
        <v>61.401968025000002</v>
      </c>
      <c r="F185" s="46" t="str">
        <f t="shared" si="26"/>
        <v>N/A</v>
      </c>
      <c r="G185" s="8">
        <v>60.872306055999999</v>
      </c>
      <c r="H185" s="46" t="str">
        <f t="shared" si="27"/>
        <v>N/A</v>
      </c>
      <c r="I185" s="12">
        <v>-0.97799999999999998</v>
      </c>
      <c r="J185" s="12">
        <v>-0.86299999999999999</v>
      </c>
      <c r="K185" s="47" t="s">
        <v>739</v>
      </c>
      <c r="L185" s="9" t="str">
        <f t="shared" si="28"/>
        <v>Yes</v>
      </c>
    </row>
    <row r="186" spans="1:12" x14ac:dyDescent="0.2">
      <c r="A186" s="2" t="s">
        <v>472</v>
      </c>
      <c r="B186" s="37" t="s">
        <v>213</v>
      </c>
      <c r="C186" s="8">
        <v>70.903836292999998</v>
      </c>
      <c r="D186" s="46" t="str">
        <f t="shared" si="25"/>
        <v>N/A</v>
      </c>
      <c r="E186" s="8">
        <v>70.994820504000003</v>
      </c>
      <c r="F186" s="46" t="str">
        <f t="shared" si="26"/>
        <v>N/A</v>
      </c>
      <c r="G186" s="8">
        <v>70.387997462000001</v>
      </c>
      <c r="H186" s="46" t="str">
        <f t="shared" si="27"/>
        <v>N/A</v>
      </c>
      <c r="I186" s="12">
        <v>0.1283</v>
      </c>
      <c r="J186" s="12">
        <v>-0.85499999999999998</v>
      </c>
      <c r="K186" s="47" t="s">
        <v>739</v>
      </c>
      <c r="L186" s="9" t="str">
        <f t="shared" si="28"/>
        <v>Yes</v>
      </c>
    </row>
    <row r="187" spans="1:12" x14ac:dyDescent="0.2">
      <c r="A187" s="2" t="s">
        <v>116</v>
      </c>
      <c r="B187" s="37" t="s">
        <v>213</v>
      </c>
      <c r="C187" s="8">
        <v>87.431949219000003</v>
      </c>
      <c r="D187" s="46" t="str">
        <f t="shared" si="25"/>
        <v>N/A</v>
      </c>
      <c r="E187" s="8">
        <v>87.231466807999993</v>
      </c>
      <c r="F187" s="46" t="str">
        <f t="shared" si="26"/>
        <v>N/A</v>
      </c>
      <c r="G187" s="8">
        <v>86.898835532999996</v>
      </c>
      <c r="H187" s="46" t="str">
        <f t="shared" si="27"/>
        <v>N/A</v>
      </c>
      <c r="I187" s="12">
        <v>-0.22900000000000001</v>
      </c>
      <c r="J187" s="12">
        <v>-0.38100000000000001</v>
      </c>
      <c r="K187" s="47" t="s">
        <v>739</v>
      </c>
      <c r="L187" s="9" t="str">
        <f t="shared" si="28"/>
        <v>Yes</v>
      </c>
    </row>
    <row r="188" spans="1:12" x14ac:dyDescent="0.2">
      <c r="A188" s="2" t="s">
        <v>473</v>
      </c>
      <c r="B188" s="37" t="s">
        <v>213</v>
      </c>
      <c r="C188" s="8">
        <v>77.250726040999993</v>
      </c>
      <c r="D188" s="46" t="str">
        <f t="shared" si="25"/>
        <v>N/A</v>
      </c>
      <c r="E188" s="8">
        <v>79.545454544999998</v>
      </c>
      <c r="F188" s="46" t="str">
        <f t="shared" si="26"/>
        <v>N/A</v>
      </c>
      <c r="G188" s="8">
        <v>76.0279965</v>
      </c>
      <c r="H188" s="46" t="str">
        <f t="shared" si="27"/>
        <v>N/A</v>
      </c>
      <c r="I188" s="12">
        <v>2.97</v>
      </c>
      <c r="J188" s="12">
        <v>-4.42</v>
      </c>
      <c r="K188" s="47" t="s">
        <v>739</v>
      </c>
      <c r="L188" s="9" t="str">
        <f t="shared" si="28"/>
        <v>Yes</v>
      </c>
    </row>
    <row r="189" spans="1:12" x14ac:dyDescent="0.2">
      <c r="A189" s="2" t="s">
        <v>474</v>
      </c>
      <c r="B189" s="37" t="s">
        <v>213</v>
      </c>
      <c r="C189" s="8">
        <v>91.079569891999995</v>
      </c>
      <c r="D189" s="46" t="str">
        <f t="shared" si="25"/>
        <v>N/A</v>
      </c>
      <c r="E189" s="8">
        <v>89.598164847000007</v>
      </c>
      <c r="F189" s="46" t="str">
        <f t="shared" si="26"/>
        <v>N/A</v>
      </c>
      <c r="G189" s="8">
        <v>88.609311435999999</v>
      </c>
      <c r="H189" s="46" t="str">
        <f t="shared" si="27"/>
        <v>N/A</v>
      </c>
      <c r="I189" s="12">
        <v>-1.63</v>
      </c>
      <c r="J189" s="12">
        <v>-1.1000000000000001</v>
      </c>
      <c r="K189" s="47" t="s">
        <v>739</v>
      </c>
      <c r="L189" s="9" t="str">
        <f t="shared" si="28"/>
        <v>Yes</v>
      </c>
    </row>
    <row r="190" spans="1:12" x14ac:dyDescent="0.2">
      <c r="A190" s="2" t="s">
        <v>475</v>
      </c>
      <c r="B190" s="37" t="s">
        <v>213</v>
      </c>
      <c r="C190" s="8">
        <v>88.410197948000004</v>
      </c>
      <c r="D190" s="46" t="str">
        <f t="shared" si="25"/>
        <v>N/A</v>
      </c>
      <c r="E190" s="8">
        <v>88.288656912999997</v>
      </c>
      <c r="F190" s="46" t="str">
        <f t="shared" si="26"/>
        <v>N/A</v>
      </c>
      <c r="G190" s="8">
        <v>87.982152002999996</v>
      </c>
      <c r="H190" s="46" t="str">
        <f t="shared" si="27"/>
        <v>N/A</v>
      </c>
      <c r="I190" s="12">
        <v>-0.13700000000000001</v>
      </c>
      <c r="J190" s="12">
        <v>-0.34699999999999998</v>
      </c>
      <c r="K190" s="47" t="s">
        <v>739</v>
      </c>
      <c r="L190" s="9" t="str">
        <f t="shared" si="28"/>
        <v>Yes</v>
      </c>
    </row>
    <row r="191" spans="1:12" x14ac:dyDescent="0.2">
      <c r="A191" s="2" t="s">
        <v>476</v>
      </c>
      <c r="B191" s="37" t="s">
        <v>213</v>
      </c>
      <c r="C191" s="8">
        <v>81.545704563000001</v>
      </c>
      <c r="D191" s="46" t="str">
        <f t="shared" si="25"/>
        <v>N/A</v>
      </c>
      <c r="E191" s="8">
        <v>81.527951419999994</v>
      </c>
      <c r="F191" s="46" t="str">
        <f t="shared" si="26"/>
        <v>N/A</v>
      </c>
      <c r="G191" s="8">
        <v>81.447738192000003</v>
      </c>
      <c r="H191" s="46" t="str">
        <f t="shared" si="27"/>
        <v>N/A</v>
      </c>
      <c r="I191" s="12">
        <v>-2.1999999999999999E-2</v>
      </c>
      <c r="J191" s="12">
        <v>-9.8000000000000004E-2</v>
      </c>
      <c r="K191" s="47" t="s">
        <v>739</v>
      </c>
      <c r="L191" s="9" t="str">
        <f t="shared" si="28"/>
        <v>Yes</v>
      </c>
    </row>
    <row r="192" spans="1:12" x14ac:dyDescent="0.2">
      <c r="A192" s="2" t="s">
        <v>1368</v>
      </c>
      <c r="B192" s="37" t="s">
        <v>213</v>
      </c>
      <c r="C192" s="38">
        <v>5.3968569065000001</v>
      </c>
      <c r="D192" s="46" t="str">
        <f t="shared" si="25"/>
        <v>N/A</v>
      </c>
      <c r="E192" s="38">
        <v>5.6352623393999997</v>
      </c>
      <c r="F192" s="46" t="str">
        <f t="shared" si="26"/>
        <v>N/A</v>
      </c>
      <c r="G192" s="38">
        <v>5.5868901181000004</v>
      </c>
      <c r="H192" s="46" t="str">
        <f t="shared" si="27"/>
        <v>N/A</v>
      </c>
      <c r="I192" s="12">
        <v>4.4169999999999998</v>
      </c>
      <c r="J192" s="12">
        <v>-0.85799999999999998</v>
      </c>
      <c r="K192" s="47" t="s">
        <v>739</v>
      </c>
      <c r="L192" s="9" t="str">
        <f t="shared" si="28"/>
        <v>Yes</v>
      </c>
    </row>
    <row r="193" spans="1:12" x14ac:dyDescent="0.2">
      <c r="A193" s="2" t="s">
        <v>1369</v>
      </c>
      <c r="B193" s="37" t="s">
        <v>213</v>
      </c>
      <c r="C193" s="38">
        <v>7.4350649350999998</v>
      </c>
      <c r="D193" s="46" t="str">
        <f t="shared" si="25"/>
        <v>N/A</v>
      </c>
      <c r="E193" s="38">
        <v>10.930635838000001</v>
      </c>
      <c r="F193" s="46" t="str">
        <f t="shared" si="26"/>
        <v>N/A</v>
      </c>
      <c r="G193" s="38">
        <v>13.084577114</v>
      </c>
      <c r="H193" s="46" t="str">
        <f t="shared" si="27"/>
        <v>N/A</v>
      </c>
      <c r="I193" s="12">
        <v>47.01</v>
      </c>
      <c r="J193" s="12">
        <v>19.71</v>
      </c>
      <c r="K193" s="47" t="s">
        <v>739</v>
      </c>
      <c r="L193" s="9" t="str">
        <f t="shared" si="28"/>
        <v>Yes</v>
      </c>
    </row>
    <row r="194" spans="1:12" x14ac:dyDescent="0.2">
      <c r="A194" s="2" t="s">
        <v>1370</v>
      </c>
      <c r="B194" s="37" t="s">
        <v>213</v>
      </c>
      <c r="C194" s="38">
        <v>11.591133005</v>
      </c>
      <c r="D194" s="46" t="str">
        <f t="shared" si="25"/>
        <v>N/A</v>
      </c>
      <c r="E194" s="38">
        <v>11.922357343</v>
      </c>
      <c r="F194" s="46" t="str">
        <f t="shared" si="26"/>
        <v>N/A</v>
      </c>
      <c r="G194" s="38">
        <v>10.789794006999999</v>
      </c>
      <c r="H194" s="46" t="str">
        <f t="shared" si="27"/>
        <v>N/A</v>
      </c>
      <c r="I194" s="12">
        <v>2.8580000000000001</v>
      </c>
      <c r="J194" s="12">
        <v>-9.5</v>
      </c>
      <c r="K194" s="47" t="s">
        <v>739</v>
      </c>
      <c r="L194" s="9" t="str">
        <f t="shared" si="28"/>
        <v>Yes</v>
      </c>
    </row>
    <row r="195" spans="1:12" x14ac:dyDescent="0.2">
      <c r="A195" s="2" t="s">
        <v>1371</v>
      </c>
      <c r="B195" s="37" t="s">
        <v>213</v>
      </c>
      <c r="C195" s="38">
        <v>4.3015443401000004</v>
      </c>
      <c r="D195" s="46" t="str">
        <f t="shared" si="25"/>
        <v>N/A</v>
      </c>
      <c r="E195" s="38">
        <v>4.3178776290999998</v>
      </c>
      <c r="F195" s="46" t="str">
        <f t="shared" si="26"/>
        <v>N/A</v>
      </c>
      <c r="G195" s="38">
        <v>4.5617000328000001</v>
      </c>
      <c r="H195" s="46" t="str">
        <f t="shared" si="27"/>
        <v>N/A</v>
      </c>
      <c r="I195" s="12">
        <v>0.37969999999999998</v>
      </c>
      <c r="J195" s="12">
        <v>5.6470000000000002</v>
      </c>
      <c r="K195" s="47" t="s">
        <v>739</v>
      </c>
      <c r="L195" s="9" t="str">
        <f t="shared" si="28"/>
        <v>Yes</v>
      </c>
    </row>
    <row r="196" spans="1:12" x14ac:dyDescent="0.2">
      <c r="A196" s="2" t="s">
        <v>1372</v>
      </c>
      <c r="B196" s="37" t="s">
        <v>213</v>
      </c>
      <c r="C196" s="38">
        <v>3.7393103447999998</v>
      </c>
      <c r="D196" s="46" t="str">
        <f t="shared" si="25"/>
        <v>N/A</v>
      </c>
      <c r="E196" s="38">
        <v>3.9575757575999999</v>
      </c>
      <c r="F196" s="46" t="str">
        <f t="shared" si="26"/>
        <v>N/A</v>
      </c>
      <c r="G196" s="38">
        <v>3.8560564909999999</v>
      </c>
      <c r="H196" s="46" t="str">
        <f t="shared" si="27"/>
        <v>N/A</v>
      </c>
      <c r="I196" s="12">
        <v>5.8369999999999997</v>
      </c>
      <c r="J196" s="12">
        <v>-2.57</v>
      </c>
      <c r="K196" s="47" t="s">
        <v>739</v>
      </c>
      <c r="L196" s="9" t="str">
        <f t="shared" si="28"/>
        <v>Yes</v>
      </c>
    </row>
    <row r="197" spans="1:12" x14ac:dyDescent="0.2">
      <c r="A197" s="2" t="s">
        <v>1373</v>
      </c>
      <c r="B197" s="37" t="s">
        <v>213</v>
      </c>
      <c r="C197" s="38">
        <v>101.89285714</v>
      </c>
      <c r="D197" s="46" t="str">
        <f t="shared" si="25"/>
        <v>N/A</v>
      </c>
      <c r="E197" s="38">
        <v>96.855780691000007</v>
      </c>
      <c r="F197" s="46" t="str">
        <f t="shared" si="26"/>
        <v>N/A</v>
      </c>
      <c r="G197" s="38">
        <v>102.4205379</v>
      </c>
      <c r="H197" s="46" t="str">
        <f t="shared" si="27"/>
        <v>N/A</v>
      </c>
      <c r="I197" s="12">
        <v>-4.9400000000000004</v>
      </c>
      <c r="J197" s="12">
        <v>5.7450000000000001</v>
      </c>
      <c r="K197" s="47" t="s">
        <v>739</v>
      </c>
      <c r="L197" s="9" t="str">
        <f t="shared" si="28"/>
        <v>Yes</v>
      </c>
    </row>
    <row r="198" spans="1:12" x14ac:dyDescent="0.2">
      <c r="A198" s="2" t="s">
        <v>1374</v>
      </c>
      <c r="B198" s="37" t="s">
        <v>213</v>
      </c>
      <c r="C198" s="38">
        <v>232.71538462000001</v>
      </c>
      <c r="D198" s="46" t="str">
        <f t="shared" si="25"/>
        <v>N/A</v>
      </c>
      <c r="E198" s="38">
        <v>230.66399999999999</v>
      </c>
      <c r="F198" s="46" t="str">
        <f t="shared" si="26"/>
        <v>N/A</v>
      </c>
      <c r="G198" s="38">
        <v>223.53030303</v>
      </c>
      <c r="H198" s="46" t="str">
        <f t="shared" si="27"/>
        <v>N/A</v>
      </c>
      <c r="I198" s="12">
        <v>-0.88100000000000001</v>
      </c>
      <c r="J198" s="12">
        <v>-3.09</v>
      </c>
      <c r="K198" s="47" t="s">
        <v>739</v>
      </c>
      <c r="L198" s="9" t="str">
        <f t="shared" si="28"/>
        <v>Yes</v>
      </c>
    </row>
    <row r="199" spans="1:12" x14ac:dyDescent="0.2">
      <c r="A199" s="2" t="s">
        <v>1375</v>
      </c>
      <c r="B199" s="37" t="s">
        <v>213</v>
      </c>
      <c r="C199" s="38">
        <v>120.64923077</v>
      </c>
      <c r="D199" s="46" t="str">
        <f t="shared" si="25"/>
        <v>N/A</v>
      </c>
      <c r="E199" s="38">
        <v>126.67391304</v>
      </c>
      <c r="F199" s="46" t="str">
        <f t="shared" si="26"/>
        <v>N/A</v>
      </c>
      <c r="G199" s="38">
        <v>132.0621118</v>
      </c>
      <c r="H199" s="46" t="str">
        <f t="shared" si="27"/>
        <v>N/A</v>
      </c>
      <c r="I199" s="12">
        <v>4.9939999999999998</v>
      </c>
      <c r="J199" s="12">
        <v>4.2539999999999996</v>
      </c>
      <c r="K199" s="47" t="s">
        <v>739</v>
      </c>
      <c r="L199" s="9" t="str">
        <f t="shared" si="28"/>
        <v>Yes</v>
      </c>
    </row>
    <row r="200" spans="1:12" x14ac:dyDescent="0.2">
      <c r="A200" s="2" t="s">
        <v>1376</v>
      </c>
      <c r="B200" s="37" t="s">
        <v>213</v>
      </c>
      <c r="C200" s="38">
        <v>37.221902016999998</v>
      </c>
      <c r="D200" s="46" t="str">
        <f t="shared" si="25"/>
        <v>N/A</v>
      </c>
      <c r="E200" s="38">
        <v>29.641711229999999</v>
      </c>
      <c r="F200" s="46" t="str">
        <f t="shared" si="26"/>
        <v>N/A</v>
      </c>
      <c r="G200" s="38">
        <v>33.423188406000001</v>
      </c>
      <c r="H200" s="46" t="str">
        <f t="shared" si="27"/>
        <v>N/A</v>
      </c>
      <c r="I200" s="12">
        <v>-20.399999999999999</v>
      </c>
      <c r="J200" s="12">
        <v>12.76</v>
      </c>
      <c r="K200" s="47" t="s">
        <v>739</v>
      </c>
      <c r="L200" s="9" t="str">
        <f t="shared" si="28"/>
        <v>Yes</v>
      </c>
    </row>
    <row r="201" spans="1:12" x14ac:dyDescent="0.2">
      <c r="A201" s="2" t="s">
        <v>1377</v>
      </c>
      <c r="B201" s="37" t="s">
        <v>213</v>
      </c>
      <c r="C201" s="38">
        <v>35.700000000000003</v>
      </c>
      <c r="D201" s="46" t="str">
        <f t="shared" si="25"/>
        <v>N/A</v>
      </c>
      <c r="E201" s="38">
        <v>30.777777778000001</v>
      </c>
      <c r="F201" s="46" t="str">
        <f t="shared" si="26"/>
        <v>N/A</v>
      </c>
      <c r="G201" s="38">
        <v>11.526315789</v>
      </c>
      <c r="H201" s="46" t="str">
        <f t="shared" si="27"/>
        <v>N/A</v>
      </c>
      <c r="I201" s="12">
        <v>-13.8</v>
      </c>
      <c r="J201" s="12">
        <v>-62.5</v>
      </c>
      <c r="K201" s="47" t="s">
        <v>739</v>
      </c>
      <c r="L201" s="9" t="str">
        <f t="shared" si="28"/>
        <v>No</v>
      </c>
    </row>
    <row r="202" spans="1:12" x14ac:dyDescent="0.2">
      <c r="A202" s="2" t="s">
        <v>28</v>
      </c>
      <c r="B202" s="37" t="s">
        <v>213</v>
      </c>
      <c r="C202" s="8">
        <v>2.9111568823999998</v>
      </c>
      <c r="D202" s="46" t="str">
        <f t="shared" si="25"/>
        <v>N/A</v>
      </c>
      <c r="E202" s="8">
        <v>2.7653049246000001</v>
      </c>
      <c r="F202" s="46" t="str">
        <f t="shared" si="26"/>
        <v>N/A</v>
      </c>
      <c r="G202" s="8">
        <v>2.6615363433999999</v>
      </c>
      <c r="H202" s="46" t="str">
        <f t="shared" si="27"/>
        <v>N/A</v>
      </c>
      <c r="I202" s="12">
        <v>-5.01</v>
      </c>
      <c r="J202" s="12">
        <v>-3.75</v>
      </c>
      <c r="K202" s="47" t="s">
        <v>739</v>
      </c>
      <c r="L202" s="9" t="str">
        <f t="shared" si="28"/>
        <v>Yes</v>
      </c>
    </row>
    <row r="203" spans="1:12" x14ac:dyDescent="0.2">
      <c r="A203" s="2" t="s">
        <v>123</v>
      </c>
      <c r="B203" s="37" t="s">
        <v>213</v>
      </c>
      <c r="C203" s="38">
        <v>11</v>
      </c>
      <c r="D203" s="46" t="str">
        <f t="shared" ref="D203:D213" si="29">IF($B203="N/A","N/A",IF(C203&gt;10,"No",IF(C203&lt;-10,"No","Yes")))</f>
        <v>N/A</v>
      </c>
      <c r="E203" s="38">
        <v>0</v>
      </c>
      <c r="F203" s="46" t="str">
        <f t="shared" ref="F203:F213" si="30">IF($B203="N/A","N/A",IF(E203&gt;10,"No",IF(E203&lt;-10,"No","Yes")))</f>
        <v>N/A</v>
      </c>
      <c r="G203" s="38">
        <v>0</v>
      </c>
      <c r="H203" s="46" t="str">
        <f t="shared" ref="H203:H213" si="31">IF($B203="N/A","N/A",IF(G203&gt;10,"No",IF(G203&lt;-10,"No","Yes")))</f>
        <v>N/A</v>
      </c>
      <c r="I203" s="12">
        <v>-100</v>
      </c>
      <c r="J203" s="12" t="s">
        <v>1747</v>
      </c>
      <c r="K203" s="14" t="s">
        <v>213</v>
      </c>
      <c r="L203" s="9" t="str">
        <f t="shared" ref="L203:L213" si="32">IF(J203="Div by 0", "N/A", IF(K203="N/A","N/A", IF(J203&gt;VALUE(MID(K203,1,2)), "No", IF(J203&lt;-1*VALUE(MID(K203,1,2)), "No", "Yes"))))</f>
        <v>N/A</v>
      </c>
    </row>
    <row r="204" spans="1:12" x14ac:dyDescent="0.2">
      <c r="A204" s="2" t="s">
        <v>124</v>
      </c>
      <c r="B204" s="37" t="s">
        <v>213</v>
      </c>
      <c r="C204" s="38">
        <v>11</v>
      </c>
      <c r="D204" s="46" t="str">
        <f t="shared" si="29"/>
        <v>N/A</v>
      </c>
      <c r="E204" s="38">
        <v>11</v>
      </c>
      <c r="F204" s="46" t="str">
        <f t="shared" si="30"/>
        <v>N/A</v>
      </c>
      <c r="G204" s="38">
        <v>11</v>
      </c>
      <c r="H204" s="46" t="str">
        <f t="shared" si="31"/>
        <v>N/A</v>
      </c>
      <c r="I204" s="12">
        <v>-25</v>
      </c>
      <c r="J204" s="12">
        <v>0</v>
      </c>
      <c r="K204" s="14" t="s">
        <v>213</v>
      </c>
      <c r="L204" s="9" t="str">
        <f t="shared" si="32"/>
        <v>N/A</v>
      </c>
    </row>
    <row r="205" spans="1:12" ht="25.5" x14ac:dyDescent="0.2">
      <c r="A205" s="2" t="s">
        <v>1625</v>
      </c>
      <c r="B205" s="37" t="s">
        <v>213</v>
      </c>
      <c r="C205" s="38">
        <v>11</v>
      </c>
      <c r="D205" s="46" t="str">
        <f t="shared" si="29"/>
        <v>N/A</v>
      </c>
      <c r="E205" s="38">
        <v>0</v>
      </c>
      <c r="F205" s="46" t="str">
        <f t="shared" si="30"/>
        <v>N/A</v>
      </c>
      <c r="G205" s="38">
        <v>0</v>
      </c>
      <c r="H205" s="46" t="str">
        <f t="shared" si="31"/>
        <v>N/A</v>
      </c>
      <c r="I205" s="12">
        <v>-100</v>
      </c>
      <c r="J205" s="12" t="s">
        <v>1747</v>
      </c>
      <c r="K205" s="14" t="s">
        <v>213</v>
      </c>
      <c r="L205" s="9" t="str">
        <f t="shared" si="32"/>
        <v>N/A</v>
      </c>
    </row>
    <row r="206" spans="1:12" ht="25.5" x14ac:dyDescent="0.2">
      <c r="A206" s="2" t="s">
        <v>1378</v>
      </c>
      <c r="B206" s="37" t="s">
        <v>213</v>
      </c>
      <c r="C206" s="38">
        <v>11</v>
      </c>
      <c r="D206" s="46" t="str">
        <f t="shared" si="29"/>
        <v>N/A</v>
      </c>
      <c r="E206" s="38">
        <v>11</v>
      </c>
      <c r="F206" s="46" t="str">
        <f t="shared" si="30"/>
        <v>N/A</v>
      </c>
      <c r="G206" s="38">
        <v>11</v>
      </c>
      <c r="H206" s="46" t="str">
        <f t="shared" si="31"/>
        <v>N/A</v>
      </c>
      <c r="I206" s="12">
        <v>-81.8</v>
      </c>
      <c r="J206" s="12">
        <v>-50</v>
      </c>
      <c r="K206" s="14" t="s">
        <v>213</v>
      </c>
      <c r="L206" s="9" t="str">
        <f t="shared" si="32"/>
        <v>N/A</v>
      </c>
    </row>
    <row r="207" spans="1:12" x14ac:dyDescent="0.2">
      <c r="A207" s="2" t="s">
        <v>1626</v>
      </c>
      <c r="B207" s="37" t="s">
        <v>213</v>
      </c>
      <c r="C207" s="38">
        <v>11</v>
      </c>
      <c r="D207" s="46" t="str">
        <f t="shared" si="29"/>
        <v>N/A</v>
      </c>
      <c r="E207" s="38">
        <v>11</v>
      </c>
      <c r="F207" s="46" t="str">
        <f t="shared" si="30"/>
        <v>N/A</v>
      </c>
      <c r="G207" s="38">
        <v>11</v>
      </c>
      <c r="H207" s="46" t="str">
        <f t="shared" si="31"/>
        <v>N/A</v>
      </c>
      <c r="I207" s="12">
        <v>0</v>
      </c>
      <c r="J207" s="12">
        <v>25</v>
      </c>
      <c r="K207" s="14" t="s">
        <v>213</v>
      </c>
      <c r="L207" s="9" t="str">
        <f t="shared" si="32"/>
        <v>N/A</v>
      </c>
    </row>
    <row r="208" spans="1:12" x14ac:dyDescent="0.2">
      <c r="A208" s="2" t="s">
        <v>1627</v>
      </c>
      <c r="B208" s="37" t="s">
        <v>213</v>
      </c>
      <c r="C208" s="38">
        <v>19</v>
      </c>
      <c r="D208" s="46" t="str">
        <f t="shared" si="29"/>
        <v>N/A</v>
      </c>
      <c r="E208" s="38">
        <v>20</v>
      </c>
      <c r="F208" s="46" t="str">
        <f t="shared" si="30"/>
        <v>N/A</v>
      </c>
      <c r="G208" s="38">
        <v>16</v>
      </c>
      <c r="H208" s="46" t="str">
        <f t="shared" si="31"/>
        <v>N/A</v>
      </c>
      <c r="I208" s="12">
        <v>5.2629999999999999</v>
      </c>
      <c r="J208" s="12">
        <v>-20</v>
      </c>
      <c r="K208" s="14" t="s">
        <v>213</v>
      </c>
      <c r="L208" s="9" t="str">
        <f t="shared" si="32"/>
        <v>N/A</v>
      </c>
    </row>
    <row r="209" spans="1:12" x14ac:dyDescent="0.2">
      <c r="A209" s="2" t="s">
        <v>125</v>
      </c>
      <c r="B209" s="37" t="s">
        <v>213</v>
      </c>
      <c r="C209" s="49">
        <v>2012346</v>
      </c>
      <c r="D209" s="46" t="str">
        <f t="shared" si="29"/>
        <v>N/A</v>
      </c>
      <c r="E209" s="49">
        <v>974011</v>
      </c>
      <c r="F209" s="46" t="str">
        <f t="shared" si="30"/>
        <v>N/A</v>
      </c>
      <c r="G209" s="49">
        <v>685418</v>
      </c>
      <c r="H209" s="46" t="str">
        <f t="shared" si="31"/>
        <v>N/A</v>
      </c>
      <c r="I209" s="12">
        <v>-51.6</v>
      </c>
      <c r="J209" s="12">
        <v>-29.6</v>
      </c>
      <c r="K209" s="14" t="s">
        <v>213</v>
      </c>
      <c r="L209" s="9" t="str">
        <f t="shared" si="32"/>
        <v>N/A</v>
      </c>
    </row>
    <row r="210" spans="1:12" x14ac:dyDescent="0.2">
      <c r="A210" s="48" t="s">
        <v>1622</v>
      </c>
      <c r="B210" s="37" t="s">
        <v>213</v>
      </c>
      <c r="C210" s="49">
        <v>1938664</v>
      </c>
      <c r="D210" s="46" t="str">
        <f t="shared" si="29"/>
        <v>N/A</v>
      </c>
      <c r="E210" s="49">
        <v>383117</v>
      </c>
      <c r="F210" s="46" t="str">
        <f t="shared" si="30"/>
        <v>N/A</v>
      </c>
      <c r="G210" s="49">
        <v>287316</v>
      </c>
      <c r="H210" s="46" t="str">
        <f t="shared" si="31"/>
        <v>N/A</v>
      </c>
      <c r="I210" s="12">
        <v>-80.2</v>
      </c>
      <c r="J210" s="12">
        <v>-25</v>
      </c>
      <c r="K210" s="14" t="s">
        <v>213</v>
      </c>
      <c r="L210" s="9" t="str">
        <f t="shared" si="32"/>
        <v>N/A</v>
      </c>
    </row>
    <row r="211" spans="1:12" x14ac:dyDescent="0.2">
      <c r="A211" s="48" t="s">
        <v>1379</v>
      </c>
      <c r="B211" s="37" t="s">
        <v>213</v>
      </c>
      <c r="C211" s="49">
        <v>228828</v>
      </c>
      <c r="D211" s="46" t="str">
        <f t="shared" si="29"/>
        <v>N/A</v>
      </c>
      <c r="E211" s="49">
        <v>254174</v>
      </c>
      <c r="F211" s="46" t="str">
        <f t="shared" si="30"/>
        <v>N/A</v>
      </c>
      <c r="G211" s="49">
        <v>207799</v>
      </c>
      <c r="H211" s="46" t="str">
        <f t="shared" si="31"/>
        <v>N/A</v>
      </c>
      <c r="I211" s="12">
        <v>11.08</v>
      </c>
      <c r="J211" s="12">
        <v>-18.2</v>
      </c>
      <c r="K211" s="14" t="s">
        <v>213</v>
      </c>
      <c r="L211" s="9" t="str">
        <f t="shared" si="32"/>
        <v>N/A</v>
      </c>
    </row>
    <row r="212" spans="1:12" x14ac:dyDescent="0.2">
      <c r="A212" s="48" t="s">
        <v>1616</v>
      </c>
      <c r="B212" s="37" t="s">
        <v>213</v>
      </c>
      <c r="C212" s="49">
        <v>755858</v>
      </c>
      <c r="D212" s="46" t="str">
        <f t="shared" si="29"/>
        <v>N/A</v>
      </c>
      <c r="E212" s="49">
        <v>822595</v>
      </c>
      <c r="F212" s="46" t="str">
        <f t="shared" si="30"/>
        <v>N/A</v>
      </c>
      <c r="G212" s="49">
        <v>677347</v>
      </c>
      <c r="H212" s="46" t="str">
        <f t="shared" si="31"/>
        <v>N/A</v>
      </c>
      <c r="I212" s="12">
        <v>8.8290000000000006</v>
      </c>
      <c r="J212" s="12">
        <v>-17.7</v>
      </c>
      <c r="K212" s="14" t="s">
        <v>213</v>
      </c>
      <c r="L212" s="9" t="str">
        <f t="shared" si="32"/>
        <v>N/A</v>
      </c>
    </row>
    <row r="213" spans="1:12" x14ac:dyDescent="0.2">
      <c r="A213" s="48" t="s">
        <v>1617</v>
      </c>
      <c r="B213" s="37" t="s">
        <v>213</v>
      </c>
      <c r="C213" s="49">
        <v>322944</v>
      </c>
      <c r="D213" s="46" t="str">
        <f t="shared" si="29"/>
        <v>N/A</v>
      </c>
      <c r="E213" s="49">
        <v>338709</v>
      </c>
      <c r="F213" s="46" t="str">
        <f t="shared" si="30"/>
        <v>N/A</v>
      </c>
      <c r="G213" s="49">
        <v>629934</v>
      </c>
      <c r="H213" s="46" t="str">
        <f t="shared" si="31"/>
        <v>N/A</v>
      </c>
      <c r="I213" s="12">
        <v>4.8819999999999997</v>
      </c>
      <c r="J213" s="12">
        <v>85.98</v>
      </c>
      <c r="K213" s="14" t="s">
        <v>213</v>
      </c>
      <c r="L213" s="9" t="str">
        <f t="shared" si="32"/>
        <v>N/A</v>
      </c>
    </row>
    <row r="214" spans="1:12" ht="25.5" x14ac:dyDescent="0.2">
      <c r="A214" s="2" t="s">
        <v>1380</v>
      </c>
      <c r="B214" s="37" t="s">
        <v>213</v>
      </c>
      <c r="C214" s="49">
        <v>3378878</v>
      </c>
      <c r="D214" s="46" t="str">
        <f t="shared" ref="D214:D228" si="33">IF($B214="N/A","N/A",IF(C214&gt;10,"No",IF(C214&lt;-10,"No","Yes")))</f>
        <v>N/A</v>
      </c>
      <c r="E214" s="49">
        <v>3559618</v>
      </c>
      <c r="F214" s="46" t="str">
        <f t="shared" ref="F214:F228" si="34">IF($B214="N/A","N/A",IF(E214&gt;10,"No",IF(E214&lt;-10,"No","Yes")))</f>
        <v>N/A</v>
      </c>
      <c r="G214" s="49">
        <v>3432296</v>
      </c>
      <c r="H214" s="46" t="str">
        <f t="shared" ref="H214:H228" si="35">IF($B214="N/A","N/A",IF(G214&gt;10,"No",IF(G214&lt;-10,"No","Yes")))</f>
        <v>N/A</v>
      </c>
      <c r="I214" s="12">
        <v>5.3490000000000002</v>
      </c>
      <c r="J214" s="12">
        <v>-3.58</v>
      </c>
      <c r="K214" s="47" t="s">
        <v>739</v>
      </c>
      <c r="L214" s="9" t="str">
        <f t="shared" ref="L214:L228" si="36">IF(J214="Div by 0", "N/A", IF(K214="N/A","N/A", IF(J214&gt;VALUE(MID(K214,1,2)), "No", IF(J214&lt;-1*VALUE(MID(K214,1,2)), "No", "Yes"))))</f>
        <v>Yes</v>
      </c>
    </row>
    <row r="215" spans="1:12" x14ac:dyDescent="0.2">
      <c r="A215" s="61" t="s">
        <v>649</v>
      </c>
      <c r="B215" s="37" t="s">
        <v>213</v>
      </c>
      <c r="C215" s="38">
        <v>9610</v>
      </c>
      <c r="D215" s="46" t="str">
        <f t="shared" si="33"/>
        <v>N/A</v>
      </c>
      <c r="E215" s="38">
        <v>9749</v>
      </c>
      <c r="F215" s="46" t="str">
        <f t="shared" si="34"/>
        <v>N/A</v>
      </c>
      <c r="G215" s="38">
        <v>9103</v>
      </c>
      <c r="H215" s="46" t="str">
        <f t="shared" si="35"/>
        <v>N/A</v>
      </c>
      <c r="I215" s="12">
        <v>1.446</v>
      </c>
      <c r="J215" s="12">
        <v>-6.63</v>
      </c>
      <c r="K215" s="47" t="s">
        <v>739</v>
      </c>
      <c r="L215" s="9" t="str">
        <f t="shared" si="36"/>
        <v>Yes</v>
      </c>
    </row>
    <row r="216" spans="1:12" ht="25.5" x14ac:dyDescent="0.2">
      <c r="A216" s="4" t="s">
        <v>1381</v>
      </c>
      <c r="B216" s="37" t="s">
        <v>213</v>
      </c>
      <c r="C216" s="49">
        <v>351.60020811999999</v>
      </c>
      <c r="D216" s="46" t="str">
        <f t="shared" si="33"/>
        <v>N/A</v>
      </c>
      <c r="E216" s="49">
        <v>365.12647450999998</v>
      </c>
      <c r="F216" s="46" t="str">
        <f t="shared" si="34"/>
        <v>N/A</v>
      </c>
      <c r="G216" s="49">
        <v>377.05108206</v>
      </c>
      <c r="H216" s="46" t="str">
        <f t="shared" si="35"/>
        <v>N/A</v>
      </c>
      <c r="I216" s="12">
        <v>3.847</v>
      </c>
      <c r="J216" s="12">
        <v>3.266</v>
      </c>
      <c r="K216" s="47" t="s">
        <v>739</v>
      </c>
      <c r="L216" s="9" t="str">
        <f t="shared" si="36"/>
        <v>Yes</v>
      </c>
    </row>
    <row r="217" spans="1:12" ht="25.5" x14ac:dyDescent="0.2">
      <c r="A217" s="2" t="s">
        <v>1382</v>
      </c>
      <c r="B217" s="37" t="s">
        <v>213</v>
      </c>
      <c r="C217" s="49">
        <v>10850129</v>
      </c>
      <c r="D217" s="46" t="str">
        <f t="shared" si="33"/>
        <v>N/A</v>
      </c>
      <c r="E217" s="49">
        <v>11100304</v>
      </c>
      <c r="F217" s="46" t="str">
        <f t="shared" si="34"/>
        <v>N/A</v>
      </c>
      <c r="G217" s="49">
        <v>10933448</v>
      </c>
      <c r="H217" s="46" t="str">
        <f t="shared" si="35"/>
        <v>N/A</v>
      </c>
      <c r="I217" s="12">
        <v>2.306</v>
      </c>
      <c r="J217" s="12">
        <v>-1.5</v>
      </c>
      <c r="K217" s="47" t="s">
        <v>739</v>
      </c>
      <c r="L217" s="9" t="str">
        <f t="shared" si="36"/>
        <v>Yes</v>
      </c>
    </row>
    <row r="218" spans="1:12" x14ac:dyDescent="0.2">
      <c r="A218" s="4" t="s">
        <v>516</v>
      </c>
      <c r="B218" s="37" t="s">
        <v>213</v>
      </c>
      <c r="C218" s="38">
        <v>17190</v>
      </c>
      <c r="D218" s="46" t="str">
        <f t="shared" si="33"/>
        <v>N/A</v>
      </c>
      <c r="E218" s="38">
        <v>17981</v>
      </c>
      <c r="F218" s="46" t="str">
        <f t="shared" si="34"/>
        <v>N/A</v>
      </c>
      <c r="G218" s="38">
        <v>18201</v>
      </c>
      <c r="H218" s="46" t="str">
        <f t="shared" si="35"/>
        <v>N/A</v>
      </c>
      <c r="I218" s="12">
        <v>4.6020000000000003</v>
      </c>
      <c r="J218" s="12">
        <v>1.224</v>
      </c>
      <c r="K218" s="47" t="s">
        <v>739</v>
      </c>
      <c r="L218" s="9" t="str">
        <f t="shared" si="36"/>
        <v>Yes</v>
      </c>
    </row>
    <row r="219" spans="1:12" ht="25.5" x14ac:dyDescent="0.2">
      <c r="A219" s="2" t="s">
        <v>1383</v>
      </c>
      <c r="B219" s="37" t="s">
        <v>213</v>
      </c>
      <c r="C219" s="49">
        <v>631.1884235</v>
      </c>
      <c r="D219" s="46" t="str">
        <f t="shared" si="33"/>
        <v>N/A</v>
      </c>
      <c r="E219" s="49">
        <v>617.33518714000002</v>
      </c>
      <c r="F219" s="46" t="str">
        <f t="shared" si="34"/>
        <v>N/A</v>
      </c>
      <c r="G219" s="49">
        <v>600.70589528000005</v>
      </c>
      <c r="H219" s="46" t="str">
        <f t="shared" si="35"/>
        <v>N/A</v>
      </c>
      <c r="I219" s="12">
        <v>-2.19</v>
      </c>
      <c r="J219" s="12">
        <v>-2.69</v>
      </c>
      <c r="K219" s="47" t="s">
        <v>739</v>
      </c>
      <c r="L219" s="9" t="str">
        <f t="shared" si="36"/>
        <v>Yes</v>
      </c>
    </row>
    <row r="220" spans="1:12" ht="25.5" x14ac:dyDescent="0.2">
      <c r="A220" s="2" t="s">
        <v>1384</v>
      </c>
      <c r="B220" s="37" t="s">
        <v>213</v>
      </c>
      <c r="C220" s="49">
        <v>1782022</v>
      </c>
      <c r="D220" s="46" t="str">
        <f t="shared" si="33"/>
        <v>N/A</v>
      </c>
      <c r="E220" s="49">
        <v>1865730</v>
      </c>
      <c r="F220" s="46" t="str">
        <f t="shared" si="34"/>
        <v>N/A</v>
      </c>
      <c r="G220" s="49">
        <v>1963835</v>
      </c>
      <c r="H220" s="46" t="str">
        <f t="shared" si="35"/>
        <v>N/A</v>
      </c>
      <c r="I220" s="12">
        <v>4.6970000000000001</v>
      </c>
      <c r="J220" s="12">
        <v>5.258</v>
      </c>
      <c r="K220" s="47" t="s">
        <v>739</v>
      </c>
      <c r="L220" s="9" t="str">
        <f t="shared" si="36"/>
        <v>Yes</v>
      </c>
    </row>
    <row r="221" spans="1:12" x14ac:dyDescent="0.2">
      <c r="A221" s="4" t="s">
        <v>517</v>
      </c>
      <c r="B221" s="37" t="s">
        <v>213</v>
      </c>
      <c r="C221" s="38">
        <v>3712</v>
      </c>
      <c r="D221" s="46" t="str">
        <f t="shared" si="33"/>
        <v>N/A</v>
      </c>
      <c r="E221" s="38">
        <v>3600</v>
      </c>
      <c r="F221" s="46" t="str">
        <f t="shared" si="34"/>
        <v>N/A</v>
      </c>
      <c r="G221" s="38">
        <v>3706</v>
      </c>
      <c r="H221" s="46" t="str">
        <f t="shared" si="35"/>
        <v>N/A</v>
      </c>
      <c r="I221" s="12">
        <v>-3.02</v>
      </c>
      <c r="J221" s="12">
        <v>2.944</v>
      </c>
      <c r="K221" s="47" t="s">
        <v>739</v>
      </c>
      <c r="L221" s="9" t="str">
        <f t="shared" si="36"/>
        <v>Yes</v>
      </c>
    </row>
    <row r="222" spans="1:12" ht="25.5" x14ac:dyDescent="0.2">
      <c r="A222" s="2" t="s">
        <v>1385</v>
      </c>
      <c r="B222" s="37" t="s">
        <v>213</v>
      </c>
      <c r="C222" s="49">
        <v>480.07058189999998</v>
      </c>
      <c r="D222" s="46" t="str">
        <f t="shared" si="33"/>
        <v>N/A</v>
      </c>
      <c r="E222" s="49">
        <v>518.25833333000003</v>
      </c>
      <c r="F222" s="46" t="str">
        <f t="shared" si="34"/>
        <v>N/A</v>
      </c>
      <c r="G222" s="49">
        <v>529.90690772000005</v>
      </c>
      <c r="H222" s="46" t="str">
        <f t="shared" si="35"/>
        <v>N/A</v>
      </c>
      <c r="I222" s="12">
        <v>7.9550000000000001</v>
      </c>
      <c r="J222" s="12">
        <v>2.2480000000000002</v>
      </c>
      <c r="K222" s="47" t="s">
        <v>739</v>
      </c>
      <c r="L222" s="9" t="str">
        <f t="shared" si="36"/>
        <v>Yes</v>
      </c>
    </row>
    <row r="223" spans="1:12" ht="25.5" x14ac:dyDescent="0.2">
      <c r="A223" s="2" t="s">
        <v>1386</v>
      </c>
      <c r="B223" s="37" t="s">
        <v>213</v>
      </c>
      <c r="C223" s="49">
        <v>0</v>
      </c>
      <c r="D223" s="46" t="str">
        <f t="shared" si="33"/>
        <v>N/A</v>
      </c>
      <c r="E223" s="49">
        <v>0</v>
      </c>
      <c r="F223" s="46" t="str">
        <f t="shared" si="34"/>
        <v>N/A</v>
      </c>
      <c r="G223" s="49">
        <v>0</v>
      </c>
      <c r="H223" s="46" t="str">
        <f t="shared" si="35"/>
        <v>N/A</v>
      </c>
      <c r="I223" s="12" t="s">
        <v>1747</v>
      </c>
      <c r="J223" s="12" t="s">
        <v>1747</v>
      </c>
      <c r="K223" s="47" t="s">
        <v>739</v>
      </c>
      <c r="L223" s="9" t="str">
        <f t="shared" si="36"/>
        <v>N/A</v>
      </c>
    </row>
    <row r="224" spans="1:12" x14ac:dyDescent="0.2">
      <c r="A224" s="2" t="s">
        <v>518</v>
      </c>
      <c r="B224" s="37" t="s">
        <v>213</v>
      </c>
      <c r="C224" s="38">
        <v>0</v>
      </c>
      <c r="D224" s="46" t="str">
        <f t="shared" si="33"/>
        <v>N/A</v>
      </c>
      <c r="E224" s="38">
        <v>0</v>
      </c>
      <c r="F224" s="46" t="str">
        <f t="shared" si="34"/>
        <v>N/A</v>
      </c>
      <c r="G224" s="38">
        <v>0</v>
      </c>
      <c r="H224" s="46" t="str">
        <f t="shared" si="35"/>
        <v>N/A</v>
      </c>
      <c r="I224" s="12" t="s">
        <v>1747</v>
      </c>
      <c r="J224" s="12" t="s">
        <v>1747</v>
      </c>
      <c r="K224" s="47" t="s">
        <v>739</v>
      </c>
      <c r="L224" s="9" t="str">
        <f t="shared" si="36"/>
        <v>N/A</v>
      </c>
    </row>
    <row r="225" spans="1:12" ht="25.5" x14ac:dyDescent="0.2">
      <c r="A225" s="2" t="s">
        <v>1387</v>
      </c>
      <c r="B225" s="37" t="s">
        <v>213</v>
      </c>
      <c r="C225" s="49" t="s">
        <v>1747</v>
      </c>
      <c r="D225" s="46" t="str">
        <f t="shared" si="33"/>
        <v>N/A</v>
      </c>
      <c r="E225" s="49" t="s">
        <v>1747</v>
      </c>
      <c r="F225" s="46" t="str">
        <f t="shared" si="34"/>
        <v>N/A</v>
      </c>
      <c r="G225" s="49" t="s">
        <v>1747</v>
      </c>
      <c r="H225" s="46" t="str">
        <f t="shared" si="35"/>
        <v>N/A</v>
      </c>
      <c r="I225" s="12" t="s">
        <v>1747</v>
      </c>
      <c r="J225" s="12" t="s">
        <v>1747</v>
      </c>
      <c r="K225" s="47" t="s">
        <v>739</v>
      </c>
      <c r="L225" s="9" t="str">
        <f t="shared" si="36"/>
        <v>N/A</v>
      </c>
    </row>
    <row r="226" spans="1:12" ht="25.5" x14ac:dyDescent="0.2">
      <c r="A226" s="2" t="s">
        <v>1388</v>
      </c>
      <c r="B226" s="37" t="s">
        <v>213</v>
      </c>
      <c r="C226" s="49">
        <v>70673137</v>
      </c>
      <c r="D226" s="46" t="str">
        <f t="shared" si="33"/>
        <v>N/A</v>
      </c>
      <c r="E226" s="49">
        <v>75232798</v>
      </c>
      <c r="F226" s="46" t="str">
        <f t="shared" si="34"/>
        <v>N/A</v>
      </c>
      <c r="G226" s="49">
        <v>78914730</v>
      </c>
      <c r="H226" s="46" t="str">
        <f t="shared" si="35"/>
        <v>N/A</v>
      </c>
      <c r="I226" s="12">
        <v>6.452</v>
      </c>
      <c r="J226" s="12">
        <v>4.8940000000000001</v>
      </c>
      <c r="K226" s="47" t="s">
        <v>739</v>
      </c>
      <c r="L226" s="9" t="str">
        <f t="shared" si="36"/>
        <v>Yes</v>
      </c>
    </row>
    <row r="227" spans="1:12" ht="25.5" x14ac:dyDescent="0.2">
      <c r="A227" s="2" t="s">
        <v>519</v>
      </c>
      <c r="B227" s="37" t="s">
        <v>213</v>
      </c>
      <c r="C227" s="38">
        <v>2533</v>
      </c>
      <c r="D227" s="46" t="str">
        <f t="shared" si="33"/>
        <v>N/A</v>
      </c>
      <c r="E227" s="38">
        <v>2690</v>
      </c>
      <c r="F227" s="46" t="str">
        <f t="shared" si="34"/>
        <v>N/A</v>
      </c>
      <c r="G227" s="38">
        <v>2833</v>
      </c>
      <c r="H227" s="46" t="str">
        <f t="shared" si="35"/>
        <v>N/A</v>
      </c>
      <c r="I227" s="12">
        <v>6.1980000000000004</v>
      </c>
      <c r="J227" s="12">
        <v>5.3159999999999998</v>
      </c>
      <c r="K227" s="47" t="s">
        <v>739</v>
      </c>
      <c r="L227" s="9" t="str">
        <f t="shared" si="36"/>
        <v>Yes</v>
      </c>
    </row>
    <row r="228" spans="1:12" ht="25.5" x14ac:dyDescent="0.2">
      <c r="A228" s="2" t="s">
        <v>1389</v>
      </c>
      <c r="B228" s="37" t="s">
        <v>213</v>
      </c>
      <c r="C228" s="49">
        <v>27900.962100000001</v>
      </c>
      <c r="D228" s="46" t="str">
        <f t="shared" si="33"/>
        <v>N/A</v>
      </c>
      <c r="E228" s="49">
        <v>27967.582900000001</v>
      </c>
      <c r="F228" s="46" t="str">
        <f t="shared" si="34"/>
        <v>N/A</v>
      </c>
      <c r="G228" s="49">
        <v>27855.534769000002</v>
      </c>
      <c r="H228" s="46" t="str">
        <f t="shared" si="35"/>
        <v>N/A</v>
      </c>
      <c r="I228" s="12">
        <v>0.23880000000000001</v>
      </c>
      <c r="J228" s="12">
        <v>-0.40100000000000002</v>
      </c>
      <c r="K228" s="47" t="s">
        <v>739</v>
      </c>
      <c r="L228" s="9" t="str">
        <f t="shared" si="36"/>
        <v>Yes</v>
      </c>
    </row>
    <row r="229" spans="1:12" x14ac:dyDescent="0.2">
      <c r="A229" s="2" t="s">
        <v>1390</v>
      </c>
      <c r="B229" s="37" t="s">
        <v>213</v>
      </c>
      <c r="C229" s="54">
        <v>92008561</v>
      </c>
      <c r="D229" s="46" t="str">
        <f t="shared" ref="D229:D252" si="37">IF($B229="N/A","N/A",IF(C229&gt;10,"No",IF(C229&lt;-10,"No","Yes")))</f>
        <v>N/A</v>
      </c>
      <c r="E229" s="54">
        <v>96678539</v>
      </c>
      <c r="F229" s="46" t="str">
        <f t="shared" ref="F229:F252" si="38">IF($B229="N/A","N/A",IF(E229&gt;10,"No",IF(E229&lt;-10,"No","Yes")))</f>
        <v>N/A</v>
      </c>
      <c r="G229" s="54">
        <v>100377202</v>
      </c>
      <c r="H229" s="46" t="str">
        <f t="shared" ref="H229:H252" si="39">IF($B229="N/A","N/A",IF(G229&gt;10,"No",IF(G229&lt;-10,"No","Yes")))</f>
        <v>N/A</v>
      </c>
      <c r="I229" s="12">
        <v>5.0759999999999996</v>
      </c>
      <c r="J229" s="12">
        <v>3.8260000000000001</v>
      </c>
      <c r="K229" s="47" t="s">
        <v>739</v>
      </c>
      <c r="L229" s="9" t="str">
        <f t="shared" ref="L229:L252" si="40">IF(J229="Div by 0", "N/A", IF(K229="N/A","N/A", IF(J229&gt;VALUE(MID(K229,1,2)), "No", IF(J229&lt;-1*VALUE(MID(K229,1,2)), "No", "Yes"))))</f>
        <v>Yes</v>
      </c>
    </row>
    <row r="230" spans="1:12" x14ac:dyDescent="0.2">
      <c r="A230" s="4" t="s">
        <v>1391</v>
      </c>
      <c r="B230" s="37" t="s">
        <v>213</v>
      </c>
      <c r="C230" s="52">
        <v>5514</v>
      </c>
      <c r="D230" s="46" t="str">
        <f t="shared" si="37"/>
        <v>N/A</v>
      </c>
      <c r="E230" s="52">
        <v>5078</v>
      </c>
      <c r="F230" s="46" t="str">
        <f t="shared" si="38"/>
        <v>N/A</v>
      </c>
      <c r="G230" s="52">
        <v>4860</v>
      </c>
      <c r="H230" s="46" t="str">
        <f t="shared" si="39"/>
        <v>N/A</v>
      </c>
      <c r="I230" s="12">
        <v>-7.91</v>
      </c>
      <c r="J230" s="12">
        <v>-4.29</v>
      </c>
      <c r="K230" s="47" t="s">
        <v>739</v>
      </c>
      <c r="L230" s="9" t="str">
        <f t="shared" si="40"/>
        <v>Yes</v>
      </c>
    </row>
    <row r="231" spans="1:12" x14ac:dyDescent="0.2">
      <c r="A231" s="4" t="s">
        <v>1392</v>
      </c>
      <c r="B231" s="37" t="s">
        <v>213</v>
      </c>
      <c r="C231" s="54">
        <v>16686.354915</v>
      </c>
      <c r="D231" s="46" t="str">
        <f t="shared" si="37"/>
        <v>N/A</v>
      </c>
      <c r="E231" s="54">
        <v>19038.704017</v>
      </c>
      <c r="F231" s="46" t="str">
        <f t="shared" si="38"/>
        <v>N/A</v>
      </c>
      <c r="G231" s="54">
        <v>20653.745266999998</v>
      </c>
      <c r="H231" s="46" t="str">
        <f t="shared" si="39"/>
        <v>N/A</v>
      </c>
      <c r="I231" s="12">
        <v>14.1</v>
      </c>
      <c r="J231" s="12">
        <v>8.4830000000000005</v>
      </c>
      <c r="K231" s="47" t="s">
        <v>739</v>
      </c>
      <c r="L231" s="9" t="str">
        <f t="shared" si="40"/>
        <v>Yes</v>
      </c>
    </row>
    <row r="232" spans="1:12" ht="25.5" x14ac:dyDescent="0.2">
      <c r="A232" s="4" t="s">
        <v>1393</v>
      </c>
      <c r="B232" s="37" t="s">
        <v>213</v>
      </c>
      <c r="C232" s="54">
        <v>14000.145833</v>
      </c>
      <c r="D232" s="46" t="str">
        <f t="shared" si="37"/>
        <v>N/A</v>
      </c>
      <c r="E232" s="54">
        <v>15829.566038000001</v>
      </c>
      <c r="F232" s="46" t="str">
        <f t="shared" si="38"/>
        <v>N/A</v>
      </c>
      <c r="G232" s="54">
        <v>14095.955102</v>
      </c>
      <c r="H232" s="46" t="str">
        <f t="shared" si="39"/>
        <v>N/A</v>
      </c>
      <c r="I232" s="12">
        <v>13.07</v>
      </c>
      <c r="J232" s="12">
        <v>-11</v>
      </c>
      <c r="K232" s="47" t="s">
        <v>739</v>
      </c>
      <c r="L232" s="9" t="str">
        <f t="shared" si="40"/>
        <v>Yes</v>
      </c>
    </row>
    <row r="233" spans="1:12" ht="25.5" x14ac:dyDescent="0.2">
      <c r="A233" s="4" t="s">
        <v>1394</v>
      </c>
      <c r="B233" s="37" t="s">
        <v>213</v>
      </c>
      <c r="C233" s="54">
        <v>31850.021808000001</v>
      </c>
      <c r="D233" s="46" t="str">
        <f t="shared" si="37"/>
        <v>N/A</v>
      </c>
      <c r="E233" s="54">
        <v>34423.569515000003</v>
      </c>
      <c r="F233" s="46" t="str">
        <f t="shared" si="38"/>
        <v>N/A</v>
      </c>
      <c r="G233" s="54">
        <v>33719.684936999998</v>
      </c>
      <c r="H233" s="46" t="str">
        <f t="shared" si="39"/>
        <v>N/A</v>
      </c>
      <c r="I233" s="12">
        <v>8.08</v>
      </c>
      <c r="J233" s="12">
        <v>-2.04</v>
      </c>
      <c r="K233" s="47" t="s">
        <v>739</v>
      </c>
      <c r="L233" s="9" t="str">
        <f t="shared" si="40"/>
        <v>Yes</v>
      </c>
    </row>
    <row r="234" spans="1:12" x14ac:dyDescent="0.2">
      <c r="A234" s="4" t="s">
        <v>1395</v>
      </c>
      <c r="B234" s="37" t="s">
        <v>213</v>
      </c>
      <c r="C234" s="54">
        <v>7130.5711026999998</v>
      </c>
      <c r="D234" s="46" t="str">
        <f t="shared" si="37"/>
        <v>N/A</v>
      </c>
      <c r="E234" s="54">
        <v>7914.3538527999999</v>
      </c>
      <c r="F234" s="46" t="str">
        <f t="shared" si="38"/>
        <v>N/A</v>
      </c>
      <c r="G234" s="54">
        <v>9177.3956261999992</v>
      </c>
      <c r="H234" s="46" t="str">
        <f t="shared" si="39"/>
        <v>N/A</v>
      </c>
      <c r="I234" s="12">
        <v>10.99</v>
      </c>
      <c r="J234" s="12">
        <v>15.96</v>
      </c>
      <c r="K234" s="47" t="s">
        <v>739</v>
      </c>
      <c r="L234" s="9" t="str">
        <f t="shared" si="40"/>
        <v>Yes</v>
      </c>
    </row>
    <row r="235" spans="1:12" ht="25.5" x14ac:dyDescent="0.2">
      <c r="A235" s="4" t="s">
        <v>1396</v>
      </c>
      <c r="B235" s="37" t="s">
        <v>213</v>
      </c>
      <c r="C235" s="54">
        <v>947.52138492999995</v>
      </c>
      <c r="D235" s="46" t="str">
        <f t="shared" si="37"/>
        <v>N/A</v>
      </c>
      <c r="E235" s="54">
        <v>1086.2407407000001</v>
      </c>
      <c r="F235" s="46" t="str">
        <f t="shared" si="38"/>
        <v>N/A</v>
      </c>
      <c r="G235" s="54">
        <v>1154.7657343000001</v>
      </c>
      <c r="H235" s="46" t="str">
        <f t="shared" si="39"/>
        <v>N/A</v>
      </c>
      <c r="I235" s="12">
        <v>14.64</v>
      </c>
      <c r="J235" s="12">
        <v>6.3079999999999998</v>
      </c>
      <c r="K235" s="47" t="s">
        <v>739</v>
      </c>
      <c r="L235" s="9" t="str">
        <f t="shared" si="40"/>
        <v>Yes</v>
      </c>
    </row>
    <row r="236" spans="1:12" x14ac:dyDescent="0.2">
      <c r="A236" s="4" t="s">
        <v>1397</v>
      </c>
      <c r="B236" s="37" t="s">
        <v>213</v>
      </c>
      <c r="C236" s="46">
        <v>4.2220197395000003</v>
      </c>
      <c r="D236" s="46" t="str">
        <f t="shared" si="37"/>
        <v>N/A</v>
      </c>
      <c r="E236" s="46">
        <v>3.7257146210999998</v>
      </c>
      <c r="F236" s="46" t="str">
        <f t="shared" si="38"/>
        <v>N/A</v>
      </c>
      <c r="G236" s="46">
        <v>3.5216625725999999</v>
      </c>
      <c r="H236" s="46" t="str">
        <f t="shared" si="39"/>
        <v>N/A</v>
      </c>
      <c r="I236" s="12">
        <v>-11.8</v>
      </c>
      <c r="J236" s="12">
        <v>-5.48</v>
      </c>
      <c r="K236" s="47" t="s">
        <v>739</v>
      </c>
      <c r="L236" s="9" t="str">
        <f t="shared" si="40"/>
        <v>Yes</v>
      </c>
    </row>
    <row r="237" spans="1:12" x14ac:dyDescent="0.2">
      <c r="A237" s="4" t="s">
        <v>1398</v>
      </c>
      <c r="B237" s="37" t="s">
        <v>213</v>
      </c>
      <c r="C237" s="46">
        <v>18.586640851999999</v>
      </c>
      <c r="D237" s="46" t="str">
        <f t="shared" si="37"/>
        <v>N/A</v>
      </c>
      <c r="E237" s="46">
        <v>20.075757576000001</v>
      </c>
      <c r="F237" s="46" t="str">
        <f t="shared" si="38"/>
        <v>N/A</v>
      </c>
      <c r="G237" s="46">
        <v>21.434820646999999</v>
      </c>
      <c r="H237" s="46" t="str">
        <f t="shared" si="39"/>
        <v>N/A</v>
      </c>
      <c r="I237" s="12">
        <v>8.0120000000000005</v>
      </c>
      <c r="J237" s="12">
        <v>6.77</v>
      </c>
      <c r="K237" s="47" t="s">
        <v>739</v>
      </c>
      <c r="L237" s="9" t="str">
        <f t="shared" si="40"/>
        <v>Yes</v>
      </c>
    </row>
    <row r="238" spans="1:12" x14ac:dyDescent="0.2">
      <c r="A238" s="61" t="s">
        <v>1399</v>
      </c>
      <c r="B238" s="37" t="s">
        <v>213</v>
      </c>
      <c r="C238" s="46">
        <v>18.933333333</v>
      </c>
      <c r="D238" s="46" t="str">
        <f t="shared" si="37"/>
        <v>N/A</v>
      </c>
      <c r="E238" s="46">
        <v>17.125454832999999</v>
      </c>
      <c r="F238" s="46" t="str">
        <f t="shared" si="38"/>
        <v>N/A</v>
      </c>
      <c r="G238" s="46">
        <v>17.455175530999998</v>
      </c>
      <c r="H238" s="46" t="str">
        <f t="shared" si="39"/>
        <v>N/A</v>
      </c>
      <c r="I238" s="12">
        <v>-9.5500000000000007</v>
      </c>
      <c r="J238" s="12">
        <v>1.925</v>
      </c>
      <c r="K238" s="47" t="s">
        <v>739</v>
      </c>
      <c r="L238" s="9" t="str">
        <f t="shared" si="40"/>
        <v>Yes</v>
      </c>
    </row>
    <row r="239" spans="1:12" x14ac:dyDescent="0.2">
      <c r="A239" s="61" t="s">
        <v>1400</v>
      </c>
      <c r="B239" s="37" t="s">
        <v>213</v>
      </c>
      <c r="C239" s="46">
        <v>2.7256710540000002</v>
      </c>
      <c r="D239" s="46" t="str">
        <f t="shared" si="37"/>
        <v>N/A</v>
      </c>
      <c r="E239" s="46">
        <v>2.3183169996999999</v>
      </c>
      <c r="F239" s="46" t="str">
        <f t="shared" si="38"/>
        <v>N/A</v>
      </c>
      <c r="G239" s="46">
        <v>1.9817974075</v>
      </c>
      <c r="H239" s="46" t="str">
        <f t="shared" si="39"/>
        <v>N/A</v>
      </c>
      <c r="I239" s="12">
        <v>-14.9</v>
      </c>
      <c r="J239" s="12">
        <v>-14.5</v>
      </c>
      <c r="K239" s="47" t="s">
        <v>739</v>
      </c>
      <c r="L239" s="9" t="str">
        <f t="shared" si="40"/>
        <v>Yes</v>
      </c>
    </row>
    <row r="240" spans="1:12" x14ac:dyDescent="0.2">
      <c r="A240" s="61" t="s">
        <v>1401</v>
      </c>
      <c r="B240" s="37" t="s">
        <v>213</v>
      </c>
      <c r="C240" s="46">
        <v>2.2887241878000002</v>
      </c>
      <c r="D240" s="46" t="str">
        <f t="shared" si="37"/>
        <v>N/A</v>
      </c>
      <c r="E240" s="46">
        <v>1.6878013931</v>
      </c>
      <c r="F240" s="46" t="str">
        <f t="shared" si="38"/>
        <v>N/A</v>
      </c>
      <c r="G240" s="46">
        <v>1.2963466593999999</v>
      </c>
      <c r="H240" s="46" t="str">
        <f t="shared" si="39"/>
        <v>N/A</v>
      </c>
      <c r="I240" s="12">
        <v>-26.3</v>
      </c>
      <c r="J240" s="12">
        <v>-23.2</v>
      </c>
      <c r="K240" s="47" t="s">
        <v>739</v>
      </c>
      <c r="L240" s="9" t="str">
        <f t="shared" si="40"/>
        <v>Yes</v>
      </c>
    </row>
    <row r="241" spans="1:12" ht="25.5" x14ac:dyDescent="0.2">
      <c r="A241" s="61" t="s">
        <v>1402</v>
      </c>
      <c r="B241" s="37" t="s">
        <v>213</v>
      </c>
      <c r="C241" s="54">
        <v>70673137</v>
      </c>
      <c r="D241" s="46" t="str">
        <f t="shared" si="37"/>
        <v>N/A</v>
      </c>
      <c r="E241" s="54">
        <v>75232798</v>
      </c>
      <c r="F241" s="46" t="str">
        <f t="shared" si="38"/>
        <v>N/A</v>
      </c>
      <c r="G241" s="54">
        <v>78914730</v>
      </c>
      <c r="H241" s="46" t="str">
        <f t="shared" si="39"/>
        <v>N/A</v>
      </c>
      <c r="I241" s="12">
        <v>6.452</v>
      </c>
      <c r="J241" s="12">
        <v>4.8940000000000001</v>
      </c>
      <c r="K241" s="47" t="s">
        <v>739</v>
      </c>
      <c r="L241" s="9" t="str">
        <f t="shared" si="40"/>
        <v>Yes</v>
      </c>
    </row>
    <row r="242" spans="1:12" x14ac:dyDescent="0.2">
      <c r="A242" s="61" t="s">
        <v>1403</v>
      </c>
      <c r="B242" s="37" t="s">
        <v>213</v>
      </c>
      <c r="C242" s="52">
        <v>2533</v>
      </c>
      <c r="D242" s="46" t="str">
        <f t="shared" si="37"/>
        <v>N/A</v>
      </c>
      <c r="E242" s="52">
        <v>2690</v>
      </c>
      <c r="F242" s="46" t="str">
        <f t="shared" si="38"/>
        <v>N/A</v>
      </c>
      <c r="G242" s="52">
        <v>2833</v>
      </c>
      <c r="H242" s="46" t="str">
        <f t="shared" si="39"/>
        <v>N/A</v>
      </c>
      <c r="I242" s="12">
        <v>6.1980000000000004</v>
      </c>
      <c r="J242" s="12">
        <v>5.3159999999999998</v>
      </c>
      <c r="K242" s="47" t="s">
        <v>739</v>
      </c>
      <c r="L242" s="9" t="str">
        <f t="shared" si="40"/>
        <v>Yes</v>
      </c>
    </row>
    <row r="243" spans="1:12" ht="25.5" x14ac:dyDescent="0.2">
      <c r="A243" s="61" t="s">
        <v>1404</v>
      </c>
      <c r="B243" s="37" t="s">
        <v>213</v>
      </c>
      <c r="C243" s="54">
        <v>27900.962100000001</v>
      </c>
      <c r="D243" s="46" t="str">
        <f t="shared" si="37"/>
        <v>N/A</v>
      </c>
      <c r="E243" s="54">
        <v>27967.582900000001</v>
      </c>
      <c r="F243" s="46" t="str">
        <f t="shared" si="38"/>
        <v>N/A</v>
      </c>
      <c r="G243" s="54">
        <v>27855.534769000002</v>
      </c>
      <c r="H243" s="46" t="str">
        <f t="shared" si="39"/>
        <v>N/A</v>
      </c>
      <c r="I243" s="12">
        <v>0.23880000000000001</v>
      </c>
      <c r="J243" s="12">
        <v>-0.40100000000000002</v>
      </c>
      <c r="K243" s="47" t="s">
        <v>739</v>
      </c>
      <c r="L243" s="9" t="str">
        <f t="shared" si="40"/>
        <v>Yes</v>
      </c>
    </row>
    <row r="244" spans="1:12" ht="25.5" x14ac:dyDescent="0.2">
      <c r="A244" s="61" t="s">
        <v>1405</v>
      </c>
      <c r="B244" s="37" t="s">
        <v>213</v>
      </c>
      <c r="C244" s="54">
        <v>21226.165289</v>
      </c>
      <c r="D244" s="46" t="str">
        <f t="shared" si="37"/>
        <v>N/A</v>
      </c>
      <c r="E244" s="54">
        <v>20958.03268</v>
      </c>
      <c r="F244" s="46" t="str">
        <f t="shared" si="38"/>
        <v>N/A</v>
      </c>
      <c r="G244" s="54">
        <v>19471.121211999998</v>
      </c>
      <c r="H244" s="46" t="str">
        <f t="shared" si="39"/>
        <v>N/A</v>
      </c>
      <c r="I244" s="12">
        <v>-1.26</v>
      </c>
      <c r="J244" s="12">
        <v>-7.09</v>
      </c>
      <c r="K244" s="47" t="s">
        <v>739</v>
      </c>
      <c r="L244" s="9" t="str">
        <f t="shared" si="40"/>
        <v>Yes</v>
      </c>
    </row>
    <row r="245" spans="1:12" ht="25.5" x14ac:dyDescent="0.2">
      <c r="A245" s="61" t="s">
        <v>1406</v>
      </c>
      <c r="B245" s="37" t="s">
        <v>213</v>
      </c>
      <c r="C245" s="54">
        <v>39144.365089999999</v>
      </c>
      <c r="D245" s="46" t="str">
        <f t="shared" si="37"/>
        <v>N/A</v>
      </c>
      <c r="E245" s="54">
        <v>40263.438279000002</v>
      </c>
      <c r="F245" s="46" t="str">
        <f t="shared" si="38"/>
        <v>N/A</v>
      </c>
      <c r="G245" s="54">
        <v>40648.564804000001</v>
      </c>
      <c r="H245" s="46" t="str">
        <f t="shared" si="39"/>
        <v>N/A</v>
      </c>
      <c r="I245" s="12">
        <v>2.859</v>
      </c>
      <c r="J245" s="12">
        <v>0.95650000000000002</v>
      </c>
      <c r="K245" s="47" t="s">
        <v>739</v>
      </c>
      <c r="L245" s="9" t="str">
        <f t="shared" si="40"/>
        <v>Yes</v>
      </c>
    </row>
    <row r="246" spans="1:12" ht="25.5" x14ac:dyDescent="0.2">
      <c r="A246" s="61" t="s">
        <v>1407</v>
      </c>
      <c r="B246" s="37" t="s">
        <v>213</v>
      </c>
      <c r="C246" s="54">
        <v>8020.1555023999999</v>
      </c>
      <c r="D246" s="46" t="str">
        <f t="shared" si="37"/>
        <v>N/A</v>
      </c>
      <c r="E246" s="54">
        <v>7881.0622950999996</v>
      </c>
      <c r="F246" s="46" t="str">
        <f t="shared" si="38"/>
        <v>N/A</v>
      </c>
      <c r="G246" s="54">
        <v>7425.2983538999997</v>
      </c>
      <c r="H246" s="46" t="str">
        <f t="shared" si="39"/>
        <v>N/A</v>
      </c>
      <c r="I246" s="12">
        <v>-1.73</v>
      </c>
      <c r="J246" s="12">
        <v>-5.78</v>
      </c>
      <c r="K246" s="47" t="s">
        <v>739</v>
      </c>
      <c r="L246" s="9" t="str">
        <f t="shared" si="40"/>
        <v>Yes</v>
      </c>
    </row>
    <row r="247" spans="1:12" ht="25.5" x14ac:dyDescent="0.2">
      <c r="A247" s="61" t="s">
        <v>1408</v>
      </c>
      <c r="B247" s="37" t="s">
        <v>213</v>
      </c>
      <c r="C247" s="54">
        <v>14844.5</v>
      </c>
      <c r="D247" s="46" t="str">
        <f t="shared" si="37"/>
        <v>N/A</v>
      </c>
      <c r="E247" s="54">
        <v>12916.222222</v>
      </c>
      <c r="F247" s="46" t="str">
        <f t="shared" si="38"/>
        <v>N/A</v>
      </c>
      <c r="G247" s="54">
        <v>8122.7857143000001</v>
      </c>
      <c r="H247" s="46" t="str">
        <f t="shared" si="39"/>
        <v>N/A</v>
      </c>
      <c r="I247" s="12">
        <v>-13</v>
      </c>
      <c r="J247" s="12">
        <v>-37.1</v>
      </c>
      <c r="K247" s="47" t="s">
        <v>739</v>
      </c>
      <c r="L247" s="9" t="str">
        <f t="shared" si="40"/>
        <v>No</v>
      </c>
    </row>
    <row r="248" spans="1:12" ht="25.5" x14ac:dyDescent="0.2">
      <c r="A248" s="61" t="s">
        <v>1409</v>
      </c>
      <c r="B248" s="37" t="s">
        <v>213</v>
      </c>
      <c r="C248" s="46">
        <v>1.9394951034000001</v>
      </c>
      <c r="D248" s="46" t="str">
        <f t="shared" si="37"/>
        <v>N/A</v>
      </c>
      <c r="E248" s="46">
        <v>1.9736455949</v>
      </c>
      <c r="F248" s="46" t="str">
        <f t="shared" si="38"/>
        <v>N/A</v>
      </c>
      <c r="G248" s="46">
        <v>2.0528539234999998</v>
      </c>
      <c r="H248" s="46" t="str">
        <f t="shared" si="39"/>
        <v>N/A</v>
      </c>
      <c r="I248" s="12">
        <v>1.7609999999999999</v>
      </c>
      <c r="J248" s="12">
        <v>4.0129999999999999</v>
      </c>
      <c r="K248" s="47" t="s">
        <v>739</v>
      </c>
      <c r="L248" s="9" t="str">
        <f t="shared" si="40"/>
        <v>Yes</v>
      </c>
    </row>
    <row r="249" spans="1:12" ht="25.5" x14ac:dyDescent="0.2">
      <c r="A249" s="61" t="s">
        <v>1410</v>
      </c>
      <c r="B249" s="37" t="s">
        <v>213</v>
      </c>
      <c r="C249" s="46">
        <v>11.713455954000001</v>
      </c>
      <c r="D249" s="46" t="str">
        <f t="shared" si="37"/>
        <v>N/A</v>
      </c>
      <c r="E249" s="46">
        <v>14.488636364</v>
      </c>
      <c r="F249" s="46" t="str">
        <f t="shared" si="38"/>
        <v>N/A</v>
      </c>
      <c r="G249" s="46">
        <v>14.435695537999999</v>
      </c>
      <c r="H249" s="46" t="str">
        <f t="shared" si="39"/>
        <v>N/A</v>
      </c>
      <c r="I249" s="12">
        <v>23.69</v>
      </c>
      <c r="J249" s="12">
        <v>-0.36499999999999999</v>
      </c>
      <c r="K249" s="47" t="s">
        <v>739</v>
      </c>
      <c r="L249" s="9" t="str">
        <f t="shared" si="40"/>
        <v>Yes</v>
      </c>
    </row>
    <row r="250" spans="1:12" ht="25.5" x14ac:dyDescent="0.2">
      <c r="A250" s="61" t="s">
        <v>1411</v>
      </c>
      <c r="B250" s="37" t="s">
        <v>213</v>
      </c>
      <c r="C250" s="46">
        <v>13.453763441</v>
      </c>
      <c r="D250" s="46" t="str">
        <f t="shared" si="37"/>
        <v>N/A</v>
      </c>
      <c r="E250" s="46">
        <v>12.687865843999999</v>
      </c>
      <c r="F250" s="46" t="str">
        <f t="shared" si="38"/>
        <v>N/A</v>
      </c>
      <c r="G250" s="46">
        <v>12.671387675</v>
      </c>
      <c r="H250" s="46" t="str">
        <f t="shared" si="39"/>
        <v>N/A</v>
      </c>
      <c r="I250" s="12">
        <v>-5.69</v>
      </c>
      <c r="J250" s="12">
        <v>-0.13</v>
      </c>
      <c r="K250" s="47" t="s">
        <v>739</v>
      </c>
      <c r="L250" s="9" t="str">
        <f t="shared" si="40"/>
        <v>Yes</v>
      </c>
    </row>
    <row r="251" spans="1:12" ht="25.5" x14ac:dyDescent="0.2">
      <c r="A251" s="61" t="s">
        <v>1412</v>
      </c>
      <c r="B251" s="37" t="s">
        <v>213</v>
      </c>
      <c r="C251" s="46">
        <v>0.86641102699999994</v>
      </c>
      <c r="D251" s="46" t="str">
        <f t="shared" si="37"/>
        <v>N/A</v>
      </c>
      <c r="E251" s="46">
        <v>0.91315542599999999</v>
      </c>
      <c r="F251" s="46" t="str">
        <f t="shared" si="38"/>
        <v>N/A</v>
      </c>
      <c r="G251" s="46">
        <v>0.95740908550000003</v>
      </c>
      <c r="H251" s="46" t="str">
        <f t="shared" si="39"/>
        <v>N/A</v>
      </c>
      <c r="I251" s="12">
        <v>5.3949999999999996</v>
      </c>
      <c r="J251" s="12">
        <v>4.8460000000000001</v>
      </c>
      <c r="K251" s="47" t="s">
        <v>739</v>
      </c>
      <c r="L251" s="9" t="str">
        <f t="shared" si="40"/>
        <v>Yes</v>
      </c>
    </row>
    <row r="252" spans="1:12" ht="25.5" x14ac:dyDescent="0.2">
      <c r="A252" s="61" t="s">
        <v>1413</v>
      </c>
      <c r="B252" s="37" t="s">
        <v>213</v>
      </c>
      <c r="C252" s="46">
        <v>5.5936232699999998E-2</v>
      </c>
      <c r="D252" s="46" t="str">
        <f t="shared" si="37"/>
        <v>N/A</v>
      </c>
      <c r="E252" s="46">
        <v>8.0371494900000007E-2</v>
      </c>
      <c r="F252" s="46" t="str">
        <f t="shared" si="38"/>
        <v>N/A</v>
      </c>
      <c r="G252" s="46">
        <v>6.3457528799999996E-2</v>
      </c>
      <c r="H252" s="46" t="str">
        <f t="shared" si="39"/>
        <v>N/A</v>
      </c>
      <c r="I252" s="12">
        <v>43.68</v>
      </c>
      <c r="J252" s="12">
        <v>-21</v>
      </c>
      <c r="K252" s="47" t="s">
        <v>739</v>
      </c>
      <c r="L252" s="9" t="str">
        <f t="shared" si="40"/>
        <v>Yes</v>
      </c>
    </row>
    <row r="253" spans="1:12" x14ac:dyDescent="0.2">
      <c r="A253" s="161" t="s">
        <v>1647</v>
      </c>
      <c r="B253" s="162"/>
      <c r="C253" s="162"/>
      <c r="D253" s="162"/>
      <c r="E253" s="162"/>
      <c r="F253" s="162"/>
      <c r="G253" s="162"/>
      <c r="H253" s="162"/>
      <c r="I253" s="162"/>
      <c r="J253" s="162"/>
      <c r="K253" s="162"/>
      <c r="L253" s="163"/>
    </row>
    <row r="254" spans="1:12" x14ac:dyDescent="0.2">
      <c r="A254" s="156" t="s">
        <v>1645</v>
      </c>
      <c r="B254" s="157"/>
      <c r="C254" s="157"/>
      <c r="D254" s="157"/>
      <c r="E254" s="157"/>
      <c r="F254" s="157"/>
      <c r="G254" s="157"/>
      <c r="H254" s="157"/>
      <c r="I254" s="157"/>
      <c r="J254" s="157"/>
      <c r="K254" s="157"/>
      <c r="L254" s="158"/>
    </row>
    <row r="255" spans="1:12" x14ac:dyDescent="0.2">
      <c r="A255" s="167" t="s">
        <v>1743</v>
      </c>
      <c r="B255" s="168"/>
      <c r="C255" s="168"/>
      <c r="D255" s="168"/>
      <c r="E255" s="168"/>
      <c r="F255" s="168"/>
      <c r="G255" s="168"/>
      <c r="H255" s="168"/>
      <c r="I255" s="168"/>
      <c r="J255" s="168"/>
      <c r="K255" s="168"/>
      <c r="L255" s="169"/>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1609</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8" t="s">
        <v>5</v>
      </c>
      <c r="B6" s="37" t="s">
        <v>213</v>
      </c>
      <c r="C6" s="38">
        <v>23800</v>
      </c>
      <c r="D6" s="46" t="str">
        <f t="shared" ref="D6:D37" si="0">IF($B6="N/A","N/A",IF(C6&gt;10,"No",IF(C6&lt;-10,"No","Yes")))</f>
        <v>N/A</v>
      </c>
      <c r="E6" s="38">
        <v>24601</v>
      </c>
      <c r="F6" s="46" t="str">
        <f t="shared" ref="F6:F37" si="1">IF($B6="N/A","N/A",IF(E6&gt;10,"No",IF(E6&lt;-10,"No","Yes")))</f>
        <v>N/A</v>
      </c>
      <c r="G6" s="38">
        <v>25107</v>
      </c>
      <c r="H6" s="46" t="str">
        <f t="shared" ref="H6:H37" si="2">IF($B6="N/A","N/A",IF(G6&gt;10,"No",IF(G6&lt;-10,"No","Yes")))</f>
        <v>N/A</v>
      </c>
      <c r="I6" s="12">
        <v>3.3660000000000001</v>
      </c>
      <c r="J6" s="12">
        <v>2.0569999999999999</v>
      </c>
      <c r="K6" s="47" t="s">
        <v>739</v>
      </c>
      <c r="L6" s="9" t="str">
        <f t="shared" ref="L6:L39" si="3">IF(J6="Div by 0", "N/A", IF(K6="N/A","N/A", IF(J6&gt;VALUE(MID(K6,1,2)), "No", IF(J6&lt;-1*VALUE(MID(K6,1,2)), "No", "Yes"))))</f>
        <v>Yes</v>
      </c>
    </row>
    <row r="7" spans="1:12" x14ac:dyDescent="0.2">
      <c r="A7" s="48" t="s">
        <v>6</v>
      </c>
      <c r="B7" s="37" t="s">
        <v>213</v>
      </c>
      <c r="C7" s="38">
        <v>22557</v>
      </c>
      <c r="D7" s="46" t="str">
        <f t="shared" si="0"/>
        <v>N/A</v>
      </c>
      <c r="E7" s="38">
        <v>23255</v>
      </c>
      <c r="F7" s="46" t="str">
        <f t="shared" si="1"/>
        <v>N/A</v>
      </c>
      <c r="G7" s="38">
        <v>23645</v>
      </c>
      <c r="H7" s="46" t="str">
        <f t="shared" si="2"/>
        <v>N/A</v>
      </c>
      <c r="I7" s="12">
        <v>3.0939999999999999</v>
      </c>
      <c r="J7" s="12">
        <v>1.677</v>
      </c>
      <c r="K7" s="47" t="s">
        <v>739</v>
      </c>
      <c r="L7" s="9" t="str">
        <f t="shared" si="3"/>
        <v>Yes</v>
      </c>
    </row>
    <row r="8" spans="1:12" x14ac:dyDescent="0.2">
      <c r="A8" s="48" t="s">
        <v>360</v>
      </c>
      <c r="B8" s="37" t="s">
        <v>213</v>
      </c>
      <c r="C8" s="8" t="s">
        <v>213</v>
      </c>
      <c r="D8" s="46" t="str">
        <f t="shared" si="0"/>
        <v>N/A</v>
      </c>
      <c r="E8" s="8">
        <v>94.528677696000003</v>
      </c>
      <c r="F8" s="46" t="str">
        <f t="shared" si="1"/>
        <v>N/A</v>
      </c>
      <c r="G8" s="8">
        <v>94.176922770999994</v>
      </c>
      <c r="H8" s="46" t="str">
        <f t="shared" si="2"/>
        <v>N/A</v>
      </c>
      <c r="I8" s="12" t="s">
        <v>213</v>
      </c>
      <c r="J8" s="12">
        <v>-0.372</v>
      </c>
      <c r="K8" s="47" t="s">
        <v>739</v>
      </c>
      <c r="L8" s="9" t="str">
        <f t="shared" si="3"/>
        <v>Yes</v>
      </c>
    </row>
    <row r="9" spans="1:12" x14ac:dyDescent="0.2">
      <c r="A9" s="4" t="s">
        <v>88</v>
      </c>
      <c r="B9" s="50" t="s">
        <v>213</v>
      </c>
      <c r="C9" s="1">
        <v>20496.87</v>
      </c>
      <c r="D9" s="11" t="str">
        <f t="shared" si="0"/>
        <v>N/A</v>
      </c>
      <c r="E9" s="1">
        <v>21228.12</v>
      </c>
      <c r="F9" s="11" t="str">
        <f t="shared" si="1"/>
        <v>N/A</v>
      </c>
      <c r="G9" s="1">
        <v>21687.19</v>
      </c>
      <c r="H9" s="11" t="str">
        <f t="shared" si="2"/>
        <v>N/A</v>
      </c>
      <c r="I9" s="12">
        <v>3.5680000000000001</v>
      </c>
      <c r="J9" s="12">
        <v>2.1629999999999998</v>
      </c>
      <c r="K9" s="50" t="s">
        <v>739</v>
      </c>
      <c r="L9" s="9" t="str">
        <f t="shared" si="3"/>
        <v>Yes</v>
      </c>
    </row>
    <row r="10" spans="1:12" x14ac:dyDescent="0.2">
      <c r="A10" s="4" t="s">
        <v>1414</v>
      </c>
      <c r="B10" s="37" t="s">
        <v>213</v>
      </c>
      <c r="C10" s="8">
        <v>3.1806722689</v>
      </c>
      <c r="D10" s="46" t="str">
        <f t="shared" si="0"/>
        <v>N/A</v>
      </c>
      <c r="E10" s="8">
        <v>0.73167757410000001</v>
      </c>
      <c r="F10" s="46" t="str">
        <f t="shared" si="1"/>
        <v>N/A</v>
      </c>
      <c r="G10" s="8">
        <v>0.66117019160000001</v>
      </c>
      <c r="H10" s="46" t="str">
        <f t="shared" si="2"/>
        <v>N/A</v>
      </c>
      <c r="I10" s="12">
        <v>-77</v>
      </c>
      <c r="J10" s="12">
        <v>-9.64</v>
      </c>
      <c r="K10" s="47" t="s">
        <v>739</v>
      </c>
      <c r="L10" s="9" t="str">
        <f t="shared" si="3"/>
        <v>Yes</v>
      </c>
    </row>
    <row r="11" spans="1:12" x14ac:dyDescent="0.2">
      <c r="A11" s="4" t="s">
        <v>1415</v>
      </c>
      <c r="B11" s="37" t="s">
        <v>213</v>
      </c>
      <c r="C11" s="8">
        <v>6.4201680671999997</v>
      </c>
      <c r="D11" s="46" t="str">
        <f t="shared" si="0"/>
        <v>N/A</v>
      </c>
      <c r="E11" s="8">
        <v>6.2233242550999996</v>
      </c>
      <c r="F11" s="46" t="str">
        <f t="shared" si="1"/>
        <v>N/A</v>
      </c>
      <c r="G11" s="8">
        <v>6.4882303739999996</v>
      </c>
      <c r="H11" s="46" t="str">
        <f t="shared" si="2"/>
        <v>N/A</v>
      </c>
      <c r="I11" s="12">
        <v>-3.07</v>
      </c>
      <c r="J11" s="12">
        <v>4.2569999999999997</v>
      </c>
      <c r="K11" s="47" t="s">
        <v>739</v>
      </c>
      <c r="L11" s="9" t="str">
        <f t="shared" si="3"/>
        <v>Yes</v>
      </c>
    </row>
    <row r="12" spans="1:12" x14ac:dyDescent="0.2">
      <c r="A12" s="4" t="s">
        <v>1416</v>
      </c>
      <c r="B12" s="37" t="s">
        <v>213</v>
      </c>
      <c r="C12" s="8">
        <v>29.819327731000001</v>
      </c>
      <c r="D12" s="46" t="str">
        <f t="shared" si="0"/>
        <v>N/A</v>
      </c>
      <c r="E12" s="8">
        <v>30.860534125000001</v>
      </c>
      <c r="F12" s="46" t="str">
        <f t="shared" si="1"/>
        <v>N/A</v>
      </c>
      <c r="G12" s="8">
        <v>31.987095232000001</v>
      </c>
      <c r="H12" s="46" t="str">
        <f t="shared" si="2"/>
        <v>N/A</v>
      </c>
      <c r="I12" s="12">
        <v>3.492</v>
      </c>
      <c r="J12" s="12">
        <v>3.65</v>
      </c>
      <c r="K12" s="47" t="s">
        <v>739</v>
      </c>
      <c r="L12" s="9" t="str">
        <f t="shared" si="3"/>
        <v>Yes</v>
      </c>
    </row>
    <row r="13" spans="1:12" x14ac:dyDescent="0.2">
      <c r="A13" s="4" t="s">
        <v>1417</v>
      </c>
      <c r="B13" s="37" t="s">
        <v>213</v>
      </c>
      <c r="C13" s="8">
        <v>2.3907563024999998</v>
      </c>
      <c r="D13" s="46" t="str">
        <f t="shared" si="0"/>
        <v>N/A</v>
      </c>
      <c r="E13" s="8">
        <v>2.7885045323000002</v>
      </c>
      <c r="F13" s="46" t="str">
        <f t="shared" si="1"/>
        <v>N/A</v>
      </c>
      <c r="G13" s="8">
        <v>2.9274704265999998</v>
      </c>
      <c r="H13" s="46" t="str">
        <f t="shared" si="2"/>
        <v>N/A</v>
      </c>
      <c r="I13" s="12">
        <v>16.64</v>
      </c>
      <c r="J13" s="12">
        <v>4.984</v>
      </c>
      <c r="K13" s="47" t="s">
        <v>739</v>
      </c>
      <c r="L13" s="9" t="str">
        <f t="shared" si="3"/>
        <v>Yes</v>
      </c>
    </row>
    <row r="14" spans="1:12" x14ac:dyDescent="0.2">
      <c r="A14" s="4" t="s">
        <v>1418</v>
      </c>
      <c r="B14" s="37" t="s">
        <v>213</v>
      </c>
      <c r="C14" s="8">
        <v>6.3025210084000003</v>
      </c>
      <c r="D14" s="46" t="str">
        <f t="shared" si="0"/>
        <v>N/A</v>
      </c>
      <c r="E14" s="8">
        <v>6.6135522945999998</v>
      </c>
      <c r="F14" s="46" t="str">
        <f t="shared" si="1"/>
        <v>N/A</v>
      </c>
      <c r="G14" s="8">
        <v>6.5838212451000002</v>
      </c>
      <c r="H14" s="46" t="str">
        <f t="shared" si="2"/>
        <v>N/A</v>
      </c>
      <c r="I14" s="12">
        <v>4.9349999999999996</v>
      </c>
      <c r="J14" s="12">
        <v>-0.45</v>
      </c>
      <c r="K14" s="47" t="s">
        <v>739</v>
      </c>
      <c r="L14" s="9" t="str">
        <f t="shared" si="3"/>
        <v>Yes</v>
      </c>
    </row>
    <row r="15" spans="1:12" x14ac:dyDescent="0.2">
      <c r="A15" s="4" t="s">
        <v>1419</v>
      </c>
      <c r="B15" s="37" t="s">
        <v>213</v>
      </c>
      <c r="C15" s="8">
        <v>0</v>
      </c>
      <c r="D15" s="46" t="str">
        <f t="shared" si="0"/>
        <v>N/A</v>
      </c>
      <c r="E15" s="8">
        <v>0</v>
      </c>
      <c r="F15" s="46" t="str">
        <f t="shared" si="1"/>
        <v>N/A</v>
      </c>
      <c r="G15" s="8">
        <v>0</v>
      </c>
      <c r="H15" s="46" t="str">
        <f t="shared" si="2"/>
        <v>N/A</v>
      </c>
      <c r="I15" s="12" t="s">
        <v>1747</v>
      </c>
      <c r="J15" s="12" t="s">
        <v>1747</v>
      </c>
      <c r="K15" s="47" t="s">
        <v>739</v>
      </c>
      <c r="L15" s="9" t="str">
        <f t="shared" si="3"/>
        <v>N/A</v>
      </c>
    </row>
    <row r="16" spans="1:12" x14ac:dyDescent="0.2">
      <c r="A16" s="4" t="s">
        <v>1420</v>
      </c>
      <c r="B16" s="37" t="s">
        <v>213</v>
      </c>
      <c r="C16" s="8">
        <v>0.37815126049999997</v>
      </c>
      <c r="D16" s="46" t="str">
        <f t="shared" si="0"/>
        <v>N/A</v>
      </c>
      <c r="E16" s="8">
        <v>0.43087679359999997</v>
      </c>
      <c r="F16" s="46" t="str">
        <f t="shared" si="1"/>
        <v>N/A</v>
      </c>
      <c r="G16" s="8">
        <v>0.58151113239999996</v>
      </c>
      <c r="H16" s="46" t="str">
        <f t="shared" si="2"/>
        <v>N/A</v>
      </c>
      <c r="I16" s="12">
        <v>13.94</v>
      </c>
      <c r="J16" s="12">
        <v>34.96</v>
      </c>
      <c r="K16" s="47" t="s">
        <v>739</v>
      </c>
      <c r="L16" s="9" t="str">
        <f t="shared" si="3"/>
        <v>No</v>
      </c>
    </row>
    <row r="17" spans="1:12" x14ac:dyDescent="0.2">
      <c r="A17" s="4" t="s">
        <v>1421</v>
      </c>
      <c r="B17" s="37" t="s">
        <v>213</v>
      </c>
      <c r="C17" s="8">
        <v>0</v>
      </c>
      <c r="D17" s="46" t="str">
        <f t="shared" si="0"/>
        <v>N/A</v>
      </c>
      <c r="E17" s="8">
        <v>0</v>
      </c>
      <c r="F17" s="46" t="str">
        <f t="shared" si="1"/>
        <v>N/A</v>
      </c>
      <c r="G17" s="8">
        <v>0</v>
      </c>
      <c r="H17" s="46" t="str">
        <f t="shared" si="2"/>
        <v>N/A</v>
      </c>
      <c r="I17" s="12" t="s">
        <v>1747</v>
      </c>
      <c r="J17" s="12" t="s">
        <v>1747</v>
      </c>
      <c r="K17" s="47" t="s">
        <v>739</v>
      </c>
      <c r="L17" s="9" t="str">
        <f t="shared" si="3"/>
        <v>N/A</v>
      </c>
    </row>
    <row r="18" spans="1:12" x14ac:dyDescent="0.2">
      <c r="A18" s="4" t="s">
        <v>1422</v>
      </c>
      <c r="B18" s="37" t="s">
        <v>213</v>
      </c>
      <c r="C18" s="8">
        <v>51.508403360999999</v>
      </c>
      <c r="D18" s="46" t="str">
        <f t="shared" si="0"/>
        <v>N/A</v>
      </c>
      <c r="E18" s="8">
        <v>52.351530425999997</v>
      </c>
      <c r="F18" s="46" t="str">
        <f t="shared" si="1"/>
        <v>N/A</v>
      </c>
      <c r="G18" s="8">
        <v>50.770701398</v>
      </c>
      <c r="H18" s="46" t="str">
        <f t="shared" si="2"/>
        <v>N/A</v>
      </c>
      <c r="I18" s="12">
        <v>1.637</v>
      </c>
      <c r="J18" s="12">
        <v>-3.02</v>
      </c>
      <c r="K18" s="47" t="s">
        <v>739</v>
      </c>
      <c r="L18" s="9" t="str">
        <f t="shared" si="3"/>
        <v>Yes</v>
      </c>
    </row>
    <row r="19" spans="1:12" x14ac:dyDescent="0.2">
      <c r="A19" s="4" t="s">
        <v>1423</v>
      </c>
      <c r="B19" s="37" t="s">
        <v>213</v>
      </c>
      <c r="C19" s="8">
        <v>0</v>
      </c>
      <c r="D19" s="46" t="str">
        <f t="shared" si="0"/>
        <v>N/A</v>
      </c>
      <c r="E19" s="8">
        <v>0</v>
      </c>
      <c r="F19" s="46" t="str">
        <f t="shared" si="1"/>
        <v>N/A</v>
      </c>
      <c r="G19" s="8">
        <v>0</v>
      </c>
      <c r="H19" s="46" t="str">
        <f t="shared" si="2"/>
        <v>N/A</v>
      </c>
      <c r="I19" s="12" t="s">
        <v>1747</v>
      </c>
      <c r="J19" s="12" t="s">
        <v>1747</v>
      </c>
      <c r="K19" s="47" t="s">
        <v>739</v>
      </c>
      <c r="L19" s="9" t="str">
        <f t="shared" si="3"/>
        <v>N/A</v>
      </c>
    </row>
    <row r="20" spans="1:12" x14ac:dyDescent="0.2">
      <c r="A20" s="2" t="s">
        <v>975</v>
      </c>
      <c r="B20" s="37" t="s">
        <v>213</v>
      </c>
      <c r="C20" s="8">
        <v>90.810924369999995</v>
      </c>
      <c r="D20" s="46" t="str">
        <f t="shared" si="0"/>
        <v>N/A</v>
      </c>
      <c r="E20" s="8">
        <v>90.557294419000002</v>
      </c>
      <c r="F20" s="46" t="str">
        <f t="shared" si="1"/>
        <v>N/A</v>
      </c>
      <c r="G20" s="8">
        <v>90.002788066999997</v>
      </c>
      <c r="H20" s="46" t="str">
        <f t="shared" si="2"/>
        <v>N/A</v>
      </c>
      <c r="I20" s="12">
        <v>-0.27900000000000003</v>
      </c>
      <c r="J20" s="12">
        <v>-0.61199999999999999</v>
      </c>
      <c r="K20" s="47" t="s">
        <v>739</v>
      </c>
      <c r="L20" s="9" t="str">
        <f t="shared" si="3"/>
        <v>Yes</v>
      </c>
    </row>
    <row r="21" spans="1:12" x14ac:dyDescent="0.2">
      <c r="A21" s="2" t="s">
        <v>976</v>
      </c>
      <c r="B21" s="37" t="s">
        <v>213</v>
      </c>
      <c r="C21" s="8">
        <v>9.1890756302999996</v>
      </c>
      <c r="D21" s="46" t="str">
        <f t="shared" si="0"/>
        <v>N/A</v>
      </c>
      <c r="E21" s="8">
        <v>9.4427055811000002</v>
      </c>
      <c r="F21" s="46" t="str">
        <f t="shared" si="1"/>
        <v>N/A</v>
      </c>
      <c r="G21" s="8">
        <v>9.9972119329000009</v>
      </c>
      <c r="H21" s="46" t="str">
        <f t="shared" si="2"/>
        <v>N/A</v>
      </c>
      <c r="I21" s="12">
        <v>2.76</v>
      </c>
      <c r="J21" s="12">
        <v>5.8719999999999999</v>
      </c>
      <c r="K21" s="47" t="s">
        <v>739</v>
      </c>
      <c r="L21" s="9" t="str">
        <f t="shared" si="3"/>
        <v>Yes</v>
      </c>
    </row>
    <row r="22" spans="1:12" x14ac:dyDescent="0.2">
      <c r="A22" s="3" t="s">
        <v>1718</v>
      </c>
      <c r="B22" s="37" t="s">
        <v>213</v>
      </c>
      <c r="C22" s="38">
        <v>10630</v>
      </c>
      <c r="D22" s="46" t="str">
        <f t="shared" si="0"/>
        <v>N/A</v>
      </c>
      <c r="E22" s="38">
        <v>10656</v>
      </c>
      <c r="F22" s="46" t="str">
        <f t="shared" si="1"/>
        <v>N/A</v>
      </c>
      <c r="G22" s="38">
        <v>10672</v>
      </c>
      <c r="H22" s="46" t="str">
        <f t="shared" si="2"/>
        <v>N/A</v>
      </c>
      <c r="I22" s="12">
        <v>0.24460000000000001</v>
      </c>
      <c r="J22" s="12">
        <v>0.1502</v>
      </c>
      <c r="K22" s="47" t="s">
        <v>739</v>
      </c>
      <c r="L22" s="9" t="str">
        <f t="shared" si="3"/>
        <v>Yes</v>
      </c>
    </row>
    <row r="23" spans="1:12" x14ac:dyDescent="0.2">
      <c r="A23" s="3" t="s">
        <v>991</v>
      </c>
      <c r="B23" s="37" t="s">
        <v>213</v>
      </c>
      <c r="C23" s="38">
        <v>990</v>
      </c>
      <c r="D23" s="46" t="str">
        <f t="shared" si="0"/>
        <v>N/A</v>
      </c>
      <c r="E23" s="38">
        <v>1000</v>
      </c>
      <c r="F23" s="46" t="str">
        <f t="shared" si="1"/>
        <v>N/A</v>
      </c>
      <c r="G23" s="38">
        <v>1004</v>
      </c>
      <c r="H23" s="46" t="str">
        <f t="shared" si="2"/>
        <v>N/A</v>
      </c>
      <c r="I23" s="12">
        <v>1.01</v>
      </c>
      <c r="J23" s="12">
        <v>0.4</v>
      </c>
      <c r="K23" s="47" t="s">
        <v>739</v>
      </c>
      <c r="L23" s="9" t="str">
        <f t="shared" si="3"/>
        <v>Yes</v>
      </c>
    </row>
    <row r="24" spans="1:12" x14ac:dyDescent="0.2">
      <c r="A24" s="3" t="s">
        <v>992</v>
      </c>
      <c r="B24" s="37" t="s">
        <v>213</v>
      </c>
      <c r="C24" s="38">
        <v>1547</v>
      </c>
      <c r="D24" s="46" t="str">
        <f t="shared" si="0"/>
        <v>N/A</v>
      </c>
      <c r="E24" s="38">
        <v>1553</v>
      </c>
      <c r="F24" s="46" t="str">
        <f t="shared" si="1"/>
        <v>N/A</v>
      </c>
      <c r="G24" s="38">
        <v>1518</v>
      </c>
      <c r="H24" s="46" t="str">
        <f t="shared" si="2"/>
        <v>N/A</v>
      </c>
      <c r="I24" s="12">
        <v>0.38779999999999998</v>
      </c>
      <c r="J24" s="12">
        <v>-2.25</v>
      </c>
      <c r="K24" s="47" t="s">
        <v>739</v>
      </c>
      <c r="L24" s="9" t="str">
        <f t="shared" si="3"/>
        <v>Yes</v>
      </c>
    </row>
    <row r="25" spans="1:12" x14ac:dyDescent="0.2">
      <c r="A25" s="3" t="s">
        <v>993</v>
      </c>
      <c r="B25" s="37" t="s">
        <v>213</v>
      </c>
      <c r="C25" s="38">
        <v>686</v>
      </c>
      <c r="D25" s="46" t="str">
        <f t="shared" si="0"/>
        <v>N/A</v>
      </c>
      <c r="E25" s="38">
        <v>700</v>
      </c>
      <c r="F25" s="46" t="str">
        <f t="shared" si="1"/>
        <v>N/A</v>
      </c>
      <c r="G25" s="38">
        <v>737</v>
      </c>
      <c r="H25" s="46" t="str">
        <f t="shared" si="2"/>
        <v>N/A</v>
      </c>
      <c r="I25" s="12">
        <v>2.0409999999999999</v>
      </c>
      <c r="J25" s="12">
        <v>5.2859999999999996</v>
      </c>
      <c r="K25" s="47" t="s">
        <v>739</v>
      </c>
      <c r="L25" s="9" t="str">
        <f t="shared" si="3"/>
        <v>Yes</v>
      </c>
    </row>
    <row r="26" spans="1:12" x14ac:dyDescent="0.2">
      <c r="A26" s="3" t="s">
        <v>994</v>
      </c>
      <c r="B26" s="37" t="s">
        <v>213</v>
      </c>
      <c r="C26" s="38">
        <v>7407</v>
      </c>
      <c r="D26" s="46" t="str">
        <f t="shared" si="0"/>
        <v>N/A</v>
      </c>
      <c r="E26" s="38">
        <v>7403</v>
      </c>
      <c r="F26" s="46" t="str">
        <f t="shared" si="1"/>
        <v>N/A</v>
      </c>
      <c r="G26" s="38">
        <v>7413</v>
      </c>
      <c r="H26" s="46" t="str">
        <f t="shared" si="2"/>
        <v>N/A</v>
      </c>
      <c r="I26" s="12">
        <v>-5.3999999999999999E-2</v>
      </c>
      <c r="J26" s="12">
        <v>0.1351</v>
      </c>
      <c r="K26" s="47" t="s">
        <v>739</v>
      </c>
      <c r="L26" s="9" t="str">
        <f t="shared" si="3"/>
        <v>Yes</v>
      </c>
    </row>
    <row r="27" spans="1:12" x14ac:dyDescent="0.2">
      <c r="A27" s="3" t="s">
        <v>995</v>
      </c>
      <c r="B27" s="37" t="s">
        <v>213</v>
      </c>
      <c r="C27" s="38">
        <v>0</v>
      </c>
      <c r="D27" s="46" t="str">
        <f t="shared" si="0"/>
        <v>N/A</v>
      </c>
      <c r="E27" s="38">
        <v>0</v>
      </c>
      <c r="F27" s="46" t="str">
        <f t="shared" si="1"/>
        <v>N/A</v>
      </c>
      <c r="G27" s="38">
        <v>0</v>
      </c>
      <c r="H27" s="46" t="str">
        <f t="shared" si="2"/>
        <v>N/A</v>
      </c>
      <c r="I27" s="12" t="s">
        <v>1747</v>
      </c>
      <c r="J27" s="12" t="s">
        <v>1747</v>
      </c>
      <c r="K27" s="47" t="s">
        <v>739</v>
      </c>
      <c r="L27" s="9" t="str">
        <f t="shared" si="3"/>
        <v>N/A</v>
      </c>
    </row>
    <row r="28" spans="1:12" x14ac:dyDescent="0.2">
      <c r="A28" s="3" t="s">
        <v>103</v>
      </c>
      <c r="B28" s="37" t="s">
        <v>213</v>
      </c>
      <c r="C28" s="38">
        <v>12135</v>
      </c>
      <c r="D28" s="46" t="str">
        <f t="shared" si="0"/>
        <v>N/A</v>
      </c>
      <c r="E28" s="38">
        <v>12917</v>
      </c>
      <c r="F28" s="46" t="str">
        <f t="shared" si="1"/>
        <v>N/A</v>
      </c>
      <c r="G28" s="38">
        <v>13399</v>
      </c>
      <c r="H28" s="46" t="str">
        <f t="shared" si="2"/>
        <v>N/A</v>
      </c>
      <c r="I28" s="12">
        <v>6.444</v>
      </c>
      <c r="J28" s="12">
        <v>3.7320000000000002</v>
      </c>
      <c r="K28" s="47" t="s">
        <v>739</v>
      </c>
      <c r="L28" s="9" t="str">
        <f t="shared" si="3"/>
        <v>Yes</v>
      </c>
    </row>
    <row r="29" spans="1:12" x14ac:dyDescent="0.2">
      <c r="A29" s="3" t="s">
        <v>996</v>
      </c>
      <c r="B29" s="37" t="s">
        <v>213</v>
      </c>
      <c r="C29" s="38">
        <v>2945</v>
      </c>
      <c r="D29" s="46" t="str">
        <f t="shared" si="0"/>
        <v>N/A</v>
      </c>
      <c r="E29" s="38">
        <v>3251</v>
      </c>
      <c r="F29" s="46" t="str">
        <f t="shared" si="1"/>
        <v>N/A</v>
      </c>
      <c r="G29" s="38">
        <v>3391</v>
      </c>
      <c r="H29" s="46" t="str">
        <f t="shared" si="2"/>
        <v>N/A</v>
      </c>
      <c r="I29" s="12">
        <v>10.39</v>
      </c>
      <c r="J29" s="12">
        <v>4.306</v>
      </c>
      <c r="K29" s="47" t="s">
        <v>739</v>
      </c>
      <c r="L29" s="9" t="str">
        <f t="shared" si="3"/>
        <v>Yes</v>
      </c>
    </row>
    <row r="30" spans="1:12" x14ac:dyDescent="0.2">
      <c r="A30" s="3" t="s">
        <v>997</v>
      </c>
      <c r="B30" s="37" t="s">
        <v>213</v>
      </c>
      <c r="C30" s="38">
        <v>2141</v>
      </c>
      <c r="D30" s="46" t="str">
        <f t="shared" si="0"/>
        <v>N/A</v>
      </c>
      <c r="E30" s="38">
        <v>2430</v>
      </c>
      <c r="F30" s="46" t="str">
        <f t="shared" si="1"/>
        <v>N/A</v>
      </c>
      <c r="G30" s="38">
        <v>2436</v>
      </c>
      <c r="H30" s="46" t="str">
        <f t="shared" si="2"/>
        <v>N/A</v>
      </c>
      <c r="I30" s="12">
        <v>13.5</v>
      </c>
      <c r="J30" s="12">
        <v>0.24690000000000001</v>
      </c>
      <c r="K30" s="47" t="s">
        <v>739</v>
      </c>
      <c r="L30" s="9" t="str">
        <f t="shared" si="3"/>
        <v>Yes</v>
      </c>
    </row>
    <row r="31" spans="1:12" x14ac:dyDescent="0.2">
      <c r="A31" s="3" t="s">
        <v>998</v>
      </c>
      <c r="B31" s="37" t="s">
        <v>213</v>
      </c>
      <c r="C31" s="38">
        <v>1509</v>
      </c>
      <c r="D31" s="46" t="str">
        <f t="shared" si="0"/>
        <v>N/A</v>
      </c>
      <c r="E31" s="38">
        <v>1625</v>
      </c>
      <c r="F31" s="46" t="str">
        <f t="shared" si="1"/>
        <v>N/A</v>
      </c>
      <c r="G31" s="38">
        <v>1774</v>
      </c>
      <c r="H31" s="46" t="str">
        <f t="shared" si="2"/>
        <v>N/A</v>
      </c>
      <c r="I31" s="12">
        <v>7.6870000000000003</v>
      </c>
      <c r="J31" s="12">
        <v>9.1690000000000005</v>
      </c>
      <c r="K31" s="47" t="s">
        <v>739</v>
      </c>
      <c r="L31" s="9" t="str">
        <f t="shared" si="3"/>
        <v>Yes</v>
      </c>
    </row>
    <row r="32" spans="1:12" x14ac:dyDescent="0.2">
      <c r="A32" s="3" t="s">
        <v>999</v>
      </c>
      <c r="B32" s="37" t="s">
        <v>213</v>
      </c>
      <c r="C32" s="38">
        <v>5540</v>
      </c>
      <c r="D32" s="46" t="str">
        <f t="shared" si="0"/>
        <v>N/A</v>
      </c>
      <c r="E32" s="38">
        <v>5611</v>
      </c>
      <c r="F32" s="46" t="str">
        <f t="shared" si="1"/>
        <v>N/A</v>
      </c>
      <c r="G32" s="38">
        <v>5798</v>
      </c>
      <c r="H32" s="46" t="str">
        <f t="shared" si="2"/>
        <v>N/A</v>
      </c>
      <c r="I32" s="12">
        <v>1.282</v>
      </c>
      <c r="J32" s="12">
        <v>3.3330000000000002</v>
      </c>
      <c r="K32" s="47" t="s">
        <v>739</v>
      </c>
      <c r="L32" s="9" t="str">
        <f t="shared" si="3"/>
        <v>Yes</v>
      </c>
    </row>
    <row r="33" spans="1:12" x14ac:dyDescent="0.2">
      <c r="A33" s="3" t="s">
        <v>1000</v>
      </c>
      <c r="B33" s="37" t="s">
        <v>213</v>
      </c>
      <c r="C33" s="38">
        <v>0</v>
      </c>
      <c r="D33" s="46" t="str">
        <f t="shared" si="0"/>
        <v>N/A</v>
      </c>
      <c r="E33" s="38">
        <v>0</v>
      </c>
      <c r="F33" s="46" t="str">
        <f t="shared" si="1"/>
        <v>N/A</v>
      </c>
      <c r="G33" s="38">
        <v>0</v>
      </c>
      <c r="H33" s="46" t="str">
        <f t="shared" si="2"/>
        <v>N/A</v>
      </c>
      <c r="I33" s="12" t="s">
        <v>1747</v>
      </c>
      <c r="J33" s="12" t="s">
        <v>1747</v>
      </c>
      <c r="K33" s="47" t="s">
        <v>739</v>
      </c>
      <c r="L33" s="9" t="str">
        <f t="shared" si="3"/>
        <v>N/A</v>
      </c>
    </row>
    <row r="34" spans="1:12" x14ac:dyDescent="0.2">
      <c r="A34" s="48" t="s">
        <v>84</v>
      </c>
      <c r="B34" s="37" t="s">
        <v>213</v>
      </c>
      <c r="C34" s="49">
        <v>454600069</v>
      </c>
      <c r="D34" s="46" t="str">
        <f t="shared" si="0"/>
        <v>N/A</v>
      </c>
      <c r="E34" s="49">
        <v>447664225</v>
      </c>
      <c r="F34" s="46" t="str">
        <f t="shared" si="1"/>
        <v>N/A</v>
      </c>
      <c r="G34" s="49">
        <v>461834021</v>
      </c>
      <c r="H34" s="46" t="str">
        <f t="shared" si="2"/>
        <v>N/A</v>
      </c>
      <c r="I34" s="12">
        <v>-1.53</v>
      </c>
      <c r="J34" s="12">
        <v>3.165</v>
      </c>
      <c r="K34" s="47" t="s">
        <v>739</v>
      </c>
      <c r="L34" s="9" t="str">
        <f t="shared" si="3"/>
        <v>Yes</v>
      </c>
    </row>
    <row r="35" spans="1:12" x14ac:dyDescent="0.2">
      <c r="A35" s="48" t="s">
        <v>1424</v>
      </c>
      <c r="B35" s="37" t="s">
        <v>213</v>
      </c>
      <c r="C35" s="49">
        <v>19100.843235</v>
      </c>
      <c r="D35" s="46" t="str">
        <f t="shared" si="0"/>
        <v>N/A</v>
      </c>
      <c r="E35" s="49">
        <v>18196.993008000001</v>
      </c>
      <c r="F35" s="46" t="str">
        <f t="shared" si="1"/>
        <v>N/A</v>
      </c>
      <c r="G35" s="49">
        <v>18394.631816000001</v>
      </c>
      <c r="H35" s="46" t="str">
        <f t="shared" si="2"/>
        <v>N/A</v>
      </c>
      <c r="I35" s="12">
        <v>-4.7300000000000004</v>
      </c>
      <c r="J35" s="12">
        <v>1.0860000000000001</v>
      </c>
      <c r="K35" s="47" t="s">
        <v>739</v>
      </c>
      <c r="L35" s="9" t="str">
        <f t="shared" si="3"/>
        <v>Yes</v>
      </c>
    </row>
    <row r="36" spans="1:12" x14ac:dyDescent="0.2">
      <c r="A36" s="48" t="s">
        <v>1425</v>
      </c>
      <c r="B36" s="37" t="s">
        <v>213</v>
      </c>
      <c r="C36" s="49">
        <v>20153.392251000001</v>
      </c>
      <c r="D36" s="46" t="str">
        <f t="shared" si="0"/>
        <v>N/A</v>
      </c>
      <c r="E36" s="49">
        <v>19250.235433000002</v>
      </c>
      <c r="F36" s="46" t="str">
        <f t="shared" si="1"/>
        <v>N/A</v>
      </c>
      <c r="G36" s="49">
        <v>19531.994966999999</v>
      </c>
      <c r="H36" s="46" t="str">
        <f t="shared" si="2"/>
        <v>N/A</v>
      </c>
      <c r="I36" s="12">
        <v>-4.4800000000000004</v>
      </c>
      <c r="J36" s="12">
        <v>1.464</v>
      </c>
      <c r="K36" s="47" t="s">
        <v>739</v>
      </c>
      <c r="L36" s="9" t="str">
        <f t="shared" si="3"/>
        <v>Yes</v>
      </c>
    </row>
    <row r="37" spans="1:12" x14ac:dyDescent="0.2">
      <c r="A37" s="4" t="s">
        <v>107</v>
      </c>
      <c r="B37" s="37" t="s">
        <v>213</v>
      </c>
      <c r="C37" s="49">
        <v>0</v>
      </c>
      <c r="D37" s="46" t="str">
        <f t="shared" si="0"/>
        <v>N/A</v>
      </c>
      <c r="E37" s="49">
        <v>0</v>
      </c>
      <c r="F37" s="46" t="str">
        <f t="shared" si="1"/>
        <v>N/A</v>
      </c>
      <c r="G37" s="49">
        <v>0</v>
      </c>
      <c r="H37" s="46" t="str">
        <f t="shared" si="2"/>
        <v>N/A</v>
      </c>
      <c r="I37" s="12" t="s">
        <v>1747</v>
      </c>
      <c r="J37" s="12" t="s">
        <v>1747</v>
      </c>
      <c r="K37" s="47" t="s">
        <v>739</v>
      </c>
      <c r="L37" s="9" t="str">
        <f t="shared" si="3"/>
        <v>N/A</v>
      </c>
    </row>
    <row r="38" spans="1:12" x14ac:dyDescent="0.2">
      <c r="A38" s="48" t="s">
        <v>158</v>
      </c>
      <c r="B38" s="50" t="s">
        <v>217</v>
      </c>
      <c r="C38" s="1">
        <v>0</v>
      </c>
      <c r="D38" s="46" t="str">
        <f>IF($B38="N/A","N/A",IF(C38&gt;0,"No",IF(C38&lt;0,"No","Yes")))</f>
        <v>Yes</v>
      </c>
      <c r="E38" s="1">
        <v>0</v>
      </c>
      <c r="F38" s="46" t="str">
        <f>IF($B38="N/A","N/A",IF(E38&gt;0,"No",IF(E38&lt;0,"No","Yes")))</f>
        <v>Yes</v>
      </c>
      <c r="G38" s="1">
        <v>0</v>
      </c>
      <c r="H38" s="46" t="str">
        <f>IF($B38="N/A","N/A",IF(G38&gt;0,"No",IF(G38&lt;0,"No","Yes")))</f>
        <v>Yes</v>
      </c>
      <c r="I38" s="12" t="s">
        <v>1747</v>
      </c>
      <c r="J38" s="12" t="s">
        <v>1747</v>
      </c>
      <c r="K38" s="47" t="s">
        <v>739</v>
      </c>
      <c r="L38" s="9" t="str">
        <f t="shared" si="3"/>
        <v>N/A</v>
      </c>
    </row>
    <row r="39" spans="1:12" x14ac:dyDescent="0.2">
      <c r="A39" s="48" t="s">
        <v>156</v>
      </c>
      <c r="B39" s="37" t="s">
        <v>213</v>
      </c>
      <c r="C39" s="49">
        <v>0</v>
      </c>
      <c r="D39" s="46" t="str">
        <f t="shared" ref="D39:D40" si="4">IF($B39="N/A","N/A",IF(C39&gt;10,"No",IF(C39&lt;-10,"No","Yes")))</f>
        <v>N/A</v>
      </c>
      <c r="E39" s="49">
        <v>0</v>
      </c>
      <c r="F39" s="46" t="str">
        <f t="shared" ref="F39:F40" si="5">IF($B39="N/A","N/A",IF(E39&gt;10,"No",IF(E39&lt;-10,"No","Yes")))</f>
        <v>N/A</v>
      </c>
      <c r="G39" s="49">
        <v>0</v>
      </c>
      <c r="H39" s="46" t="str">
        <f t="shared" ref="H39:H40" si="6">IF($B39="N/A","N/A",IF(G39&gt;10,"No",IF(G39&lt;-10,"No","Yes")))</f>
        <v>N/A</v>
      </c>
      <c r="I39" s="12" t="s">
        <v>1747</v>
      </c>
      <c r="J39" s="12" t="s">
        <v>1747</v>
      </c>
      <c r="K39" s="47" t="s">
        <v>739</v>
      </c>
      <c r="L39" s="9" t="str">
        <f t="shared" si="3"/>
        <v>N/A</v>
      </c>
    </row>
    <row r="40" spans="1:12" x14ac:dyDescent="0.2">
      <c r="A40" s="48" t="s">
        <v>1304</v>
      </c>
      <c r="B40" s="37" t="s">
        <v>213</v>
      </c>
      <c r="C40" s="49" t="s">
        <v>1747</v>
      </c>
      <c r="D40" s="46" t="str">
        <f t="shared" si="4"/>
        <v>N/A</v>
      </c>
      <c r="E40" s="49" t="s">
        <v>1747</v>
      </c>
      <c r="F40" s="46" t="str">
        <f t="shared" si="5"/>
        <v>N/A</v>
      </c>
      <c r="G40" s="49" t="s">
        <v>1747</v>
      </c>
      <c r="H40" s="46" t="str">
        <f t="shared" si="6"/>
        <v>N/A</v>
      </c>
      <c r="I40" s="12" t="s">
        <v>1747</v>
      </c>
      <c r="J40" s="12" t="s">
        <v>1747</v>
      </c>
      <c r="K40" s="47" t="s">
        <v>739</v>
      </c>
      <c r="L40" s="9" t="str">
        <f>IF(J40="Div by 0", "N/A", IF(OR(J40="N/A",K40="N/A"),"N/A", IF(J40&gt;VALUE(MID(K40,1,2)), "No", IF(J40&lt;-1*VALUE(MID(K40,1,2)), "No", "Yes"))))</f>
        <v>N/A</v>
      </c>
    </row>
    <row r="41" spans="1:12" x14ac:dyDescent="0.2">
      <c r="A41" s="3" t="s">
        <v>1426</v>
      </c>
      <c r="B41" s="37" t="s">
        <v>213</v>
      </c>
      <c r="C41" s="49">
        <v>22417.63048</v>
      </c>
      <c r="D41" s="46" t="str">
        <f t="shared" ref="D41:D52" si="7">IF($B41="N/A","N/A",IF(C41&gt;10,"No",IF(C41&lt;-10,"No","Yes")))</f>
        <v>N/A</v>
      </c>
      <c r="E41" s="49">
        <v>21017.757788999999</v>
      </c>
      <c r="F41" s="46" t="str">
        <f t="shared" ref="F41:F52" si="8">IF($B41="N/A","N/A",IF(E41&gt;10,"No",IF(E41&lt;-10,"No","Yes")))</f>
        <v>N/A</v>
      </c>
      <c r="G41" s="49">
        <v>21752.696027000002</v>
      </c>
      <c r="H41" s="46" t="str">
        <f t="shared" ref="H41:H52" si="9">IF($B41="N/A","N/A",IF(G41&gt;10,"No",IF(G41&lt;-10,"No","Yes")))</f>
        <v>N/A</v>
      </c>
      <c r="I41" s="12">
        <v>-6.24</v>
      </c>
      <c r="J41" s="12">
        <v>3.4969999999999999</v>
      </c>
      <c r="K41" s="47" t="s">
        <v>739</v>
      </c>
      <c r="L41" s="9" t="str">
        <f t="shared" ref="L41:L52" si="10">IF(J41="Div by 0", "N/A", IF(K41="N/A","N/A", IF(J41&gt;VALUE(MID(K41,1,2)), "No", IF(J41&lt;-1*VALUE(MID(K41,1,2)), "No", "Yes"))))</f>
        <v>Yes</v>
      </c>
    </row>
    <row r="42" spans="1:12" x14ac:dyDescent="0.2">
      <c r="A42" s="3" t="s">
        <v>1427</v>
      </c>
      <c r="B42" s="37" t="s">
        <v>213</v>
      </c>
      <c r="C42" s="49">
        <v>11857.585859000001</v>
      </c>
      <c r="D42" s="46" t="str">
        <f t="shared" si="7"/>
        <v>N/A</v>
      </c>
      <c r="E42" s="49">
        <v>11626.635</v>
      </c>
      <c r="F42" s="46" t="str">
        <f t="shared" si="8"/>
        <v>N/A</v>
      </c>
      <c r="G42" s="49">
        <v>11257.738047999999</v>
      </c>
      <c r="H42" s="46" t="str">
        <f t="shared" si="9"/>
        <v>N/A</v>
      </c>
      <c r="I42" s="12">
        <v>-1.95</v>
      </c>
      <c r="J42" s="12">
        <v>-3.17</v>
      </c>
      <c r="K42" s="47" t="s">
        <v>739</v>
      </c>
      <c r="L42" s="9" t="str">
        <f t="shared" si="10"/>
        <v>Yes</v>
      </c>
    </row>
    <row r="43" spans="1:12" x14ac:dyDescent="0.2">
      <c r="A43" s="3" t="s">
        <v>1428</v>
      </c>
      <c r="B43" s="37" t="s">
        <v>213</v>
      </c>
      <c r="C43" s="49">
        <v>17918.829346999999</v>
      </c>
      <c r="D43" s="46" t="str">
        <f t="shared" si="7"/>
        <v>N/A</v>
      </c>
      <c r="E43" s="49">
        <v>14331.222151</v>
      </c>
      <c r="F43" s="46" t="str">
        <f t="shared" si="8"/>
        <v>N/A</v>
      </c>
      <c r="G43" s="49">
        <v>15745.752963999999</v>
      </c>
      <c r="H43" s="46" t="str">
        <f t="shared" si="9"/>
        <v>N/A</v>
      </c>
      <c r="I43" s="12">
        <v>-20</v>
      </c>
      <c r="J43" s="12">
        <v>9.8699999999999992</v>
      </c>
      <c r="K43" s="47" t="s">
        <v>739</v>
      </c>
      <c r="L43" s="9" t="str">
        <f t="shared" si="10"/>
        <v>Yes</v>
      </c>
    </row>
    <row r="44" spans="1:12" x14ac:dyDescent="0.2">
      <c r="A44" s="3" t="s">
        <v>1429</v>
      </c>
      <c r="B44" s="37" t="s">
        <v>213</v>
      </c>
      <c r="C44" s="49">
        <v>5455.6064139999999</v>
      </c>
      <c r="D44" s="46" t="str">
        <f t="shared" si="7"/>
        <v>N/A</v>
      </c>
      <c r="E44" s="49">
        <v>4806.1000000000004</v>
      </c>
      <c r="F44" s="46" t="str">
        <f t="shared" si="8"/>
        <v>N/A</v>
      </c>
      <c r="G44" s="49">
        <v>5835.1628222999998</v>
      </c>
      <c r="H44" s="46" t="str">
        <f t="shared" si="9"/>
        <v>N/A</v>
      </c>
      <c r="I44" s="12">
        <v>-11.9</v>
      </c>
      <c r="J44" s="12">
        <v>21.41</v>
      </c>
      <c r="K44" s="47" t="s">
        <v>739</v>
      </c>
      <c r="L44" s="9" t="str">
        <f t="shared" si="10"/>
        <v>Yes</v>
      </c>
    </row>
    <row r="45" spans="1:12" x14ac:dyDescent="0.2">
      <c r="A45" s="3" t="s">
        <v>1430</v>
      </c>
      <c r="B45" s="37" t="s">
        <v>213</v>
      </c>
      <c r="C45" s="49">
        <v>26339.601322999999</v>
      </c>
      <c r="D45" s="46" t="str">
        <f t="shared" si="7"/>
        <v>N/A</v>
      </c>
      <c r="E45" s="49">
        <v>25221.928136999999</v>
      </c>
      <c r="F45" s="46" t="str">
        <f t="shared" si="8"/>
        <v>N/A</v>
      </c>
      <c r="G45" s="49">
        <v>25986.703764000002</v>
      </c>
      <c r="H45" s="46" t="str">
        <f t="shared" si="9"/>
        <v>N/A</v>
      </c>
      <c r="I45" s="12">
        <v>-4.24</v>
      </c>
      <c r="J45" s="12">
        <v>3.032</v>
      </c>
      <c r="K45" s="47" t="s">
        <v>739</v>
      </c>
      <c r="L45" s="9" t="str">
        <f t="shared" si="10"/>
        <v>Yes</v>
      </c>
    </row>
    <row r="46" spans="1:12" x14ac:dyDescent="0.2">
      <c r="A46" s="3" t="s">
        <v>1431</v>
      </c>
      <c r="B46" s="37" t="s">
        <v>213</v>
      </c>
      <c r="C46" s="49" t="s">
        <v>1747</v>
      </c>
      <c r="D46" s="46" t="str">
        <f t="shared" si="7"/>
        <v>N/A</v>
      </c>
      <c r="E46" s="49" t="s">
        <v>1747</v>
      </c>
      <c r="F46" s="46" t="str">
        <f t="shared" si="8"/>
        <v>N/A</v>
      </c>
      <c r="G46" s="49" t="s">
        <v>1747</v>
      </c>
      <c r="H46" s="46" t="str">
        <f t="shared" si="9"/>
        <v>N/A</v>
      </c>
      <c r="I46" s="12" t="s">
        <v>1747</v>
      </c>
      <c r="J46" s="12" t="s">
        <v>1747</v>
      </c>
      <c r="K46" s="47" t="s">
        <v>739</v>
      </c>
      <c r="L46" s="9" t="str">
        <f t="shared" si="10"/>
        <v>N/A</v>
      </c>
    </row>
    <row r="47" spans="1:12" x14ac:dyDescent="0.2">
      <c r="A47" s="3" t="s">
        <v>1432</v>
      </c>
      <c r="B47" s="37" t="s">
        <v>213</v>
      </c>
      <c r="C47" s="49">
        <v>17455.750802999999</v>
      </c>
      <c r="D47" s="46" t="str">
        <f t="shared" si="7"/>
        <v>N/A</v>
      </c>
      <c r="E47" s="49">
        <v>17024.842688000001</v>
      </c>
      <c r="F47" s="46" t="str">
        <f t="shared" si="8"/>
        <v>N/A</v>
      </c>
      <c r="G47" s="49">
        <v>16877.949399000001</v>
      </c>
      <c r="H47" s="46" t="str">
        <f t="shared" si="9"/>
        <v>N/A</v>
      </c>
      <c r="I47" s="12">
        <v>-2.4700000000000002</v>
      </c>
      <c r="J47" s="12">
        <v>-0.86299999999999999</v>
      </c>
      <c r="K47" s="47" t="s">
        <v>739</v>
      </c>
      <c r="L47" s="9" t="str">
        <f t="shared" si="10"/>
        <v>Yes</v>
      </c>
    </row>
    <row r="48" spans="1:12" x14ac:dyDescent="0.2">
      <c r="A48" s="3" t="s">
        <v>1433</v>
      </c>
      <c r="B48" s="50" t="s">
        <v>213</v>
      </c>
      <c r="C48" s="14">
        <v>20418.395246</v>
      </c>
      <c r="D48" s="11" t="str">
        <f t="shared" si="7"/>
        <v>N/A</v>
      </c>
      <c r="E48" s="14">
        <v>19592.289142000001</v>
      </c>
      <c r="F48" s="11" t="str">
        <f t="shared" si="8"/>
        <v>N/A</v>
      </c>
      <c r="G48" s="14">
        <v>18860.229136000002</v>
      </c>
      <c r="H48" s="11" t="str">
        <f t="shared" si="9"/>
        <v>N/A</v>
      </c>
      <c r="I48" s="59">
        <v>-4.05</v>
      </c>
      <c r="J48" s="59">
        <v>-3.74</v>
      </c>
      <c r="K48" s="50" t="s">
        <v>739</v>
      </c>
      <c r="L48" s="9" t="str">
        <f t="shared" si="10"/>
        <v>Yes</v>
      </c>
    </row>
    <row r="49" spans="1:12" ht="25.5" x14ac:dyDescent="0.2">
      <c r="A49" s="3" t="s">
        <v>1434</v>
      </c>
      <c r="B49" s="50" t="s">
        <v>213</v>
      </c>
      <c r="C49" s="14">
        <v>9868.0289584000002</v>
      </c>
      <c r="D49" s="11" t="str">
        <f t="shared" si="7"/>
        <v>N/A</v>
      </c>
      <c r="E49" s="14">
        <v>8761.5711933999992</v>
      </c>
      <c r="F49" s="11" t="str">
        <f t="shared" si="8"/>
        <v>N/A</v>
      </c>
      <c r="G49" s="14">
        <v>8953.7122331999999</v>
      </c>
      <c r="H49" s="11" t="str">
        <f t="shared" si="9"/>
        <v>N/A</v>
      </c>
      <c r="I49" s="59">
        <v>-11.2</v>
      </c>
      <c r="J49" s="59">
        <v>2.1930000000000001</v>
      </c>
      <c r="K49" s="50" t="s">
        <v>739</v>
      </c>
      <c r="L49" s="9" t="str">
        <f t="shared" si="10"/>
        <v>Yes</v>
      </c>
    </row>
    <row r="50" spans="1:12" x14ac:dyDescent="0.2">
      <c r="A50" s="3" t="s">
        <v>1435</v>
      </c>
      <c r="B50" s="50" t="s">
        <v>213</v>
      </c>
      <c r="C50" s="14">
        <v>2412.4791252</v>
      </c>
      <c r="D50" s="11" t="str">
        <f t="shared" si="7"/>
        <v>N/A</v>
      </c>
      <c r="E50" s="14">
        <v>2378.7846153999999</v>
      </c>
      <c r="F50" s="11" t="str">
        <f t="shared" si="8"/>
        <v>N/A</v>
      </c>
      <c r="G50" s="14">
        <v>2167.0169108999999</v>
      </c>
      <c r="H50" s="11" t="str">
        <f t="shared" si="9"/>
        <v>N/A</v>
      </c>
      <c r="I50" s="59">
        <v>-1.4</v>
      </c>
      <c r="J50" s="59">
        <v>-8.9</v>
      </c>
      <c r="K50" s="50" t="s">
        <v>739</v>
      </c>
      <c r="L50" s="9" t="str">
        <f t="shared" si="10"/>
        <v>Yes</v>
      </c>
    </row>
    <row r="51" spans="1:12" x14ac:dyDescent="0.2">
      <c r="A51" s="3" t="s">
        <v>1436</v>
      </c>
      <c r="B51" s="50" t="s">
        <v>213</v>
      </c>
      <c r="C51" s="14">
        <v>22910.736643</v>
      </c>
      <c r="D51" s="11" t="str">
        <f t="shared" si="7"/>
        <v>N/A</v>
      </c>
      <c r="E51" s="14">
        <v>23357.550882</v>
      </c>
      <c r="F51" s="11" t="str">
        <f t="shared" si="8"/>
        <v>N/A</v>
      </c>
      <c r="G51" s="14">
        <v>23548.995515999999</v>
      </c>
      <c r="H51" s="11" t="str">
        <f t="shared" si="9"/>
        <v>N/A</v>
      </c>
      <c r="I51" s="59">
        <v>1.95</v>
      </c>
      <c r="J51" s="59">
        <v>0.8196</v>
      </c>
      <c r="K51" s="50" t="s">
        <v>739</v>
      </c>
      <c r="L51" s="9" t="str">
        <f t="shared" si="10"/>
        <v>Yes</v>
      </c>
    </row>
    <row r="52" spans="1:12" x14ac:dyDescent="0.2">
      <c r="A52" s="3" t="s">
        <v>1437</v>
      </c>
      <c r="B52" s="50" t="s">
        <v>213</v>
      </c>
      <c r="C52" s="14" t="s">
        <v>1747</v>
      </c>
      <c r="D52" s="11" t="str">
        <f t="shared" si="7"/>
        <v>N/A</v>
      </c>
      <c r="E52" s="14" t="s">
        <v>1747</v>
      </c>
      <c r="F52" s="11" t="str">
        <f t="shared" si="8"/>
        <v>N/A</v>
      </c>
      <c r="G52" s="14" t="s">
        <v>1747</v>
      </c>
      <c r="H52" s="11" t="str">
        <f t="shared" si="9"/>
        <v>N/A</v>
      </c>
      <c r="I52" s="59" t="s">
        <v>1747</v>
      </c>
      <c r="J52" s="59" t="s">
        <v>1747</v>
      </c>
      <c r="K52" s="50" t="s">
        <v>739</v>
      </c>
      <c r="L52" s="9" t="str">
        <f t="shared" si="10"/>
        <v>N/A</v>
      </c>
    </row>
    <row r="53" spans="1:12" x14ac:dyDescent="0.2">
      <c r="A53" s="48" t="s">
        <v>1611</v>
      </c>
      <c r="B53" s="37" t="s">
        <v>213</v>
      </c>
      <c r="C53" s="49">
        <v>8315341</v>
      </c>
      <c r="D53" s="46" t="str">
        <f t="shared" ref="D53:D122" si="11">IF($B53="N/A","N/A",IF(C53&gt;10,"No",IF(C53&lt;-10,"No","Yes")))</f>
        <v>N/A</v>
      </c>
      <c r="E53" s="49">
        <v>8220886</v>
      </c>
      <c r="F53" s="46" t="str">
        <f t="shared" ref="F53:F122" si="12">IF($B53="N/A","N/A",IF(E53&gt;10,"No",IF(E53&lt;-10,"No","Yes")))</f>
        <v>N/A</v>
      </c>
      <c r="G53" s="49">
        <v>8637556</v>
      </c>
      <c r="H53" s="46" t="str">
        <f t="shared" ref="H53:H122" si="13">IF($B53="N/A","N/A",IF(G53&gt;10,"No",IF(G53&lt;-10,"No","Yes")))</f>
        <v>N/A</v>
      </c>
      <c r="I53" s="12">
        <v>-1.1399999999999999</v>
      </c>
      <c r="J53" s="12">
        <v>5.0679999999999996</v>
      </c>
      <c r="K53" s="47" t="s">
        <v>739</v>
      </c>
      <c r="L53" s="9" t="str">
        <f t="shared" ref="L53:L113" si="14">IF(J53="Div by 0", "N/A", IF(K53="N/A","N/A", IF(J53&gt;VALUE(MID(K53,1,2)), "No", IF(J53&lt;-1*VALUE(MID(K53,1,2)), "No", "Yes"))))</f>
        <v>Yes</v>
      </c>
    </row>
    <row r="54" spans="1:12" x14ac:dyDescent="0.2">
      <c r="A54" s="48" t="s">
        <v>598</v>
      </c>
      <c r="B54" s="37" t="s">
        <v>213</v>
      </c>
      <c r="C54" s="38">
        <v>4276</v>
      </c>
      <c r="D54" s="46" t="str">
        <f t="shared" si="11"/>
        <v>N/A</v>
      </c>
      <c r="E54" s="38">
        <v>4356</v>
      </c>
      <c r="F54" s="46" t="str">
        <f t="shared" si="12"/>
        <v>N/A</v>
      </c>
      <c r="G54" s="38">
        <v>4303</v>
      </c>
      <c r="H54" s="46" t="str">
        <f t="shared" si="13"/>
        <v>N/A</v>
      </c>
      <c r="I54" s="12">
        <v>1.871</v>
      </c>
      <c r="J54" s="12">
        <v>-1.22</v>
      </c>
      <c r="K54" s="47" t="s">
        <v>739</v>
      </c>
      <c r="L54" s="9" t="str">
        <f t="shared" si="14"/>
        <v>Yes</v>
      </c>
    </row>
    <row r="55" spans="1:12" x14ac:dyDescent="0.2">
      <c r="A55" s="48" t="s">
        <v>1438</v>
      </c>
      <c r="B55" s="37" t="s">
        <v>213</v>
      </c>
      <c r="C55" s="49">
        <v>1944.6541159999999</v>
      </c>
      <c r="D55" s="46" t="str">
        <f t="shared" si="11"/>
        <v>N/A</v>
      </c>
      <c r="E55" s="49">
        <v>1887.2557392000001</v>
      </c>
      <c r="F55" s="46" t="str">
        <f t="shared" si="12"/>
        <v>N/A</v>
      </c>
      <c r="G55" s="49">
        <v>2007.3334883</v>
      </c>
      <c r="H55" s="46" t="str">
        <f t="shared" si="13"/>
        <v>N/A</v>
      </c>
      <c r="I55" s="12">
        <v>-2.95</v>
      </c>
      <c r="J55" s="12">
        <v>6.3630000000000004</v>
      </c>
      <c r="K55" s="47" t="s">
        <v>739</v>
      </c>
      <c r="L55" s="9" t="str">
        <f t="shared" si="14"/>
        <v>Yes</v>
      </c>
    </row>
    <row r="56" spans="1:12" x14ac:dyDescent="0.2">
      <c r="A56" s="48" t="s">
        <v>1439</v>
      </c>
      <c r="B56" s="37" t="s">
        <v>213</v>
      </c>
      <c r="C56" s="38">
        <v>0.61435921419999995</v>
      </c>
      <c r="D56" s="46" t="str">
        <f t="shared" si="11"/>
        <v>N/A</v>
      </c>
      <c r="E56" s="38">
        <v>0.6219008264</v>
      </c>
      <c r="F56" s="46" t="str">
        <f t="shared" si="12"/>
        <v>N/A</v>
      </c>
      <c r="G56" s="38">
        <v>0.77387868930000003</v>
      </c>
      <c r="H56" s="46" t="str">
        <f t="shared" si="13"/>
        <v>N/A</v>
      </c>
      <c r="I56" s="12">
        <v>1.228</v>
      </c>
      <c r="J56" s="12">
        <v>24.44</v>
      </c>
      <c r="K56" s="47" t="s">
        <v>739</v>
      </c>
      <c r="L56" s="9" t="str">
        <f t="shared" si="14"/>
        <v>Yes</v>
      </c>
    </row>
    <row r="57" spans="1:12" ht="25.5" x14ac:dyDescent="0.2">
      <c r="A57" s="48" t="s">
        <v>599</v>
      </c>
      <c r="B57" s="37" t="s">
        <v>213</v>
      </c>
      <c r="C57" s="49">
        <v>0</v>
      </c>
      <c r="D57" s="46" t="str">
        <f t="shared" si="11"/>
        <v>N/A</v>
      </c>
      <c r="E57" s="49">
        <v>0</v>
      </c>
      <c r="F57" s="46" t="str">
        <f t="shared" si="12"/>
        <v>N/A</v>
      </c>
      <c r="G57" s="49">
        <v>0</v>
      </c>
      <c r="H57" s="46" t="str">
        <f t="shared" si="13"/>
        <v>N/A</v>
      </c>
      <c r="I57" s="12" t="s">
        <v>1747</v>
      </c>
      <c r="J57" s="12" t="s">
        <v>1747</v>
      </c>
      <c r="K57" s="47" t="s">
        <v>739</v>
      </c>
      <c r="L57" s="9" t="str">
        <f t="shared" si="14"/>
        <v>N/A</v>
      </c>
    </row>
    <row r="58" spans="1:12" x14ac:dyDescent="0.2">
      <c r="A58" s="48" t="s">
        <v>600</v>
      </c>
      <c r="B58" s="37" t="s">
        <v>213</v>
      </c>
      <c r="C58" s="38">
        <v>0</v>
      </c>
      <c r="D58" s="46" t="str">
        <f t="shared" si="11"/>
        <v>N/A</v>
      </c>
      <c r="E58" s="38">
        <v>0</v>
      </c>
      <c r="F58" s="46" t="str">
        <f t="shared" si="12"/>
        <v>N/A</v>
      </c>
      <c r="G58" s="38">
        <v>0</v>
      </c>
      <c r="H58" s="46" t="str">
        <f t="shared" si="13"/>
        <v>N/A</v>
      </c>
      <c r="I58" s="12" t="s">
        <v>1747</v>
      </c>
      <c r="J58" s="12" t="s">
        <v>1747</v>
      </c>
      <c r="K58" s="47" t="s">
        <v>739</v>
      </c>
      <c r="L58" s="9" t="str">
        <f t="shared" si="14"/>
        <v>N/A</v>
      </c>
    </row>
    <row r="59" spans="1:12" x14ac:dyDescent="0.2">
      <c r="A59" s="48" t="s">
        <v>1440</v>
      </c>
      <c r="B59" s="37" t="s">
        <v>213</v>
      </c>
      <c r="C59" s="49" t="s">
        <v>1747</v>
      </c>
      <c r="D59" s="46" t="str">
        <f t="shared" si="11"/>
        <v>N/A</v>
      </c>
      <c r="E59" s="49" t="s">
        <v>1747</v>
      </c>
      <c r="F59" s="46" t="str">
        <f t="shared" si="12"/>
        <v>N/A</v>
      </c>
      <c r="G59" s="49" t="s">
        <v>1747</v>
      </c>
      <c r="H59" s="46" t="str">
        <f t="shared" si="13"/>
        <v>N/A</v>
      </c>
      <c r="I59" s="12" t="s">
        <v>1747</v>
      </c>
      <c r="J59" s="12" t="s">
        <v>1747</v>
      </c>
      <c r="K59" s="47" t="s">
        <v>739</v>
      </c>
      <c r="L59" s="9" t="str">
        <f t="shared" si="14"/>
        <v>N/A</v>
      </c>
    </row>
    <row r="60" spans="1:12" ht="25.5" x14ac:dyDescent="0.2">
      <c r="A60" s="48" t="s">
        <v>601</v>
      </c>
      <c r="B60" s="37" t="s">
        <v>213</v>
      </c>
      <c r="C60" s="49">
        <v>404972</v>
      </c>
      <c r="D60" s="46" t="str">
        <f t="shared" si="11"/>
        <v>N/A</v>
      </c>
      <c r="E60" s="49">
        <v>622762</v>
      </c>
      <c r="F60" s="46" t="str">
        <f t="shared" si="12"/>
        <v>N/A</v>
      </c>
      <c r="G60" s="49">
        <v>653630</v>
      </c>
      <c r="H60" s="46" t="str">
        <f t="shared" si="13"/>
        <v>N/A</v>
      </c>
      <c r="I60" s="12">
        <v>53.78</v>
      </c>
      <c r="J60" s="12">
        <v>4.9569999999999999</v>
      </c>
      <c r="K60" s="47" t="s">
        <v>739</v>
      </c>
      <c r="L60" s="9" t="str">
        <f t="shared" si="14"/>
        <v>Yes</v>
      </c>
    </row>
    <row r="61" spans="1:12" x14ac:dyDescent="0.2">
      <c r="A61" s="4" t="s">
        <v>602</v>
      </c>
      <c r="B61" s="50" t="s">
        <v>213</v>
      </c>
      <c r="C61" s="1">
        <v>13</v>
      </c>
      <c r="D61" s="11" t="str">
        <f t="shared" si="11"/>
        <v>N/A</v>
      </c>
      <c r="E61" s="1">
        <v>13</v>
      </c>
      <c r="F61" s="11" t="str">
        <f t="shared" si="12"/>
        <v>N/A</v>
      </c>
      <c r="G61" s="1">
        <v>17</v>
      </c>
      <c r="H61" s="11" t="str">
        <f t="shared" si="13"/>
        <v>N/A</v>
      </c>
      <c r="I61" s="59">
        <v>0</v>
      </c>
      <c r="J61" s="59">
        <v>30.77</v>
      </c>
      <c r="K61" s="50" t="s">
        <v>739</v>
      </c>
      <c r="L61" s="9" t="str">
        <f t="shared" si="14"/>
        <v>No</v>
      </c>
    </row>
    <row r="62" spans="1:12" ht="25.5" x14ac:dyDescent="0.2">
      <c r="A62" s="4" t="s">
        <v>1441</v>
      </c>
      <c r="B62" s="50" t="s">
        <v>213</v>
      </c>
      <c r="C62" s="14">
        <v>31151.692308000002</v>
      </c>
      <c r="D62" s="11" t="str">
        <f t="shared" si="11"/>
        <v>N/A</v>
      </c>
      <c r="E62" s="14">
        <v>47904.769230999998</v>
      </c>
      <c r="F62" s="11" t="str">
        <f t="shared" si="12"/>
        <v>N/A</v>
      </c>
      <c r="G62" s="14">
        <v>38448.823529000001</v>
      </c>
      <c r="H62" s="11" t="str">
        <f t="shared" si="13"/>
        <v>N/A</v>
      </c>
      <c r="I62" s="59">
        <v>53.78</v>
      </c>
      <c r="J62" s="59">
        <v>-19.7</v>
      </c>
      <c r="K62" s="50" t="s">
        <v>739</v>
      </c>
      <c r="L62" s="9" t="str">
        <f t="shared" si="14"/>
        <v>Yes</v>
      </c>
    </row>
    <row r="63" spans="1:12" x14ac:dyDescent="0.2">
      <c r="A63" s="4" t="s">
        <v>603</v>
      </c>
      <c r="B63" s="50" t="s">
        <v>213</v>
      </c>
      <c r="C63" s="14">
        <v>0</v>
      </c>
      <c r="D63" s="11" t="str">
        <f t="shared" si="11"/>
        <v>N/A</v>
      </c>
      <c r="E63" s="14">
        <v>0</v>
      </c>
      <c r="F63" s="11" t="str">
        <f t="shared" si="12"/>
        <v>N/A</v>
      </c>
      <c r="G63" s="14">
        <v>0</v>
      </c>
      <c r="H63" s="11" t="str">
        <f t="shared" si="13"/>
        <v>N/A</v>
      </c>
      <c r="I63" s="59" t="s">
        <v>1747</v>
      </c>
      <c r="J63" s="59" t="s">
        <v>1747</v>
      </c>
      <c r="K63" s="50" t="s">
        <v>739</v>
      </c>
      <c r="L63" s="9" t="str">
        <f t="shared" si="14"/>
        <v>N/A</v>
      </c>
    </row>
    <row r="64" spans="1:12" x14ac:dyDescent="0.2">
      <c r="A64" s="4" t="s">
        <v>604</v>
      </c>
      <c r="B64" s="50" t="s">
        <v>213</v>
      </c>
      <c r="C64" s="1">
        <v>0</v>
      </c>
      <c r="D64" s="11" t="str">
        <f t="shared" si="11"/>
        <v>N/A</v>
      </c>
      <c r="E64" s="1">
        <v>0</v>
      </c>
      <c r="F64" s="11" t="str">
        <f t="shared" si="12"/>
        <v>N/A</v>
      </c>
      <c r="G64" s="1">
        <v>0</v>
      </c>
      <c r="H64" s="11" t="str">
        <f t="shared" si="13"/>
        <v>N/A</v>
      </c>
      <c r="I64" s="59" t="s">
        <v>1747</v>
      </c>
      <c r="J64" s="59" t="s">
        <v>1747</v>
      </c>
      <c r="K64" s="50" t="s">
        <v>739</v>
      </c>
      <c r="L64" s="9" t="str">
        <f t="shared" si="14"/>
        <v>N/A</v>
      </c>
    </row>
    <row r="65" spans="1:12" x14ac:dyDescent="0.2">
      <c r="A65" s="4" t="s">
        <v>1442</v>
      </c>
      <c r="B65" s="50" t="s">
        <v>213</v>
      </c>
      <c r="C65" s="14" t="s">
        <v>1747</v>
      </c>
      <c r="D65" s="11" t="str">
        <f t="shared" si="11"/>
        <v>N/A</v>
      </c>
      <c r="E65" s="14" t="s">
        <v>1747</v>
      </c>
      <c r="F65" s="11" t="str">
        <f t="shared" si="12"/>
        <v>N/A</v>
      </c>
      <c r="G65" s="14" t="s">
        <v>1747</v>
      </c>
      <c r="H65" s="11" t="str">
        <f t="shared" si="13"/>
        <v>N/A</v>
      </c>
      <c r="I65" s="59" t="s">
        <v>1747</v>
      </c>
      <c r="J65" s="59" t="s">
        <v>1747</v>
      </c>
      <c r="K65" s="50" t="s">
        <v>739</v>
      </c>
      <c r="L65" s="9" t="str">
        <f t="shared" si="14"/>
        <v>N/A</v>
      </c>
    </row>
    <row r="66" spans="1:12" x14ac:dyDescent="0.2">
      <c r="A66" s="4" t="s">
        <v>605</v>
      </c>
      <c r="B66" s="50" t="s">
        <v>213</v>
      </c>
      <c r="C66" s="14">
        <v>200514262</v>
      </c>
      <c r="D66" s="11" t="str">
        <f t="shared" si="11"/>
        <v>N/A</v>
      </c>
      <c r="E66" s="14">
        <v>184410108</v>
      </c>
      <c r="F66" s="11" t="str">
        <f t="shared" si="12"/>
        <v>N/A</v>
      </c>
      <c r="G66" s="14">
        <v>194827611</v>
      </c>
      <c r="H66" s="11" t="str">
        <f t="shared" si="13"/>
        <v>N/A</v>
      </c>
      <c r="I66" s="59">
        <v>-8.0299999999999994</v>
      </c>
      <c r="J66" s="59">
        <v>5.649</v>
      </c>
      <c r="K66" s="50" t="s">
        <v>739</v>
      </c>
      <c r="L66" s="9" t="str">
        <f t="shared" si="14"/>
        <v>Yes</v>
      </c>
    </row>
    <row r="67" spans="1:12" x14ac:dyDescent="0.2">
      <c r="A67" s="4" t="s">
        <v>606</v>
      </c>
      <c r="B67" s="50" t="s">
        <v>213</v>
      </c>
      <c r="C67" s="1">
        <v>6517</v>
      </c>
      <c r="D67" s="11" t="str">
        <f t="shared" si="11"/>
        <v>N/A</v>
      </c>
      <c r="E67" s="1">
        <v>6551</v>
      </c>
      <c r="F67" s="11" t="str">
        <f t="shared" si="12"/>
        <v>N/A</v>
      </c>
      <c r="G67" s="1">
        <v>6617</v>
      </c>
      <c r="H67" s="11" t="str">
        <f t="shared" si="13"/>
        <v>N/A</v>
      </c>
      <c r="I67" s="59">
        <v>0.52170000000000005</v>
      </c>
      <c r="J67" s="59">
        <v>1.0069999999999999</v>
      </c>
      <c r="K67" s="50" t="s">
        <v>739</v>
      </c>
      <c r="L67" s="9" t="str">
        <f t="shared" si="14"/>
        <v>Yes</v>
      </c>
    </row>
    <row r="68" spans="1:12" x14ac:dyDescent="0.2">
      <c r="A68" s="4" t="s">
        <v>1443</v>
      </c>
      <c r="B68" s="50" t="s">
        <v>213</v>
      </c>
      <c r="C68" s="14">
        <v>30767.878164999998</v>
      </c>
      <c r="D68" s="11" t="str">
        <f t="shared" si="11"/>
        <v>N/A</v>
      </c>
      <c r="E68" s="14">
        <v>28149.917265</v>
      </c>
      <c r="F68" s="11" t="str">
        <f t="shared" si="12"/>
        <v>N/A</v>
      </c>
      <c r="G68" s="14">
        <v>29443.495693000001</v>
      </c>
      <c r="H68" s="11" t="str">
        <f t="shared" si="13"/>
        <v>N/A</v>
      </c>
      <c r="I68" s="59">
        <v>-8.51</v>
      </c>
      <c r="J68" s="59">
        <v>4.5949999999999998</v>
      </c>
      <c r="K68" s="50" t="s">
        <v>739</v>
      </c>
      <c r="L68" s="9" t="str">
        <f t="shared" si="14"/>
        <v>Yes</v>
      </c>
    </row>
    <row r="69" spans="1:12" ht="25.5" x14ac:dyDescent="0.2">
      <c r="A69" s="4" t="s">
        <v>607</v>
      </c>
      <c r="B69" s="50" t="s">
        <v>213</v>
      </c>
      <c r="C69" s="14">
        <v>4634101</v>
      </c>
      <c r="D69" s="11" t="str">
        <f t="shared" si="11"/>
        <v>N/A</v>
      </c>
      <c r="E69" s="14">
        <v>5169073</v>
      </c>
      <c r="F69" s="11" t="str">
        <f t="shared" si="12"/>
        <v>N/A</v>
      </c>
      <c r="G69" s="14">
        <v>4768015</v>
      </c>
      <c r="H69" s="11" t="str">
        <f t="shared" si="13"/>
        <v>N/A</v>
      </c>
      <c r="I69" s="59">
        <v>11.54</v>
      </c>
      <c r="J69" s="59">
        <v>-7.76</v>
      </c>
      <c r="K69" s="50" t="s">
        <v>739</v>
      </c>
      <c r="L69" s="9" t="str">
        <f t="shared" si="14"/>
        <v>Yes</v>
      </c>
    </row>
    <row r="70" spans="1:12" x14ac:dyDescent="0.2">
      <c r="A70" s="4" t="s">
        <v>608</v>
      </c>
      <c r="B70" s="50" t="s">
        <v>213</v>
      </c>
      <c r="C70" s="1">
        <v>17541</v>
      </c>
      <c r="D70" s="11" t="str">
        <f t="shared" si="11"/>
        <v>N/A</v>
      </c>
      <c r="E70" s="1">
        <v>17609</v>
      </c>
      <c r="F70" s="11" t="str">
        <f t="shared" si="12"/>
        <v>N/A</v>
      </c>
      <c r="G70" s="1">
        <v>17708</v>
      </c>
      <c r="H70" s="11" t="str">
        <f t="shared" si="13"/>
        <v>N/A</v>
      </c>
      <c r="I70" s="59">
        <v>0.38769999999999999</v>
      </c>
      <c r="J70" s="59">
        <v>0.56220000000000003</v>
      </c>
      <c r="K70" s="50" t="s">
        <v>739</v>
      </c>
      <c r="L70" s="9" t="str">
        <f t="shared" si="14"/>
        <v>Yes</v>
      </c>
    </row>
    <row r="71" spans="1:12" x14ac:dyDescent="0.2">
      <c r="A71" s="4" t="s">
        <v>1444</v>
      </c>
      <c r="B71" s="50" t="s">
        <v>213</v>
      </c>
      <c r="C71" s="14">
        <v>264.18681944999997</v>
      </c>
      <c r="D71" s="11" t="str">
        <f t="shared" si="11"/>
        <v>N/A</v>
      </c>
      <c r="E71" s="14">
        <v>293.54722017</v>
      </c>
      <c r="F71" s="11" t="str">
        <f t="shared" si="12"/>
        <v>N/A</v>
      </c>
      <c r="G71" s="14">
        <v>269.25768013999999</v>
      </c>
      <c r="H71" s="11" t="str">
        <f t="shared" si="13"/>
        <v>N/A</v>
      </c>
      <c r="I71" s="59">
        <v>11.11</v>
      </c>
      <c r="J71" s="59">
        <v>-8.27</v>
      </c>
      <c r="K71" s="50" t="s">
        <v>739</v>
      </c>
      <c r="L71" s="9" t="str">
        <f t="shared" si="14"/>
        <v>Yes</v>
      </c>
    </row>
    <row r="72" spans="1:12" x14ac:dyDescent="0.2">
      <c r="A72" s="4" t="s">
        <v>609</v>
      </c>
      <c r="B72" s="50" t="s">
        <v>213</v>
      </c>
      <c r="C72" s="14">
        <v>621424</v>
      </c>
      <c r="D72" s="11" t="str">
        <f t="shared" si="11"/>
        <v>N/A</v>
      </c>
      <c r="E72" s="14">
        <v>695587</v>
      </c>
      <c r="F72" s="11" t="str">
        <f t="shared" si="12"/>
        <v>N/A</v>
      </c>
      <c r="G72" s="14">
        <v>582923</v>
      </c>
      <c r="H72" s="11" t="str">
        <f t="shared" si="13"/>
        <v>N/A</v>
      </c>
      <c r="I72" s="59">
        <v>11.93</v>
      </c>
      <c r="J72" s="59">
        <v>-16.2</v>
      </c>
      <c r="K72" s="50" t="s">
        <v>739</v>
      </c>
      <c r="L72" s="9" t="str">
        <f t="shared" si="14"/>
        <v>Yes</v>
      </c>
    </row>
    <row r="73" spans="1:12" x14ac:dyDescent="0.2">
      <c r="A73" s="4" t="s">
        <v>610</v>
      </c>
      <c r="B73" s="50" t="s">
        <v>213</v>
      </c>
      <c r="C73" s="1">
        <v>1618</v>
      </c>
      <c r="D73" s="11" t="str">
        <f t="shared" si="11"/>
        <v>N/A</v>
      </c>
      <c r="E73" s="1">
        <v>1741</v>
      </c>
      <c r="F73" s="11" t="str">
        <f t="shared" si="12"/>
        <v>N/A</v>
      </c>
      <c r="G73" s="1">
        <v>1761</v>
      </c>
      <c r="H73" s="11" t="str">
        <f t="shared" si="13"/>
        <v>N/A</v>
      </c>
      <c r="I73" s="59">
        <v>7.6020000000000003</v>
      </c>
      <c r="J73" s="59">
        <v>1.149</v>
      </c>
      <c r="K73" s="50" t="s">
        <v>739</v>
      </c>
      <c r="L73" s="9" t="str">
        <f t="shared" si="14"/>
        <v>Yes</v>
      </c>
    </row>
    <row r="74" spans="1:12" x14ac:dyDescent="0.2">
      <c r="A74" s="4" t="s">
        <v>1445</v>
      </c>
      <c r="B74" s="50" t="s">
        <v>213</v>
      </c>
      <c r="C74" s="14">
        <v>384.06922126000001</v>
      </c>
      <c r="D74" s="11" t="str">
        <f t="shared" si="11"/>
        <v>N/A</v>
      </c>
      <c r="E74" s="14">
        <v>399.533027</v>
      </c>
      <c r="F74" s="11" t="str">
        <f t="shared" si="12"/>
        <v>N/A</v>
      </c>
      <c r="G74" s="14">
        <v>331.01817148999999</v>
      </c>
      <c r="H74" s="11" t="str">
        <f t="shared" si="13"/>
        <v>N/A</v>
      </c>
      <c r="I74" s="59">
        <v>4.0259999999999998</v>
      </c>
      <c r="J74" s="59">
        <v>-17.100000000000001</v>
      </c>
      <c r="K74" s="50" t="s">
        <v>739</v>
      </c>
      <c r="L74" s="9" t="str">
        <f t="shared" si="14"/>
        <v>Yes</v>
      </c>
    </row>
    <row r="75" spans="1:12" ht="25.5" x14ac:dyDescent="0.2">
      <c r="A75" s="4" t="s">
        <v>611</v>
      </c>
      <c r="B75" s="50" t="s">
        <v>213</v>
      </c>
      <c r="C75" s="14">
        <v>338591</v>
      </c>
      <c r="D75" s="11" t="str">
        <f t="shared" si="11"/>
        <v>N/A</v>
      </c>
      <c r="E75" s="14">
        <v>351616</v>
      </c>
      <c r="F75" s="11" t="str">
        <f t="shared" si="12"/>
        <v>N/A</v>
      </c>
      <c r="G75" s="14">
        <v>374791</v>
      </c>
      <c r="H75" s="11" t="str">
        <f t="shared" si="13"/>
        <v>N/A</v>
      </c>
      <c r="I75" s="59">
        <v>3.847</v>
      </c>
      <c r="J75" s="59">
        <v>6.5910000000000002</v>
      </c>
      <c r="K75" s="50" t="s">
        <v>739</v>
      </c>
      <c r="L75" s="9" t="str">
        <f t="shared" si="14"/>
        <v>Yes</v>
      </c>
    </row>
    <row r="76" spans="1:12" x14ac:dyDescent="0.2">
      <c r="A76" s="48" t="s">
        <v>612</v>
      </c>
      <c r="B76" s="37" t="s">
        <v>213</v>
      </c>
      <c r="C76" s="38">
        <v>4839</v>
      </c>
      <c r="D76" s="46" t="str">
        <f t="shared" si="11"/>
        <v>N/A</v>
      </c>
      <c r="E76" s="38">
        <v>4625</v>
      </c>
      <c r="F76" s="46" t="str">
        <f t="shared" si="12"/>
        <v>N/A</v>
      </c>
      <c r="G76" s="38">
        <v>4949</v>
      </c>
      <c r="H76" s="46" t="str">
        <f t="shared" si="13"/>
        <v>N/A</v>
      </c>
      <c r="I76" s="12">
        <v>-4.42</v>
      </c>
      <c r="J76" s="12">
        <v>7.0049999999999999</v>
      </c>
      <c r="K76" s="47" t="s">
        <v>739</v>
      </c>
      <c r="L76" s="9" t="str">
        <f t="shared" si="14"/>
        <v>Yes</v>
      </c>
    </row>
    <row r="77" spans="1:12" ht="25.5" x14ac:dyDescent="0.2">
      <c r="A77" s="48" t="s">
        <v>1446</v>
      </c>
      <c r="B77" s="37" t="s">
        <v>213</v>
      </c>
      <c r="C77" s="49">
        <v>69.971275057</v>
      </c>
      <c r="D77" s="46" t="str">
        <f t="shared" si="11"/>
        <v>N/A</v>
      </c>
      <c r="E77" s="49">
        <v>76.025081080999996</v>
      </c>
      <c r="F77" s="46" t="str">
        <f t="shared" si="12"/>
        <v>N/A</v>
      </c>
      <c r="G77" s="49">
        <v>75.730652656999993</v>
      </c>
      <c r="H77" s="46" t="str">
        <f t="shared" si="13"/>
        <v>N/A</v>
      </c>
      <c r="I77" s="12">
        <v>8.6519999999999992</v>
      </c>
      <c r="J77" s="12">
        <v>-0.38700000000000001</v>
      </c>
      <c r="K77" s="47" t="s">
        <v>739</v>
      </c>
      <c r="L77" s="9" t="str">
        <f t="shared" si="14"/>
        <v>Yes</v>
      </c>
    </row>
    <row r="78" spans="1:12" ht="25.5" x14ac:dyDescent="0.2">
      <c r="A78" s="48" t="s">
        <v>613</v>
      </c>
      <c r="B78" s="37" t="s">
        <v>213</v>
      </c>
      <c r="C78" s="49">
        <v>2575022</v>
      </c>
      <c r="D78" s="46" t="str">
        <f t="shared" si="11"/>
        <v>N/A</v>
      </c>
      <c r="E78" s="49">
        <v>2377587</v>
      </c>
      <c r="F78" s="46" t="str">
        <f t="shared" si="12"/>
        <v>N/A</v>
      </c>
      <c r="G78" s="49">
        <v>2745456</v>
      </c>
      <c r="H78" s="46" t="str">
        <f t="shared" si="13"/>
        <v>N/A</v>
      </c>
      <c r="I78" s="12">
        <v>-7.67</v>
      </c>
      <c r="J78" s="12">
        <v>15.47</v>
      </c>
      <c r="K78" s="47" t="s">
        <v>739</v>
      </c>
      <c r="L78" s="9" t="str">
        <f t="shared" si="14"/>
        <v>Yes</v>
      </c>
    </row>
    <row r="79" spans="1:12" x14ac:dyDescent="0.2">
      <c r="A79" s="48" t="s">
        <v>614</v>
      </c>
      <c r="B79" s="37" t="s">
        <v>213</v>
      </c>
      <c r="C79" s="38">
        <v>5155</v>
      </c>
      <c r="D79" s="46" t="str">
        <f t="shared" si="11"/>
        <v>N/A</v>
      </c>
      <c r="E79" s="38">
        <v>4843</v>
      </c>
      <c r="F79" s="46" t="str">
        <f t="shared" si="12"/>
        <v>N/A</v>
      </c>
      <c r="G79" s="38">
        <v>4658</v>
      </c>
      <c r="H79" s="46" t="str">
        <f t="shared" si="13"/>
        <v>N/A</v>
      </c>
      <c r="I79" s="12">
        <v>-6.05</v>
      </c>
      <c r="J79" s="12">
        <v>-3.82</v>
      </c>
      <c r="K79" s="47" t="s">
        <v>739</v>
      </c>
      <c r="L79" s="9" t="str">
        <f t="shared" si="14"/>
        <v>Yes</v>
      </c>
    </row>
    <row r="80" spans="1:12" x14ac:dyDescent="0.2">
      <c r="A80" s="48" t="s">
        <v>1447</v>
      </c>
      <c r="B80" s="37" t="s">
        <v>213</v>
      </c>
      <c r="C80" s="49">
        <v>499.51930164999999</v>
      </c>
      <c r="D80" s="46" t="str">
        <f t="shared" si="11"/>
        <v>N/A</v>
      </c>
      <c r="E80" s="49">
        <v>490.93268634999998</v>
      </c>
      <c r="F80" s="46" t="str">
        <f t="shared" si="12"/>
        <v>N/A</v>
      </c>
      <c r="G80" s="49">
        <v>589.40661227999999</v>
      </c>
      <c r="H80" s="46" t="str">
        <f t="shared" si="13"/>
        <v>N/A</v>
      </c>
      <c r="I80" s="12">
        <v>-1.72</v>
      </c>
      <c r="J80" s="12">
        <v>20.059999999999999</v>
      </c>
      <c r="K80" s="47" t="s">
        <v>739</v>
      </c>
      <c r="L80" s="9" t="str">
        <f t="shared" si="14"/>
        <v>Yes</v>
      </c>
    </row>
    <row r="81" spans="1:12" x14ac:dyDescent="0.2">
      <c r="A81" s="48" t="s">
        <v>615</v>
      </c>
      <c r="B81" s="37" t="s">
        <v>213</v>
      </c>
      <c r="C81" s="49">
        <v>13277700</v>
      </c>
      <c r="D81" s="46" t="str">
        <f t="shared" si="11"/>
        <v>N/A</v>
      </c>
      <c r="E81" s="49">
        <v>14933884</v>
      </c>
      <c r="F81" s="46" t="str">
        <f t="shared" si="12"/>
        <v>N/A</v>
      </c>
      <c r="G81" s="49">
        <v>14479342</v>
      </c>
      <c r="H81" s="46" t="str">
        <f t="shared" si="13"/>
        <v>N/A</v>
      </c>
      <c r="I81" s="12">
        <v>12.47</v>
      </c>
      <c r="J81" s="12">
        <v>-3.04</v>
      </c>
      <c r="K81" s="47" t="s">
        <v>739</v>
      </c>
      <c r="L81" s="9" t="str">
        <f t="shared" si="14"/>
        <v>Yes</v>
      </c>
    </row>
    <row r="82" spans="1:12" x14ac:dyDescent="0.2">
      <c r="A82" s="48" t="s">
        <v>616</v>
      </c>
      <c r="B82" s="37" t="s">
        <v>213</v>
      </c>
      <c r="C82" s="38">
        <v>7451</v>
      </c>
      <c r="D82" s="46" t="str">
        <f t="shared" si="11"/>
        <v>N/A</v>
      </c>
      <c r="E82" s="38">
        <v>7140</v>
      </c>
      <c r="F82" s="46" t="str">
        <f t="shared" si="12"/>
        <v>N/A</v>
      </c>
      <c r="G82" s="38">
        <v>7081</v>
      </c>
      <c r="H82" s="46" t="str">
        <f t="shared" si="13"/>
        <v>N/A</v>
      </c>
      <c r="I82" s="12">
        <v>-4.17</v>
      </c>
      <c r="J82" s="12">
        <v>-0.82599999999999996</v>
      </c>
      <c r="K82" s="47" t="s">
        <v>739</v>
      </c>
      <c r="L82" s="9" t="str">
        <f t="shared" si="14"/>
        <v>Yes</v>
      </c>
    </row>
    <row r="83" spans="1:12" x14ac:dyDescent="0.2">
      <c r="A83" s="48" t="s">
        <v>1448</v>
      </c>
      <c r="B83" s="37" t="s">
        <v>213</v>
      </c>
      <c r="C83" s="49">
        <v>1782.0024158000001</v>
      </c>
      <c r="D83" s="46" t="str">
        <f t="shared" si="11"/>
        <v>N/A</v>
      </c>
      <c r="E83" s="49">
        <v>2091.5803922</v>
      </c>
      <c r="F83" s="46" t="str">
        <f t="shared" si="12"/>
        <v>N/A</v>
      </c>
      <c r="G83" s="49">
        <v>2044.8159863999999</v>
      </c>
      <c r="H83" s="46" t="str">
        <f t="shared" si="13"/>
        <v>N/A</v>
      </c>
      <c r="I83" s="12">
        <v>17.37</v>
      </c>
      <c r="J83" s="12">
        <v>-2.2400000000000002</v>
      </c>
      <c r="K83" s="47" t="s">
        <v>739</v>
      </c>
      <c r="L83" s="9" t="str">
        <f t="shared" si="14"/>
        <v>Yes</v>
      </c>
    </row>
    <row r="84" spans="1:12" ht="25.5" x14ac:dyDescent="0.2">
      <c r="A84" s="48" t="s">
        <v>617</v>
      </c>
      <c r="B84" s="37" t="s">
        <v>213</v>
      </c>
      <c r="C84" s="49">
        <v>1036696</v>
      </c>
      <c r="D84" s="46" t="str">
        <f t="shared" si="11"/>
        <v>N/A</v>
      </c>
      <c r="E84" s="49">
        <v>910973</v>
      </c>
      <c r="F84" s="46" t="str">
        <f t="shared" si="12"/>
        <v>N/A</v>
      </c>
      <c r="G84" s="49">
        <v>1763597</v>
      </c>
      <c r="H84" s="46" t="str">
        <f t="shared" si="13"/>
        <v>N/A</v>
      </c>
      <c r="I84" s="12">
        <v>-12.1</v>
      </c>
      <c r="J84" s="12">
        <v>93.59</v>
      </c>
      <c r="K84" s="47" t="s">
        <v>739</v>
      </c>
      <c r="L84" s="9" t="str">
        <f t="shared" si="14"/>
        <v>No</v>
      </c>
    </row>
    <row r="85" spans="1:12" x14ac:dyDescent="0.2">
      <c r="A85" s="48" t="s">
        <v>618</v>
      </c>
      <c r="B85" s="37" t="s">
        <v>213</v>
      </c>
      <c r="C85" s="38">
        <v>414</v>
      </c>
      <c r="D85" s="46" t="str">
        <f t="shared" si="11"/>
        <v>N/A</v>
      </c>
      <c r="E85" s="38">
        <v>578</v>
      </c>
      <c r="F85" s="46" t="str">
        <f t="shared" si="12"/>
        <v>N/A</v>
      </c>
      <c r="G85" s="38">
        <v>671</v>
      </c>
      <c r="H85" s="46" t="str">
        <f t="shared" si="13"/>
        <v>N/A</v>
      </c>
      <c r="I85" s="12">
        <v>39.61</v>
      </c>
      <c r="J85" s="12">
        <v>16.09</v>
      </c>
      <c r="K85" s="47" t="s">
        <v>739</v>
      </c>
      <c r="L85" s="9" t="str">
        <f t="shared" si="14"/>
        <v>Yes</v>
      </c>
    </row>
    <row r="86" spans="1:12" ht="25.5" x14ac:dyDescent="0.2">
      <c r="A86" s="48" t="s">
        <v>1449</v>
      </c>
      <c r="B86" s="37" t="s">
        <v>213</v>
      </c>
      <c r="C86" s="49">
        <v>2504.0966183999999</v>
      </c>
      <c r="D86" s="46" t="str">
        <f t="shared" si="11"/>
        <v>N/A</v>
      </c>
      <c r="E86" s="49">
        <v>1576.0778547</v>
      </c>
      <c r="F86" s="46" t="str">
        <f t="shared" si="12"/>
        <v>N/A</v>
      </c>
      <c r="G86" s="49">
        <v>2628.3114753999998</v>
      </c>
      <c r="H86" s="46" t="str">
        <f t="shared" si="13"/>
        <v>N/A</v>
      </c>
      <c r="I86" s="12">
        <v>-37.1</v>
      </c>
      <c r="J86" s="12">
        <v>66.760000000000005</v>
      </c>
      <c r="K86" s="47" t="s">
        <v>739</v>
      </c>
      <c r="L86" s="9" t="str">
        <f t="shared" si="14"/>
        <v>No</v>
      </c>
    </row>
    <row r="87" spans="1:12" ht="25.5" x14ac:dyDescent="0.2">
      <c r="A87" s="48" t="s">
        <v>619</v>
      </c>
      <c r="B87" s="37" t="s">
        <v>213</v>
      </c>
      <c r="C87" s="49">
        <v>1959779</v>
      </c>
      <c r="D87" s="46" t="str">
        <f t="shared" si="11"/>
        <v>N/A</v>
      </c>
      <c r="E87" s="49">
        <v>1462824</v>
      </c>
      <c r="F87" s="46" t="str">
        <f t="shared" si="12"/>
        <v>N/A</v>
      </c>
      <c r="G87" s="49">
        <v>1861667</v>
      </c>
      <c r="H87" s="46" t="str">
        <f t="shared" si="13"/>
        <v>N/A</v>
      </c>
      <c r="I87" s="12">
        <v>-25.4</v>
      </c>
      <c r="J87" s="12">
        <v>27.27</v>
      </c>
      <c r="K87" s="47" t="s">
        <v>739</v>
      </c>
      <c r="L87" s="9" t="str">
        <f t="shared" si="14"/>
        <v>Yes</v>
      </c>
    </row>
    <row r="88" spans="1:12" x14ac:dyDescent="0.2">
      <c r="A88" s="48" t="s">
        <v>620</v>
      </c>
      <c r="B88" s="37" t="s">
        <v>213</v>
      </c>
      <c r="C88" s="38">
        <v>3944</v>
      </c>
      <c r="D88" s="46" t="str">
        <f t="shared" si="11"/>
        <v>N/A</v>
      </c>
      <c r="E88" s="38">
        <v>4251</v>
      </c>
      <c r="F88" s="46" t="str">
        <f t="shared" si="12"/>
        <v>N/A</v>
      </c>
      <c r="G88" s="38">
        <v>4201</v>
      </c>
      <c r="H88" s="46" t="str">
        <f t="shared" si="13"/>
        <v>N/A</v>
      </c>
      <c r="I88" s="12">
        <v>7.7839999999999998</v>
      </c>
      <c r="J88" s="12">
        <v>-1.18</v>
      </c>
      <c r="K88" s="47" t="s">
        <v>739</v>
      </c>
      <c r="L88" s="9" t="str">
        <f t="shared" si="14"/>
        <v>Yes</v>
      </c>
    </row>
    <row r="89" spans="1:12" x14ac:dyDescent="0.2">
      <c r="A89" s="48" t="s">
        <v>1450</v>
      </c>
      <c r="B89" s="37" t="s">
        <v>213</v>
      </c>
      <c r="C89" s="49">
        <v>496.90136917000001</v>
      </c>
      <c r="D89" s="46" t="str">
        <f t="shared" si="11"/>
        <v>N/A</v>
      </c>
      <c r="E89" s="49">
        <v>344.11291461000002</v>
      </c>
      <c r="F89" s="46" t="str">
        <f t="shared" si="12"/>
        <v>N/A</v>
      </c>
      <c r="G89" s="49">
        <v>443.14853606000003</v>
      </c>
      <c r="H89" s="46" t="str">
        <f t="shared" si="13"/>
        <v>N/A</v>
      </c>
      <c r="I89" s="12">
        <v>-30.7</v>
      </c>
      <c r="J89" s="12">
        <v>28.78</v>
      </c>
      <c r="K89" s="47" t="s">
        <v>739</v>
      </c>
      <c r="L89" s="9" t="str">
        <f t="shared" si="14"/>
        <v>Yes</v>
      </c>
    </row>
    <row r="90" spans="1:12" x14ac:dyDescent="0.2">
      <c r="A90" s="48" t="s">
        <v>621</v>
      </c>
      <c r="B90" s="37" t="s">
        <v>213</v>
      </c>
      <c r="C90" s="49">
        <v>6161541</v>
      </c>
      <c r="D90" s="46" t="str">
        <f t="shared" si="11"/>
        <v>N/A</v>
      </c>
      <c r="E90" s="49">
        <v>7943744</v>
      </c>
      <c r="F90" s="46" t="str">
        <f t="shared" si="12"/>
        <v>N/A</v>
      </c>
      <c r="G90" s="49">
        <v>6918768</v>
      </c>
      <c r="H90" s="46" t="str">
        <f t="shared" si="13"/>
        <v>N/A</v>
      </c>
      <c r="I90" s="12">
        <v>28.92</v>
      </c>
      <c r="J90" s="12">
        <v>-12.9</v>
      </c>
      <c r="K90" s="47" t="s">
        <v>739</v>
      </c>
      <c r="L90" s="9" t="str">
        <f t="shared" si="14"/>
        <v>Yes</v>
      </c>
    </row>
    <row r="91" spans="1:12" x14ac:dyDescent="0.2">
      <c r="A91" s="48" t="s">
        <v>622</v>
      </c>
      <c r="B91" s="37" t="s">
        <v>213</v>
      </c>
      <c r="C91" s="38">
        <v>13465</v>
      </c>
      <c r="D91" s="46" t="str">
        <f t="shared" si="11"/>
        <v>N/A</v>
      </c>
      <c r="E91" s="38">
        <v>13608</v>
      </c>
      <c r="F91" s="46" t="str">
        <f t="shared" si="12"/>
        <v>N/A</v>
      </c>
      <c r="G91" s="38">
        <v>13463</v>
      </c>
      <c r="H91" s="46" t="str">
        <f t="shared" si="13"/>
        <v>N/A</v>
      </c>
      <c r="I91" s="12">
        <v>1.0620000000000001</v>
      </c>
      <c r="J91" s="12">
        <v>-1.07</v>
      </c>
      <c r="K91" s="47" t="s">
        <v>739</v>
      </c>
      <c r="L91" s="9" t="str">
        <f t="shared" si="14"/>
        <v>Yes</v>
      </c>
    </row>
    <row r="92" spans="1:12" x14ac:dyDescent="0.2">
      <c r="A92" s="48" t="s">
        <v>1451</v>
      </c>
      <c r="B92" s="37" t="s">
        <v>213</v>
      </c>
      <c r="C92" s="49">
        <v>457.59680653999999</v>
      </c>
      <c r="D92" s="46" t="str">
        <f t="shared" si="11"/>
        <v>N/A</v>
      </c>
      <c r="E92" s="49">
        <v>583.75543798000001</v>
      </c>
      <c r="F92" s="46" t="str">
        <f t="shared" si="12"/>
        <v>N/A</v>
      </c>
      <c r="G92" s="49">
        <v>513.90982693000001</v>
      </c>
      <c r="H92" s="46" t="str">
        <f t="shared" si="13"/>
        <v>N/A</v>
      </c>
      <c r="I92" s="12">
        <v>27.57</v>
      </c>
      <c r="J92" s="12">
        <v>-12</v>
      </c>
      <c r="K92" s="47" t="s">
        <v>739</v>
      </c>
      <c r="L92" s="9" t="str">
        <f t="shared" si="14"/>
        <v>Yes</v>
      </c>
    </row>
    <row r="93" spans="1:12" ht="25.5" x14ac:dyDescent="0.2">
      <c r="A93" s="48" t="s">
        <v>623</v>
      </c>
      <c r="B93" s="37" t="s">
        <v>213</v>
      </c>
      <c r="C93" s="49">
        <v>157428926</v>
      </c>
      <c r="D93" s="46" t="str">
        <f t="shared" si="11"/>
        <v>N/A</v>
      </c>
      <c r="E93" s="49">
        <v>163588137</v>
      </c>
      <c r="F93" s="46" t="str">
        <f t="shared" si="12"/>
        <v>N/A</v>
      </c>
      <c r="G93" s="49">
        <v>167619867</v>
      </c>
      <c r="H93" s="46" t="str">
        <f t="shared" si="13"/>
        <v>N/A</v>
      </c>
      <c r="I93" s="12">
        <v>3.9119999999999999</v>
      </c>
      <c r="J93" s="12">
        <v>2.4649999999999999</v>
      </c>
      <c r="K93" s="47" t="s">
        <v>739</v>
      </c>
      <c r="L93" s="9" t="str">
        <f t="shared" si="14"/>
        <v>Yes</v>
      </c>
    </row>
    <row r="94" spans="1:12" x14ac:dyDescent="0.2">
      <c r="A94" s="51" t="s">
        <v>624</v>
      </c>
      <c r="B94" s="38" t="s">
        <v>213</v>
      </c>
      <c r="C94" s="38">
        <v>8665</v>
      </c>
      <c r="D94" s="46" t="str">
        <f t="shared" si="11"/>
        <v>N/A</v>
      </c>
      <c r="E94" s="38">
        <v>8541</v>
      </c>
      <c r="F94" s="46" t="str">
        <f t="shared" si="12"/>
        <v>N/A</v>
      </c>
      <c r="G94" s="38">
        <v>8672</v>
      </c>
      <c r="H94" s="46" t="str">
        <f t="shared" si="13"/>
        <v>N/A</v>
      </c>
      <c r="I94" s="12">
        <v>-1.43</v>
      </c>
      <c r="J94" s="12">
        <v>1.534</v>
      </c>
      <c r="K94" s="52" t="s">
        <v>739</v>
      </c>
      <c r="L94" s="9" t="str">
        <f t="shared" si="14"/>
        <v>Yes</v>
      </c>
    </row>
    <row r="95" spans="1:12" ht="25.5" x14ac:dyDescent="0.2">
      <c r="A95" s="48" t="s">
        <v>1452</v>
      </c>
      <c r="B95" s="37" t="s">
        <v>213</v>
      </c>
      <c r="C95" s="49">
        <v>18168.369994000001</v>
      </c>
      <c r="D95" s="46" t="str">
        <f t="shared" si="11"/>
        <v>N/A</v>
      </c>
      <c r="E95" s="49">
        <v>19153.276783000001</v>
      </c>
      <c r="F95" s="46" t="str">
        <f t="shared" si="12"/>
        <v>N/A</v>
      </c>
      <c r="G95" s="49">
        <v>19328.859202</v>
      </c>
      <c r="H95" s="46" t="str">
        <f t="shared" si="13"/>
        <v>N/A</v>
      </c>
      <c r="I95" s="12">
        <v>5.4210000000000003</v>
      </c>
      <c r="J95" s="12">
        <v>0.91669999999999996</v>
      </c>
      <c r="K95" s="47" t="s">
        <v>739</v>
      </c>
      <c r="L95" s="9" t="str">
        <f t="shared" si="14"/>
        <v>Yes</v>
      </c>
    </row>
    <row r="96" spans="1:12" ht="25.5" x14ac:dyDescent="0.2">
      <c r="A96" s="48" t="s">
        <v>625</v>
      </c>
      <c r="B96" s="37" t="s">
        <v>213</v>
      </c>
      <c r="C96" s="49">
        <v>3502560</v>
      </c>
      <c r="D96" s="46" t="str">
        <f t="shared" si="11"/>
        <v>N/A</v>
      </c>
      <c r="E96" s="49">
        <v>3273582</v>
      </c>
      <c r="F96" s="46" t="str">
        <f t="shared" si="12"/>
        <v>N/A</v>
      </c>
      <c r="G96" s="49">
        <v>2980600</v>
      </c>
      <c r="H96" s="46" t="str">
        <f t="shared" si="13"/>
        <v>N/A</v>
      </c>
      <c r="I96" s="12">
        <v>-6.54</v>
      </c>
      <c r="J96" s="12">
        <v>-8.9499999999999993</v>
      </c>
      <c r="K96" s="47" t="s">
        <v>739</v>
      </c>
      <c r="L96" s="9" t="str">
        <f t="shared" si="14"/>
        <v>Yes</v>
      </c>
    </row>
    <row r="97" spans="1:12" x14ac:dyDescent="0.2">
      <c r="A97" s="48" t="s">
        <v>626</v>
      </c>
      <c r="B97" s="37" t="s">
        <v>213</v>
      </c>
      <c r="C97" s="38">
        <v>3449</v>
      </c>
      <c r="D97" s="46" t="str">
        <f t="shared" si="11"/>
        <v>N/A</v>
      </c>
      <c r="E97" s="38">
        <v>3711</v>
      </c>
      <c r="F97" s="46" t="str">
        <f t="shared" si="12"/>
        <v>N/A</v>
      </c>
      <c r="G97" s="38">
        <v>3594</v>
      </c>
      <c r="H97" s="46" t="str">
        <f t="shared" si="13"/>
        <v>N/A</v>
      </c>
      <c r="I97" s="12">
        <v>7.5960000000000001</v>
      </c>
      <c r="J97" s="12">
        <v>-3.15</v>
      </c>
      <c r="K97" s="47" t="s">
        <v>739</v>
      </c>
      <c r="L97" s="9" t="str">
        <f t="shared" si="14"/>
        <v>Yes</v>
      </c>
    </row>
    <row r="98" spans="1:12" ht="25.5" x14ac:dyDescent="0.2">
      <c r="A98" s="48" t="s">
        <v>1453</v>
      </c>
      <c r="B98" s="37" t="s">
        <v>213</v>
      </c>
      <c r="C98" s="49">
        <v>1015.5291389</v>
      </c>
      <c r="D98" s="46" t="str">
        <f t="shared" si="11"/>
        <v>N/A</v>
      </c>
      <c r="E98" s="49">
        <v>882.12934518999998</v>
      </c>
      <c r="F98" s="46" t="str">
        <f t="shared" si="12"/>
        <v>N/A</v>
      </c>
      <c r="G98" s="49">
        <v>829.32665554000005</v>
      </c>
      <c r="H98" s="46" t="str">
        <f t="shared" si="13"/>
        <v>N/A</v>
      </c>
      <c r="I98" s="12">
        <v>-13.1</v>
      </c>
      <c r="J98" s="12">
        <v>-5.99</v>
      </c>
      <c r="K98" s="47" t="s">
        <v>739</v>
      </c>
      <c r="L98" s="9" t="str">
        <f t="shared" si="14"/>
        <v>Yes</v>
      </c>
    </row>
    <row r="99" spans="1:12" ht="25.5" x14ac:dyDescent="0.2">
      <c r="A99" s="48" t="s">
        <v>627</v>
      </c>
      <c r="B99" s="37" t="s">
        <v>213</v>
      </c>
      <c r="C99" s="49">
        <v>4893386</v>
      </c>
      <c r="D99" s="46" t="str">
        <f t="shared" si="11"/>
        <v>N/A</v>
      </c>
      <c r="E99" s="49">
        <v>5891972</v>
      </c>
      <c r="F99" s="46" t="str">
        <f t="shared" si="12"/>
        <v>N/A</v>
      </c>
      <c r="G99" s="49">
        <v>5808148</v>
      </c>
      <c r="H99" s="46" t="str">
        <f t="shared" si="13"/>
        <v>N/A</v>
      </c>
      <c r="I99" s="12">
        <v>20.41</v>
      </c>
      <c r="J99" s="12">
        <v>-1.42</v>
      </c>
      <c r="K99" s="47" t="s">
        <v>739</v>
      </c>
      <c r="L99" s="9" t="str">
        <f t="shared" si="14"/>
        <v>Yes</v>
      </c>
    </row>
    <row r="100" spans="1:12" x14ac:dyDescent="0.2">
      <c r="A100" s="48" t="s">
        <v>628</v>
      </c>
      <c r="B100" s="37" t="s">
        <v>213</v>
      </c>
      <c r="C100" s="38">
        <v>143</v>
      </c>
      <c r="D100" s="46" t="str">
        <f t="shared" si="11"/>
        <v>N/A</v>
      </c>
      <c r="E100" s="38">
        <v>159</v>
      </c>
      <c r="F100" s="46" t="str">
        <f t="shared" si="12"/>
        <v>N/A</v>
      </c>
      <c r="G100" s="38">
        <v>168</v>
      </c>
      <c r="H100" s="46" t="str">
        <f t="shared" si="13"/>
        <v>N/A</v>
      </c>
      <c r="I100" s="12">
        <v>11.19</v>
      </c>
      <c r="J100" s="12">
        <v>5.66</v>
      </c>
      <c r="K100" s="47" t="s">
        <v>739</v>
      </c>
      <c r="L100" s="9" t="str">
        <f t="shared" si="14"/>
        <v>Yes</v>
      </c>
    </row>
    <row r="101" spans="1:12" ht="25.5" x14ac:dyDescent="0.2">
      <c r="A101" s="48" t="s">
        <v>1454</v>
      </c>
      <c r="B101" s="37" t="s">
        <v>213</v>
      </c>
      <c r="C101" s="49">
        <v>34219.482516999997</v>
      </c>
      <c r="D101" s="46" t="str">
        <f t="shared" si="11"/>
        <v>N/A</v>
      </c>
      <c r="E101" s="49">
        <v>37056.427672999998</v>
      </c>
      <c r="F101" s="46" t="str">
        <f t="shared" si="12"/>
        <v>N/A</v>
      </c>
      <c r="G101" s="49">
        <v>34572.309523999997</v>
      </c>
      <c r="H101" s="46" t="str">
        <f t="shared" si="13"/>
        <v>N/A</v>
      </c>
      <c r="I101" s="12">
        <v>8.2899999999999991</v>
      </c>
      <c r="J101" s="12">
        <v>-6.7</v>
      </c>
      <c r="K101" s="47" t="s">
        <v>739</v>
      </c>
      <c r="L101" s="9" t="str">
        <f t="shared" si="14"/>
        <v>Yes</v>
      </c>
    </row>
    <row r="102" spans="1:12" ht="25.5" x14ac:dyDescent="0.2">
      <c r="A102" s="48" t="s">
        <v>629</v>
      </c>
      <c r="B102" s="37" t="s">
        <v>213</v>
      </c>
      <c r="C102" s="49">
        <v>0</v>
      </c>
      <c r="D102" s="46" t="str">
        <f t="shared" si="11"/>
        <v>N/A</v>
      </c>
      <c r="E102" s="49">
        <v>0</v>
      </c>
      <c r="F102" s="46" t="str">
        <f t="shared" si="12"/>
        <v>N/A</v>
      </c>
      <c r="G102" s="49">
        <v>0</v>
      </c>
      <c r="H102" s="46" t="str">
        <f t="shared" si="13"/>
        <v>N/A</v>
      </c>
      <c r="I102" s="12" t="s">
        <v>1747</v>
      </c>
      <c r="J102" s="12" t="s">
        <v>1747</v>
      </c>
      <c r="K102" s="47" t="s">
        <v>739</v>
      </c>
      <c r="L102" s="9" t="str">
        <f t="shared" si="14"/>
        <v>N/A</v>
      </c>
    </row>
    <row r="103" spans="1:12" ht="25.5" x14ac:dyDescent="0.2">
      <c r="A103" s="48" t="s">
        <v>630</v>
      </c>
      <c r="B103" s="37" t="s">
        <v>213</v>
      </c>
      <c r="C103" s="38">
        <v>0</v>
      </c>
      <c r="D103" s="46" t="str">
        <f t="shared" si="11"/>
        <v>N/A</v>
      </c>
      <c r="E103" s="38">
        <v>0</v>
      </c>
      <c r="F103" s="46" t="str">
        <f t="shared" si="12"/>
        <v>N/A</v>
      </c>
      <c r="G103" s="38">
        <v>0</v>
      </c>
      <c r="H103" s="46" t="str">
        <f t="shared" si="13"/>
        <v>N/A</v>
      </c>
      <c r="I103" s="12" t="s">
        <v>1747</v>
      </c>
      <c r="J103" s="12" t="s">
        <v>1747</v>
      </c>
      <c r="K103" s="47" t="s">
        <v>739</v>
      </c>
      <c r="L103" s="9" t="str">
        <f t="shared" si="14"/>
        <v>N/A</v>
      </c>
    </row>
    <row r="104" spans="1:12" ht="25.5" x14ac:dyDescent="0.2">
      <c r="A104" s="48" t="s">
        <v>1455</v>
      </c>
      <c r="B104" s="37" t="s">
        <v>213</v>
      </c>
      <c r="C104" s="49" t="s">
        <v>1747</v>
      </c>
      <c r="D104" s="46" t="str">
        <f t="shared" si="11"/>
        <v>N/A</v>
      </c>
      <c r="E104" s="49" t="s">
        <v>1747</v>
      </c>
      <c r="F104" s="46" t="str">
        <f t="shared" si="12"/>
        <v>N/A</v>
      </c>
      <c r="G104" s="49" t="s">
        <v>1747</v>
      </c>
      <c r="H104" s="46" t="str">
        <f t="shared" si="13"/>
        <v>N/A</v>
      </c>
      <c r="I104" s="12" t="s">
        <v>1747</v>
      </c>
      <c r="J104" s="12" t="s">
        <v>1747</v>
      </c>
      <c r="K104" s="47" t="s">
        <v>739</v>
      </c>
      <c r="L104" s="9" t="str">
        <f t="shared" si="14"/>
        <v>N/A</v>
      </c>
    </row>
    <row r="105" spans="1:12" ht="25.5" x14ac:dyDescent="0.2">
      <c r="A105" s="48" t="s">
        <v>631</v>
      </c>
      <c r="B105" s="37" t="s">
        <v>213</v>
      </c>
      <c r="C105" s="49">
        <v>377190</v>
      </c>
      <c r="D105" s="46" t="str">
        <f t="shared" si="11"/>
        <v>N/A</v>
      </c>
      <c r="E105" s="49">
        <v>371764</v>
      </c>
      <c r="F105" s="46" t="str">
        <f t="shared" si="12"/>
        <v>N/A</v>
      </c>
      <c r="G105" s="49">
        <v>364029</v>
      </c>
      <c r="H105" s="46" t="str">
        <f t="shared" si="13"/>
        <v>N/A</v>
      </c>
      <c r="I105" s="12">
        <v>-1.44</v>
      </c>
      <c r="J105" s="12">
        <v>-2.08</v>
      </c>
      <c r="K105" s="47" t="s">
        <v>739</v>
      </c>
      <c r="L105" s="9" t="str">
        <f t="shared" si="14"/>
        <v>Yes</v>
      </c>
    </row>
    <row r="106" spans="1:12" x14ac:dyDescent="0.2">
      <c r="A106" s="48" t="s">
        <v>632</v>
      </c>
      <c r="B106" s="37" t="s">
        <v>213</v>
      </c>
      <c r="C106" s="38">
        <v>225</v>
      </c>
      <c r="D106" s="46" t="str">
        <f t="shared" si="11"/>
        <v>N/A</v>
      </c>
      <c r="E106" s="38">
        <v>212</v>
      </c>
      <c r="F106" s="46" t="str">
        <f t="shared" si="12"/>
        <v>N/A</v>
      </c>
      <c r="G106" s="38">
        <v>215</v>
      </c>
      <c r="H106" s="46" t="str">
        <f t="shared" si="13"/>
        <v>N/A</v>
      </c>
      <c r="I106" s="12">
        <v>-5.78</v>
      </c>
      <c r="J106" s="12">
        <v>1.415</v>
      </c>
      <c r="K106" s="47" t="s">
        <v>739</v>
      </c>
      <c r="L106" s="9" t="str">
        <f t="shared" si="14"/>
        <v>Yes</v>
      </c>
    </row>
    <row r="107" spans="1:12" ht="25.5" x14ac:dyDescent="0.2">
      <c r="A107" s="48" t="s">
        <v>1456</v>
      </c>
      <c r="B107" s="37" t="s">
        <v>213</v>
      </c>
      <c r="C107" s="49">
        <v>1676.4</v>
      </c>
      <c r="D107" s="46" t="str">
        <f t="shared" si="11"/>
        <v>N/A</v>
      </c>
      <c r="E107" s="49">
        <v>1753.6037736000001</v>
      </c>
      <c r="F107" s="46" t="str">
        <f t="shared" si="12"/>
        <v>N/A</v>
      </c>
      <c r="G107" s="49">
        <v>1693.1581395000001</v>
      </c>
      <c r="H107" s="46" t="str">
        <f t="shared" si="13"/>
        <v>N/A</v>
      </c>
      <c r="I107" s="12">
        <v>4.6050000000000004</v>
      </c>
      <c r="J107" s="12">
        <v>-3.45</v>
      </c>
      <c r="K107" s="47" t="s">
        <v>739</v>
      </c>
      <c r="L107" s="9" t="str">
        <f t="shared" si="14"/>
        <v>Yes</v>
      </c>
    </row>
    <row r="108" spans="1:12" ht="25.5" x14ac:dyDescent="0.2">
      <c r="A108" s="48" t="s">
        <v>633</v>
      </c>
      <c r="B108" s="37" t="s">
        <v>213</v>
      </c>
      <c r="C108" s="49">
        <v>106475</v>
      </c>
      <c r="D108" s="46" t="str">
        <f t="shared" si="11"/>
        <v>N/A</v>
      </c>
      <c r="E108" s="49">
        <v>98643</v>
      </c>
      <c r="F108" s="46" t="str">
        <f t="shared" si="12"/>
        <v>N/A</v>
      </c>
      <c r="G108" s="49">
        <v>88585</v>
      </c>
      <c r="H108" s="46" t="str">
        <f t="shared" si="13"/>
        <v>N/A</v>
      </c>
      <c r="I108" s="12">
        <v>-7.36</v>
      </c>
      <c r="J108" s="12">
        <v>-10.199999999999999</v>
      </c>
      <c r="K108" s="47" t="s">
        <v>739</v>
      </c>
      <c r="L108" s="9" t="str">
        <f t="shared" si="14"/>
        <v>Yes</v>
      </c>
    </row>
    <row r="109" spans="1:12" x14ac:dyDescent="0.2">
      <c r="A109" s="48" t="s">
        <v>634</v>
      </c>
      <c r="B109" s="37" t="s">
        <v>213</v>
      </c>
      <c r="C109" s="38">
        <v>432</v>
      </c>
      <c r="D109" s="46" t="str">
        <f t="shared" si="11"/>
        <v>N/A</v>
      </c>
      <c r="E109" s="38">
        <v>323</v>
      </c>
      <c r="F109" s="46" t="str">
        <f t="shared" si="12"/>
        <v>N/A</v>
      </c>
      <c r="G109" s="38">
        <v>411</v>
      </c>
      <c r="H109" s="46" t="str">
        <f t="shared" si="13"/>
        <v>N/A</v>
      </c>
      <c r="I109" s="12">
        <v>-25.2</v>
      </c>
      <c r="J109" s="12">
        <v>27.24</v>
      </c>
      <c r="K109" s="47" t="s">
        <v>739</v>
      </c>
      <c r="L109" s="9" t="str">
        <f t="shared" si="14"/>
        <v>Yes</v>
      </c>
    </row>
    <row r="110" spans="1:12" ht="25.5" x14ac:dyDescent="0.2">
      <c r="A110" s="48" t="s">
        <v>1457</v>
      </c>
      <c r="B110" s="37" t="s">
        <v>213</v>
      </c>
      <c r="C110" s="49">
        <v>246.46990740999999</v>
      </c>
      <c r="D110" s="46" t="str">
        <f t="shared" si="11"/>
        <v>N/A</v>
      </c>
      <c r="E110" s="49">
        <v>305.39628483000001</v>
      </c>
      <c r="F110" s="46" t="str">
        <f t="shared" si="12"/>
        <v>N/A</v>
      </c>
      <c r="G110" s="49">
        <v>215.53527980999999</v>
      </c>
      <c r="H110" s="46" t="str">
        <f t="shared" si="13"/>
        <v>N/A</v>
      </c>
      <c r="I110" s="12">
        <v>23.91</v>
      </c>
      <c r="J110" s="12">
        <v>-29.4</v>
      </c>
      <c r="K110" s="47" t="s">
        <v>739</v>
      </c>
      <c r="L110" s="9" t="str">
        <f t="shared" si="14"/>
        <v>Yes</v>
      </c>
    </row>
    <row r="111" spans="1:12" ht="25.5" x14ac:dyDescent="0.2">
      <c r="A111" s="48" t="s">
        <v>635</v>
      </c>
      <c r="B111" s="37" t="s">
        <v>213</v>
      </c>
      <c r="C111" s="49">
        <v>0</v>
      </c>
      <c r="D111" s="46" t="str">
        <f t="shared" si="11"/>
        <v>N/A</v>
      </c>
      <c r="E111" s="49">
        <v>0</v>
      </c>
      <c r="F111" s="46" t="str">
        <f t="shared" si="12"/>
        <v>N/A</v>
      </c>
      <c r="G111" s="49">
        <v>0</v>
      </c>
      <c r="H111" s="46" t="str">
        <f t="shared" si="13"/>
        <v>N/A</v>
      </c>
      <c r="I111" s="12" t="s">
        <v>1747</v>
      </c>
      <c r="J111" s="12" t="s">
        <v>1747</v>
      </c>
      <c r="K111" s="47" t="s">
        <v>739</v>
      </c>
      <c r="L111" s="9" t="str">
        <f t="shared" si="14"/>
        <v>N/A</v>
      </c>
    </row>
    <row r="112" spans="1:12" x14ac:dyDescent="0.2">
      <c r="A112" s="48" t="s">
        <v>636</v>
      </c>
      <c r="B112" s="37" t="s">
        <v>213</v>
      </c>
      <c r="C112" s="38">
        <v>0</v>
      </c>
      <c r="D112" s="46" t="str">
        <f t="shared" si="11"/>
        <v>N/A</v>
      </c>
      <c r="E112" s="38">
        <v>0</v>
      </c>
      <c r="F112" s="46" t="str">
        <f t="shared" si="12"/>
        <v>N/A</v>
      </c>
      <c r="G112" s="38">
        <v>0</v>
      </c>
      <c r="H112" s="46" t="str">
        <f t="shared" si="13"/>
        <v>N/A</v>
      </c>
      <c r="I112" s="12" t="s">
        <v>1747</v>
      </c>
      <c r="J112" s="12" t="s">
        <v>1747</v>
      </c>
      <c r="K112" s="47" t="s">
        <v>739</v>
      </c>
      <c r="L112" s="9" t="str">
        <f t="shared" si="14"/>
        <v>N/A</v>
      </c>
    </row>
    <row r="113" spans="1:12" x14ac:dyDescent="0.2">
      <c r="A113" s="48" t="s">
        <v>1458</v>
      </c>
      <c r="B113" s="37" t="s">
        <v>213</v>
      </c>
      <c r="C113" s="49" t="s">
        <v>1747</v>
      </c>
      <c r="D113" s="46" t="str">
        <f t="shared" si="11"/>
        <v>N/A</v>
      </c>
      <c r="E113" s="49" t="s">
        <v>1747</v>
      </c>
      <c r="F113" s="46" t="str">
        <f t="shared" si="12"/>
        <v>N/A</v>
      </c>
      <c r="G113" s="49" t="s">
        <v>1747</v>
      </c>
      <c r="H113" s="46" t="str">
        <f t="shared" si="13"/>
        <v>N/A</v>
      </c>
      <c r="I113" s="12" t="s">
        <v>1747</v>
      </c>
      <c r="J113" s="12" t="s">
        <v>1747</v>
      </c>
      <c r="K113" s="47" t="s">
        <v>739</v>
      </c>
      <c r="L113" s="9" t="str">
        <f t="shared" si="14"/>
        <v>N/A</v>
      </c>
    </row>
    <row r="114" spans="1:12" ht="25.5" x14ac:dyDescent="0.2">
      <c r="A114" s="48" t="s">
        <v>637</v>
      </c>
      <c r="B114" s="37" t="s">
        <v>213</v>
      </c>
      <c r="C114" s="49">
        <v>38312</v>
      </c>
      <c r="D114" s="46" t="str">
        <f t="shared" si="11"/>
        <v>N/A</v>
      </c>
      <c r="E114" s="49">
        <v>27595</v>
      </c>
      <c r="F114" s="46" t="str">
        <f t="shared" si="12"/>
        <v>N/A</v>
      </c>
      <c r="G114" s="49">
        <v>27565</v>
      </c>
      <c r="H114" s="46" t="str">
        <f t="shared" si="13"/>
        <v>N/A</v>
      </c>
      <c r="I114" s="12">
        <v>-28</v>
      </c>
      <c r="J114" s="12">
        <v>-0.109</v>
      </c>
      <c r="K114" s="47" t="s">
        <v>739</v>
      </c>
      <c r="L114" s="9" t="str">
        <f>IF(J114="Div by 0", "N/A", IF(OR(J114="N/A",K114="N/A"),"N/A", IF(J114&gt;VALUE(MID(K114,1,2)), "No", IF(J114&lt;-1*VALUE(MID(K114,1,2)), "No", "Yes"))))</f>
        <v>Yes</v>
      </c>
    </row>
    <row r="115" spans="1:12" x14ac:dyDescent="0.2">
      <c r="A115" s="48" t="s">
        <v>638</v>
      </c>
      <c r="B115" s="37" t="s">
        <v>213</v>
      </c>
      <c r="C115" s="38">
        <v>361</v>
      </c>
      <c r="D115" s="46" t="str">
        <f t="shared" si="11"/>
        <v>N/A</v>
      </c>
      <c r="E115" s="38">
        <v>249</v>
      </c>
      <c r="F115" s="46" t="str">
        <f t="shared" si="12"/>
        <v>N/A</v>
      </c>
      <c r="G115" s="38">
        <v>239</v>
      </c>
      <c r="H115" s="46" t="str">
        <f t="shared" si="13"/>
        <v>N/A</v>
      </c>
      <c r="I115" s="12">
        <v>-31</v>
      </c>
      <c r="J115" s="12">
        <v>-4.0199999999999996</v>
      </c>
      <c r="K115" s="47" t="s">
        <v>739</v>
      </c>
      <c r="L115" s="9" t="str">
        <f t="shared" ref="L115:L119" si="15">IF(J115="Div by 0", "N/A", IF(OR(J115="N/A",K115="N/A"),"N/A", IF(J115&gt;VALUE(MID(K115,1,2)), "No", IF(J115&lt;-1*VALUE(MID(K115,1,2)), "No", "Yes"))))</f>
        <v>Yes</v>
      </c>
    </row>
    <row r="116" spans="1:12" ht="25.5" x14ac:dyDescent="0.2">
      <c r="A116" s="48" t="s">
        <v>1459</v>
      </c>
      <c r="B116" s="37" t="s">
        <v>213</v>
      </c>
      <c r="C116" s="49">
        <v>106.12742382</v>
      </c>
      <c r="D116" s="46" t="str">
        <f t="shared" si="11"/>
        <v>N/A</v>
      </c>
      <c r="E116" s="49">
        <v>110.82329317</v>
      </c>
      <c r="F116" s="46" t="str">
        <f t="shared" si="12"/>
        <v>N/A</v>
      </c>
      <c r="G116" s="49">
        <v>115.33472802999999</v>
      </c>
      <c r="H116" s="46" t="str">
        <f t="shared" si="13"/>
        <v>N/A</v>
      </c>
      <c r="I116" s="12">
        <v>4.4249999999999998</v>
      </c>
      <c r="J116" s="12">
        <v>4.0709999999999997</v>
      </c>
      <c r="K116" s="47" t="s">
        <v>739</v>
      </c>
      <c r="L116" s="9" t="str">
        <f t="shared" si="15"/>
        <v>Yes</v>
      </c>
    </row>
    <row r="117" spans="1:12" ht="25.5" x14ac:dyDescent="0.2">
      <c r="A117" s="48" t="s">
        <v>639</v>
      </c>
      <c r="B117" s="37" t="s">
        <v>213</v>
      </c>
      <c r="C117" s="49">
        <v>847274</v>
      </c>
      <c r="D117" s="46" t="str">
        <f t="shared" si="11"/>
        <v>N/A</v>
      </c>
      <c r="E117" s="49">
        <v>1208316</v>
      </c>
      <c r="F117" s="46" t="str">
        <f t="shared" si="12"/>
        <v>N/A</v>
      </c>
      <c r="G117" s="49">
        <v>1019141</v>
      </c>
      <c r="H117" s="46" t="str">
        <f t="shared" si="13"/>
        <v>N/A</v>
      </c>
      <c r="I117" s="12">
        <v>42.61</v>
      </c>
      <c r="J117" s="12">
        <v>-15.7</v>
      </c>
      <c r="K117" s="47" t="s">
        <v>739</v>
      </c>
      <c r="L117" s="9" t="str">
        <f t="shared" si="15"/>
        <v>Yes</v>
      </c>
    </row>
    <row r="118" spans="1:12" x14ac:dyDescent="0.2">
      <c r="A118" s="48" t="s">
        <v>640</v>
      </c>
      <c r="B118" s="37" t="s">
        <v>213</v>
      </c>
      <c r="C118" s="38">
        <v>13</v>
      </c>
      <c r="D118" s="46" t="str">
        <f t="shared" si="11"/>
        <v>N/A</v>
      </c>
      <c r="E118" s="38">
        <v>14</v>
      </c>
      <c r="F118" s="46" t="str">
        <f t="shared" si="12"/>
        <v>N/A</v>
      </c>
      <c r="G118" s="38">
        <v>13</v>
      </c>
      <c r="H118" s="46" t="str">
        <f t="shared" si="13"/>
        <v>N/A</v>
      </c>
      <c r="I118" s="12">
        <v>7.6920000000000002</v>
      </c>
      <c r="J118" s="12">
        <v>-7.14</v>
      </c>
      <c r="K118" s="47" t="s">
        <v>739</v>
      </c>
      <c r="L118" s="9" t="str">
        <f t="shared" si="15"/>
        <v>Yes</v>
      </c>
    </row>
    <row r="119" spans="1:12" ht="25.5" x14ac:dyDescent="0.2">
      <c r="A119" s="48" t="s">
        <v>1460</v>
      </c>
      <c r="B119" s="37" t="s">
        <v>213</v>
      </c>
      <c r="C119" s="49">
        <v>65174.923076999999</v>
      </c>
      <c r="D119" s="46" t="str">
        <f t="shared" si="11"/>
        <v>N/A</v>
      </c>
      <c r="E119" s="49">
        <v>86308.285713999998</v>
      </c>
      <c r="F119" s="46" t="str">
        <f t="shared" si="12"/>
        <v>N/A</v>
      </c>
      <c r="G119" s="49">
        <v>78395.461538000003</v>
      </c>
      <c r="H119" s="46" t="str">
        <f t="shared" si="13"/>
        <v>N/A</v>
      </c>
      <c r="I119" s="12">
        <v>32.43</v>
      </c>
      <c r="J119" s="12">
        <v>-9.17</v>
      </c>
      <c r="K119" s="47" t="s">
        <v>739</v>
      </c>
      <c r="L119" s="9" t="str">
        <f t="shared" si="15"/>
        <v>Yes</v>
      </c>
    </row>
    <row r="120" spans="1:12" ht="25.5" x14ac:dyDescent="0.2">
      <c r="A120" s="48" t="s">
        <v>641</v>
      </c>
      <c r="B120" s="37" t="s">
        <v>213</v>
      </c>
      <c r="C120" s="49">
        <v>4490588</v>
      </c>
      <c r="D120" s="46" t="str">
        <f t="shared" si="11"/>
        <v>N/A</v>
      </c>
      <c r="E120" s="49">
        <v>4527352</v>
      </c>
      <c r="F120" s="46" t="str">
        <f t="shared" si="12"/>
        <v>N/A</v>
      </c>
      <c r="G120" s="49">
        <v>3985848</v>
      </c>
      <c r="H120" s="46" t="str">
        <f t="shared" si="13"/>
        <v>N/A</v>
      </c>
      <c r="I120" s="12">
        <v>0.81869999999999998</v>
      </c>
      <c r="J120" s="12">
        <v>-12</v>
      </c>
      <c r="K120" s="47" t="s">
        <v>739</v>
      </c>
      <c r="L120" s="9" t="str">
        <f t="shared" ref="L120:L131" si="16">IF(J120="Div by 0", "N/A", IF(K120="N/A","N/A", IF(J120&gt;VALUE(MID(K120,1,2)), "No", IF(J120&lt;-1*VALUE(MID(K120,1,2)), "No", "Yes"))))</f>
        <v>Yes</v>
      </c>
    </row>
    <row r="121" spans="1:12" ht="25.5" x14ac:dyDescent="0.2">
      <c r="A121" s="48" t="s">
        <v>642</v>
      </c>
      <c r="B121" s="37" t="s">
        <v>213</v>
      </c>
      <c r="C121" s="38">
        <v>7018</v>
      </c>
      <c r="D121" s="46" t="str">
        <f t="shared" si="11"/>
        <v>N/A</v>
      </c>
      <c r="E121" s="38">
        <v>7079</v>
      </c>
      <c r="F121" s="46" t="str">
        <f t="shared" si="12"/>
        <v>N/A</v>
      </c>
      <c r="G121" s="38">
        <v>6991</v>
      </c>
      <c r="H121" s="46" t="str">
        <f t="shared" si="13"/>
        <v>N/A</v>
      </c>
      <c r="I121" s="12">
        <v>0.86919999999999997</v>
      </c>
      <c r="J121" s="12">
        <v>-1.24</v>
      </c>
      <c r="K121" s="47" t="s">
        <v>739</v>
      </c>
      <c r="L121" s="9" t="str">
        <f t="shared" si="16"/>
        <v>Yes</v>
      </c>
    </row>
    <row r="122" spans="1:12" ht="25.5" x14ac:dyDescent="0.2">
      <c r="A122" s="48" t="s">
        <v>1461</v>
      </c>
      <c r="B122" s="37" t="s">
        <v>213</v>
      </c>
      <c r="C122" s="49">
        <v>639.86719862999996</v>
      </c>
      <c r="D122" s="46" t="str">
        <f t="shared" si="11"/>
        <v>N/A</v>
      </c>
      <c r="E122" s="49">
        <v>639.54682864999995</v>
      </c>
      <c r="F122" s="46" t="str">
        <f t="shared" si="12"/>
        <v>N/A</v>
      </c>
      <c r="G122" s="49">
        <v>570.13989415000003</v>
      </c>
      <c r="H122" s="46" t="str">
        <f t="shared" si="13"/>
        <v>N/A</v>
      </c>
      <c r="I122" s="12">
        <v>-0.05</v>
      </c>
      <c r="J122" s="12">
        <v>-10.9</v>
      </c>
      <c r="K122" s="47" t="s">
        <v>739</v>
      </c>
      <c r="L122" s="9" t="str">
        <f t="shared" si="16"/>
        <v>Yes</v>
      </c>
    </row>
    <row r="123" spans="1:12" ht="25.5" x14ac:dyDescent="0.2">
      <c r="A123" s="48" t="s">
        <v>643</v>
      </c>
      <c r="B123" s="37" t="s">
        <v>213</v>
      </c>
      <c r="C123" s="49">
        <v>6964122</v>
      </c>
      <c r="D123" s="46" t="str">
        <f t="shared" ref="D123:D131" si="17">IF($B123="N/A","N/A",IF(C123&gt;10,"No",IF(C123&lt;-10,"No","Yes")))</f>
        <v>N/A</v>
      </c>
      <c r="E123" s="49">
        <v>7824785</v>
      </c>
      <c r="F123" s="46" t="str">
        <f t="shared" ref="F123:F131" si="18">IF($B123="N/A","N/A",IF(E123&gt;10,"No",IF(E123&lt;-10,"No","Yes")))</f>
        <v>N/A</v>
      </c>
      <c r="G123" s="49">
        <v>8777150</v>
      </c>
      <c r="H123" s="46" t="str">
        <f t="shared" ref="H123:H131" si="19">IF($B123="N/A","N/A",IF(G123&gt;10,"No",IF(G123&lt;-10,"No","Yes")))</f>
        <v>N/A</v>
      </c>
      <c r="I123" s="12">
        <v>12.36</v>
      </c>
      <c r="J123" s="12">
        <v>12.17</v>
      </c>
      <c r="K123" s="47" t="s">
        <v>739</v>
      </c>
      <c r="L123" s="9" t="str">
        <f t="shared" si="16"/>
        <v>Yes</v>
      </c>
    </row>
    <row r="124" spans="1:12" x14ac:dyDescent="0.2">
      <c r="A124" s="48" t="s">
        <v>644</v>
      </c>
      <c r="B124" s="37" t="s">
        <v>213</v>
      </c>
      <c r="C124" s="38">
        <v>587</v>
      </c>
      <c r="D124" s="46" t="str">
        <f t="shared" si="17"/>
        <v>N/A</v>
      </c>
      <c r="E124" s="38">
        <v>677</v>
      </c>
      <c r="F124" s="46" t="str">
        <f t="shared" si="18"/>
        <v>N/A</v>
      </c>
      <c r="G124" s="38">
        <v>698</v>
      </c>
      <c r="H124" s="46" t="str">
        <f t="shared" si="19"/>
        <v>N/A</v>
      </c>
      <c r="I124" s="12">
        <v>15.33</v>
      </c>
      <c r="J124" s="12">
        <v>3.1019999999999999</v>
      </c>
      <c r="K124" s="47" t="s">
        <v>739</v>
      </c>
      <c r="L124" s="9" t="str">
        <f t="shared" si="16"/>
        <v>Yes</v>
      </c>
    </row>
    <row r="125" spans="1:12" ht="25.5" x14ac:dyDescent="0.2">
      <c r="A125" s="48" t="s">
        <v>1462</v>
      </c>
      <c r="B125" s="37" t="s">
        <v>213</v>
      </c>
      <c r="C125" s="49">
        <v>11863.921635000001</v>
      </c>
      <c r="D125" s="46" t="str">
        <f t="shared" si="17"/>
        <v>N/A</v>
      </c>
      <c r="E125" s="49">
        <v>11558.028065</v>
      </c>
      <c r="F125" s="46" t="str">
        <f t="shared" si="18"/>
        <v>N/A</v>
      </c>
      <c r="G125" s="49">
        <v>12574.713467</v>
      </c>
      <c r="H125" s="46" t="str">
        <f t="shared" si="19"/>
        <v>N/A</v>
      </c>
      <c r="I125" s="12">
        <v>-2.58</v>
      </c>
      <c r="J125" s="12">
        <v>8.7959999999999994</v>
      </c>
      <c r="K125" s="47" t="s">
        <v>739</v>
      </c>
      <c r="L125" s="9" t="str">
        <f t="shared" si="16"/>
        <v>Yes</v>
      </c>
    </row>
    <row r="126" spans="1:12" ht="25.5" x14ac:dyDescent="0.2">
      <c r="A126" s="48" t="s">
        <v>645</v>
      </c>
      <c r="B126" s="37" t="s">
        <v>213</v>
      </c>
      <c r="C126" s="49">
        <v>34285406</v>
      </c>
      <c r="D126" s="46" t="str">
        <f t="shared" si="17"/>
        <v>N/A</v>
      </c>
      <c r="E126" s="49">
        <v>32037463</v>
      </c>
      <c r="F126" s="46" t="str">
        <f t="shared" si="18"/>
        <v>N/A</v>
      </c>
      <c r="G126" s="49">
        <v>31930817</v>
      </c>
      <c r="H126" s="46" t="str">
        <f t="shared" si="19"/>
        <v>N/A</v>
      </c>
      <c r="I126" s="12">
        <v>-6.56</v>
      </c>
      <c r="J126" s="12">
        <v>-0.33300000000000002</v>
      </c>
      <c r="K126" s="47" t="s">
        <v>739</v>
      </c>
      <c r="L126" s="9" t="str">
        <f t="shared" si="16"/>
        <v>Yes</v>
      </c>
    </row>
    <row r="127" spans="1:12" x14ac:dyDescent="0.2">
      <c r="A127" s="48" t="s">
        <v>646</v>
      </c>
      <c r="B127" s="37" t="s">
        <v>213</v>
      </c>
      <c r="C127" s="38">
        <v>5643</v>
      </c>
      <c r="D127" s="46" t="str">
        <f t="shared" si="17"/>
        <v>N/A</v>
      </c>
      <c r="E127" s="38">
        <v>5857</v>
      </c>
      <c r="F127" s="46" t="str">
        <f t="shared" si="18"/>
        <v>N/A</v>
      </c>
      <c r="G127" s="38">
        <v>5924</v>
      </c>
      <c r="H127" s="46" t="str">
        <f t="shared" si="19"/>
        <v>N/A</v>
      </c>
      <c r="I127" s="12">
        <v>3.7919999999999998</v>
      </c>
      <c r="J127" s="12">
        <v>1.1439999999999999</v>
      </c>
      <c r="K127" s="47" t="s">
        <v>739</v>
      </c>
      <c r="L127" s="9" t="str">
        <f t="shared" si="16"/>
        <v>Yes</v>
      </c>
    </row>
    <row r="128" spans="1:12" ht="25.5" x14ac:dyDescent="0.2">
      <c r="A128" s="48" t="s">
        <v>1463</v>
      </c>
      <c r="B128" s="37" t="s">
        <v>213</v>
      </c>
      <c r="C128" s="49">
        <v>6075.7409180000004</v>
      </c>
      <c r="D128" s="46" t="str">
        <f t="shared" si="17"/>
        <v>N/A</v>
      </c>
      <c r="E128" s="49">
        <v>5469.9441693999997</v>
      </c>
      <c r="F128" s="46" t="str">
        <f t="shared" si="18"/>
        <v>N/A</v>
      </c>
      <c r="G128" s="49">
        <v>5390.0771438000002</v>
      </c>
      <c r="H128" s="46" t="str">
        <f t="shared" si="19"/>
        <v>N/A</v>
      </c>
      <c r="I128" s="12">
        <v>-9.9700000000000006</v>
      </c>
      <c r="J128" s="12">
        <v>-1.46</v>
      </c>
      <c r="K128" s="47" t="s">
        <v>739</v>
      </c>
      <c r="L128" s="9" t="str">
        <f t="shared" si="16"/>
        <v>Yes</v>
      </c>
    </row>
    <row r="129" spans="1:12" ht="25.5" x14ac:dyDescent="0.2">
      <c r="A129" s="48" t="s">
        <v>647</v>
      </c>
      <c r="B129" s="37" t="s">
        <v>213</v>
      </c>
      <c r="C129" s="49">
        <v>1791097</v>
      </c>
      <c r="D129" s="46" t="str">
        <f t="shared" si="17"/>
        <v>N/A</v>
      </c>
      <c r="E129" s="49">
        <v>1690741</v>
      </c>
      <c r="F129" s="46" t="str">
        <f t="shared" si="18"/>
        <v>N/A</v>
      </c>
      <c r="G129" s="49">
        <v>1568985</v>
      </c>
      <c r="H129" s="46" t="str">
        <f t="shared" si="19"/>
        <v>N/A</v>
      </c>
      <c r="I129" s="12">
        <v>-5.6</v>
      </c>
      <c r="J129" s="12">
        <v>-7.2</v>
      </c>
      <c r="K129" s="47" t="s">
        <v>739</v>
      </c>
      <c r="L129" s="9" t="str">
        <f t="shared" si="16"/>
        <v>Yes</v>
      </c>
    </row>
    <row r="130" spans="1:12" x14ac:dyDescent="0.2">
      <c r="A130" s="48" t="s">
        <v>648</v>
      </c>
      <c r="B130" s="37" t="s">
        <v>213</v>
      </c>
      <c r="C130" s="38">
        <v>356</v>
      </c>
      <c r="D130" s="46" t="str">
        <f t="shared" si="17"/>
        <v>N/A</v>
      </c>
      <c r="E130" s="38">
        <v>337</v>
      </c>
      <c r="F130" s="46" t="str">
        <f t="shared" si="18"/>
        <v>N/A</v>
      </c>
      <c r="G130" s="38">
        <v>318</v>
      </c>
      <c r="H130" s="46" t="str">
        <f t="shared" si="19"/>
        <v>N/A</v>
      </c>
      <c r="I130" s="12">
        <v>-5.34</v>
      </c>
      <c r="J130" s="12">
        <v>-5.64</v>
      </c>
      <c r="K130" s="47" t="s">
        <v>739</v>
      </c>
      <c r="L130" s="9" t="str">
        <f t="shared" si="16"/>
        <v>Yes</v>
      </c>
    </row>
    <row r="131" spans="1:12" ht="25.5" x14ac:dyDescent="0.2">
      <c r="A131" s="48" t="s">
        <v>1464</v>
      </c>
      <c r="B131" s="37" t="s">
        <v>213</v>
      </c>
      <c r="C131" s="49">
        <v>5031.1713483000003</v>
      </c>
      <c r="D131" s="46" t="str">
        <f t="shared" si="17"/>
        <v>N/A</v>
      </c>
      <c r="E131" s="49">
        <v>5017.0356082999997</v>
      </c>
      <c r="F131" s="46" t="str">
        <f t="shared" si="18"/>
        <v>N/A</v>
      </c>
      <c r="G131" s="49">
        <v>4933.9150943000004</v>
      </c>
      <c r="H131" s="46" t="str">
        <f t="shared" si="19"/>
        <v>N/A</v>
      </c>
      <c r="I131" s="12">
        <v>-0.28100000000000003</v>
      </c>
      <c r="J131" s="12">
        <v>-1.66</v>
      </c>
      <c r="K131" s="47" t="s">
        <v>739</v>
      </c>
      <c r="L131" s="9" t="str">
        <f t="shared" si="16"/>
        <v>Yes</v>
      </c>
    </row>
    <row r="132" spans="1:12" x14ac:dyDescent="0.2">
      <c r="A132" s="48" t="s">
        <v>1465</v>
      </c>
      <c r="B132" s="37" t="s">
        <v>213</v>
      </c>
      <c r="C132" s="49">
        <v>349.38407562999998</v>
      </c>
      <c r="D132" s="46" t="str">
        <f t="shared" ref="D132:D143" si="20">IF($B132="N/A","N/A",IF(C132&gt;10,"No",IF(C132&lt;-10,"No","Yes")))</f>
        <v>N/A</v>
      </c>
      <c r="E132" s="49">
        <v>334.16877362999998</v>
      </c>
      <c r="F132" s="46" t="str">
        <f t="shared" ref="F132:F143" si="21">IF($B132="N/A","N/A",IF(E132&gt;10,"No",IF(E132&lt;-10,"No","Yes")))</f>
        <v>N/A</v>
      </c>
      <c r="G132" s="49">
        <v>344.02979248999998</v>
      </c>
      <c r="H132" s="46" t="str">
        <f t="shared" ref="H132:H143" si="22">IF($B132="N/A","N/A",IF(G132&gt;10,"No",IF(G132&lt;-10,"No","Yes")))</f>
        <v>N/A</v>
      </c>
      <c r="I132" s="12">
        <v>-4.3499999999999996</v>
      </c>
      <c r="J132" s="12">
        <v>2.9510000000000001</v>
      </c>
      <c r="K132" s="47" t="s">
        <v>739</v>
      </c>
      <c r="L132" s="9" t="str">
        <f t="shared" ref="L132:L143" si="23">IF(J132="Div by 0", "N/A", IF(K132="N/A","N/A", IF(J132&gt;VALUE(MID(K132,1,2)), "No", IF(J132&lt;-1*VALUE(MID(K132,1,2)), "No", "Yes"))))</f>
        <v>Yes</v>
      </c>
    </row>
    <row r="133" spans="1:12" x14ac:dyDescent="0.2">
      <c r="A133" s="48" t="s">
        <v>1466</v>
      </c>
      <c r="B133" s="37" t="s">
        <v>213</v>
      </c>
      <c r="C133" s="49">
        <v>311.29764817</v>
      </c>
      <c r="D133" s="46" t="str">
        <f t="shared" si="20"/>
        <v>N/A</v>
      </c>
      <c r="E133" s="49">
        <v>317.60970344999998</v>
      </c>
      <c r="F133" s="46" t="str">
        <f t="shared" si="21"/>
        <v>N/A</v>
      </c>
      <c r="G133" s="49">
        <v>325.96804723000002</v>
      </c>
      <c r="H133" s="46" t="str">
        <f t="shared" si="22"/>
        <v>N/A</v>
      </c>
      <c r="I133" s="12">
        <v>2.028</v>
      </c>
      <c r="J133" s="12">
        <v>2.6320000000000001</v>
      </c>
      <c r="K133" s="47" t="s">
        <v>739</v>
      </c>
      <c r="L133" s="9" t="str">
        <f t="shared" si="23"/>
        <v>Yes</v>
      </c>
    </row>
    <row r="134" spans="1:12" x14ac:dyDescent="0.2">
      <c r="A134" s="48" t="s">
        <v>1467</v>
      </c>
      <c r="B134" s="37" t="s">
        <v>213</v>
      </c>
      <c r="C134" s="49">
        <v>383.71998352000003</v>
      </c>
      <c r="D134" s="46" t="str">
        <f t="shared" si="20"/>
        <v>N/A</v>
      </c>
      <c r="E134" s="49">
        <v>349.70093674999998</v>
      </c>
      <c r="F134" s="46" t="str">
        <f t="shared" si="21"/>
        <v>N/A</v>
      </c>
      <c r="G134" s="49">
        <v>360.23248003999998</v>
      </c>
      <c r="H134" s="46" t="str">
        <f t="shared" si="22"/>
        <v>N/A</v>
      </c>
      <c r="I134" s="12">
        <v>-8.8699999999999992</v>
      </c>
      <c r="J134" s="12">
        <v>3.012</v>
      </c>
      <c r="K134" s="47" t="s">
        <v>739</v>
      </c>
      <c r="L134" s="9" t="str">
        <f t="shared" si="23"/>
        <v>Yes</v>
      </c>
    </row>
    <row r="135" spans="1:12" x14ac:dyDescent="0.2">
      <c r="A135" s="48" t="s">
        <v>1468</v>
      </c>
      <c r="B135" s="37" t="s">
        <v>213</v>
      </c>
      <c r="C135" s="49">
        <v>8441.9846218000002</v>
      </c>
      <c r="D135" s="46" t="str">
        <f t="shared" si="20"/>
        <v>N/A</v>
      </c>
      <c r="E135" s="49">
        <v>7521.3556359000004</v>
      </c>
      <c r="F135" s="46" t="str">
        <f t="shared" si="21"/>
        <v>N/A</v>
      </c>
      <c r="G135" s="49">
        <v>7785.9258772000003</v>
      </c>
      <c r="H135" s="46" t="str">
        <f t="shared" si="22"/>
        <v>N/A</v>
      </c>
      <c r="I135" s="12">
        <v>-10.9</v>
      </c>
      <c r="J135" s="12">
        <v>3.5179999999999998</v>
      </c>
      <c r="K135" s="47" t="s">
        <v>739</v>
      </c>
      <c r="L135" s="9" t="str">
        <f t="shared" si="23"/>
        <v>Yes</v>
      </c>
    </row>
    <row r="136" spans="1:12" x14ac:dyDescent="0.2">
      <c r="A136" s="48" t="s">
        <v>1469</v>
      </c>
      <c r="B136" s="37" t="s">
        <v>213</v>
      </c>
      <c r="C136" s="49">
        <v>17083.084478000001</v>
      </c>
      <c r="D136" s="46" t="str">
        <f t="shared" si="20"/>
        <v>N/A</v>
      </c>
      <c r="E136" s="49">
        <v>15690.146303</v>
      </c>
      <c r="F136" s="46" t="str">
        <f t="shared" si="21"/>
        <v>N/A</v>
      </c>
      <c r="G136" s="49">
        <v>16491.342015999999</v>
      </c>
      <c r="H136" s="46" t="str">
        <f t="shared" si="22"/>
        <v>N/A</v>
      </c>
      <c r="I136" s="12">
        <v>-8.15</v>
      </c>
      <c r="J136" s="12">
        <v>5.1059999999999999</v>
      </c>
      <c r="K136" s="47" t="s">
        <v>739</v>
      </c>
      <c r="L136" s="9" t="str">
        <f t="shared" si="23"/>
        <v>Yes</v>
      </c>
    </row>
    <row r="137" spans="1:12" x14ac:dyDescent="0.2">
      <c r="A137" s="48" t="s">
        <v>1470</v>
      </c>
      <c r="B137" s="37" t="s">
        <v>213</v>
      </c>
      <c r="C137" s="49">
        <v>1592.5789864000001</v>
      </c>
      <c r="D137" s="46" t="str">
        <f t="shared" si="20"/>
        <v>N/A</v>
      </c>
      <c r="E137" s="49">
        <v>1380.9780909000001</v>
      </c>
      <c r="F137" s="46" t="str">
        <f t="shared" si="21"/>
        <v>N/A</v>
      </c>
      <c r="G137" s="49">
        <v>1454.1885215</v>
      </c>
      <c r="H137" s="46" t="str">
        <f t="shared" si="22"/>
        <v>N/A</v>
      </c>
      <c r="I137" s="12">
        <v>-13.3</v>
      </c>
      <c r="J137" s="12">
        <v>5.3010000000000002</v>
      </c>
      <c r="K137" s="47" t="s">
        <v>739</v>
      </c>
      <c r="L137" s="9" t="str">
        <f t="shared" si="23"/>
        <v>Yes</v>
      </c>
    </row>
    <row r="138" spans="1:12" x14ac:dyDescent="0.2">
      <c r="A138" s="48" t="s">
        <v>1471</v>
      </c>
      <c r="B138" s="37" t="s">
        <v>213</v>
      </c>
      <c r="C138" s="49">
        <v>258.88827730999998</v>
      </c>
      <c r="D138" s="46" t="str">
        <f t="shared" si="20"/>
        <v>N/A</v>
      </c>
      <c r="E138" s="49">
        <v>322.90329660999998</v>
      </c>
      <c r="F138" s="46" t="str">
        <f t="shared" si="21"/>
        <v>N/A</v>
      </c>
      <c r="G138" s="49">
        <v>275.57127494000002</v>
      </c>
      <c r="H138" s="46" t="str">
        <f t="shared" si="22"/>
        <v>N/A</v>
      </c>
      <c r="I138" s="12">
        <v>24.73</v>
      </c>
      <c r="J138" s="12">
        <v>-14.7</v>
      </c>
      <c r="K138" s="47" t="s">
        <v>739</v>
      </c>
      <c r="L138" s="9" t="str">
        <f t="shared" si="23"/>
        <v>Yes</v>
      </c>
    </row>
    <row r="139" spans="1:12" x14ac:dyDescent="0.2">
      <c r="A139" s="48" t="s">
        <v>1472</v>
      </c>
      <c r="B139" s="37" t="s">
        <v>213</v>
      </c>
      <c r="C139" s="49">
        <v>85.133960489000003</v>
      </c>
      <c r="D139" s="46" t="str">
        <f t="shared" si="20"/>
        <v>N/A</v>
      </c>
      <c r="E139" s="49">
        <v>88.657845344999998</v>
      </c>
      <c r="F139" s="46" t="str">
        <f t="shared" si="21"/>
        <v>N/A</v>
      </c>
      <c r="G139" s="49">
        <v>77.764430285000003</v>
      </c>
      <c r="H139" s="46" t="str">
        <f t="shared" si="22"/>
        <v>N/A</v>
      </c>
      <c r="I139" s="12">
        <v>4.1390000000000002</v>
      </c>
      <c r="J139" s="12">
        <v>-12.3</v>
      </c>
      <c r="K139" s="47" t="s">
        <v>739</v>
      </c>
      <c r="L139" s="9" t="str">
        <f t="shared" si="23"/>
        <v>Yes</v>
      </c>
    </row>
    <row r="140" spans="1:12" x14ac:dyDescent="0.2">
      <c r="A140" s="48" t="s">
        <v>1473</v>
      </c>
      <c r="B140" s="37" t="s">
        <v>213</v>
      </c>
      <c r="C140" s="49">
        <v>374.46493614000002</v>
      </c>
      <c r="D140" s="46" t="str">
        <f t="shared" si="20"/>
        <v>N/A</v>
      </c>
      <c r="E140" s="49">
        <v>493.05171479000001</v>
      </c>
      <c r="F140" s="46" t="str">
        <f t="shared" si="21"/>
        <v>N/A</v>
      </c>
      <c r="G140" s="49">
        <v>412.68602134000002</v>
      </c>
      <c r="H140" s="46" t="str">
        <f t="shared" si="22"/>
        <v>N/A</v>
      </c>
      <c r="I140" s="12">
        <v>31.67</v>
      </c>
      <c r="J140" s="12">
        <v>-16.3</v>
      </c>
      <c r="K140" s="47" t="s">
        <v>739</v>
      </c>
      <c r="L140" s="9" t="str">
        <f t="shared" si="23"/>
        <v>Yes</v>
      </c>
    </row>
    <row r="141" spans="1:12" x14ac:dyDescent="0.2">
      <c r="A141" s="48" t="s">
        <v>1474</v>
      </c>
      <c r="B141" s="37" t="s">
        <v>213</v>
      </c>
      <c r="C141" s="49">
        <v>10050.586261</v>
      </c>
      <c r="D141" s="46" t="str">
        <f t="shared" si="20"/>
        <v>N/A</v>
      </c>
      <c r="E141" s="49">
        <v>10018.565302000001</v>
      </c>
      <c r="F141" s="46" t="str">
        <f t="shared" si="21"/>
        <v>N/A</v>
      </c>
      <c r="G141" s="49">
        <v>9989.1048711999993</v>
      </c>
      <c r="H141" s="46" t="str">
        <f t="shared" si="22"/>
        <v>N/A</v>
      </c>
      <c r="I141" s="12">
        <v>-0.31900000000000001</v>
      </c>
      <c r="J141" s="12">
        <v>-0.29399999999999998</v>
      </c>
      <c r="K141" s="47" t="s">
        <v>739</v>
      </c>
      <c r="L141" s="9" t="str">
        <f t="shared" si="23"/>
        <v>Yes</v>
      </c>
    </row>
    <row r="142" spans="1:12" x14ac:dyDescent="0.2">
      <c r="A142" s="48" t="s">
        <v>1475</v>
      </c>
      <c r="B142" s="37" t="s">
        <v>213</v>
      </c>
      <c r="C142" s="49">
        <v>4938.1143932000004</v>
      </c>
      <c r="D142" s="46" t="str">
        <f t="shared" si="20"/>
        <v>N/A</v>
      </c>
      <c r="E142" s="49">
        <v>4921.3439377000004</v>
      </c>
      <c r="F142" s="46" t="str">
        <f t="shared" si="21"/>
        <v>N/A</v>
      </c>
      <c r="G142" s="49">
        <v>4857.6215330000005</v>
      </c>
      <c r="H142" s="46" t="str">
        <f t="shared" si="22"/>
        <v>N/A</v>
      </c>
      <c r="I142" s="12">
        <v>-0.34</v>
      </c>
      <c r="J142" s="12">
        <v>-1.29</v>
      </c>
      <c r="K142" s="47" t="s">
        <v>739</v>
      </c>
      <c r="L142" s="9" t="str">
        <f t="shared" si="23"/>
        <v>Yes</v>
      </c>
    </row>
    <row r="143" spans="1:12" x14ac:dyDescent="0.2">
      <c r="A143" s="48" t="s">
        <v>1476</v>
      </c>
      <c r="B143" s="37" t="s">
        <v>213</v>
      </c>
      <c r="C143" s="49">
        <v>15104.986897000001</v>
      </c>
      <c r="D143" s="46" t="str">
        <f t="shared" si="20"/>
        <v>N/A</v>
      </c>
      <c r="E143" s="49">
        <v>14801.111945000001</v>
      </c>
      <c r="F143" s="46" t="str">
        <f t="shared" si="21"/>
        <v>N/A</v>
      </c>
      <c r="G143" s="49">
        <v>14650.842376000001</v>
      </c>
      <c r="H143" s="46" t="str">
        <f t="shared" si="22"/>
        <v>N/A</v>
      </c>
      <c r="I143" s="12">
        <v>-2.0099999999999998</v>
      </c>
      <c r="J143" s="12">
        <v>-1.02</v>
      </c>
      <c r="K143" s="47" t="s">
        <v>739</v>
      </c>
      <c r="L143" s="9" t="str">
        <f t="shared" si="23"/>
        <v>Yes</v>
      </c>
    </row>
    <row r="144" spans="1:12" x14ac:dyDescent="0.2">
      <c r="A144" s="48" t="s">
        <v>89</v>
      </c>
      <c r="B144" s="37" t="s">
        <v>213</v>
      </c>
      <c r="C144" s="8">
        <v>17.966386555</v>
      </c>
      <c r="D144" s="46" t="str">
        <f t="shared" ref="D144:D161" si="24">IF($B144="N/A","N/A",IF(C144&gt;10,"No",IF(C144&lt;-10,"No","Yes")))</f>
        <v>N/A</v>
      </c>
      <c r="E144" s="8">
        <v>17.706597293000002</v>
      </c>
      <c r="F144" s="46" t="str">
        <f t="shared" ref="F144:F161" si="25">IF($B144="N/A","N/A",IF(E144&gt;10,"No",IF(E144&lt;-10,"No","Yes")))</f>
        <v>N/A</v>
      </c>
      <c r="G144" s="8">
        <v>17.138646593000001</v>
      </c>
      <c r="H144" s="46" t="str">
        <f t="shared" ref="H144:H161" si="26">IF($B144="N/A","N/A",IF(G144&gt;10,"No",IF(G144&lt;-10,"No","Yes")))</f>
        <v>N/A</v>
      </c>
      <c r="I144" s="12">
        <v>-1.45</v>
      </c>
      <c r="J144" s="12">
        <v>-3.21</v>
      </c>
      <c r="K144" s="47" t="s">
        <v>739</v>
      </c>
      <c r="L144" s="9" t="str">
        <f t="shared" ref="L144:L161" si="27">IF(J144="Div by 0", "N/A", IF(K144="N/A","N/A", IF(J144&gt;VALUE(MID(K144,1,2)), "No", IF(J144&lt;-1*VALUE(MID(K144,1,2)), "No", "Yes"))))</f>
        <v>Yes</v>
      </c>
    </row>
    <row r="145" spans="1:12" x14ac:dyDescent="0.2">
      <c r="A145" s="48" t="s">
        <v>477</v>
      </c>
      <c r="B145" s="37" t="s">
        <v>213</v>
      </c>
      <c r="C145" s="8">
        <v>19.002822201000001</v>
      </c>
      <c r="D145" s="46" t="str">
        <f t="shared" si="24"/>
        <v>N/A</v>
      </c>
      <c r="E145" s="8">
        <v>18.890765766000001</v>
      </c>
      <c r="F145" s="46" t="str">
        <f t="shared" si="25"/>
        <v>N/A</v>
      </c>
      <c r="G145" s="8">
        <v>18.412668665999998</v>
      </c>
      <c r="H145" s="46" t="str">
        <f t="shared" si="26"/>
        <v>N/A</v>
      </c>
      <c r="I145" s="12">
        <v>-0.59</v>
      </c>
      <c r="J145" s="12">
        <v>-2.5299999999999998</v>
      </c>
      <c r="K145" s="47" t="s">
        <v>739</v>
      </c>
      <c r="L145" s="9" t="str">
        <f t="shared" si="27"/>
        <v>Yes</v>
      </c>
    </row>
    <row r="146" spans="1:12" x14ac:dyDescent="0.2">
      <c r="A146" s="48" t="s">
        <v>478</v>
      </c>
      <c r="B146" s="37" t="s">
        <v>213</v>
      </c>
      <c r="C146" s="8">
        <v>17.272352698999999</v>
      </c>
      <c r="D146" s="46" t="str">
        <f t="shared" si="24"/>
        <v>N/A</v>
      </c>
      <c r="E146" s="8">
        <v>16.838275141</v>
      </c>
      <c r="F146" s="46" t="str">
        <f t="shared" si="25"/>
        <v>N/A</v>
      </c>
      <c r="G146" s="8">
        <v>16.240017911999999</v>
      </c>
      <c r="H146" s="46" t="str">
        <f t="shared" si="26"/>
        <v>N/A</v>
      </c>
      <c r="I146" s="12">
        <v>-2.5099999999999998</v>
      </c>
      <c r="J146" s="12">
        <v>-3.55</v>
      </c>
      <c r="K146" s="47" t="s">
        <v>739</v>
      </c>
      <c r="L146" s="9" t="str">
        <f t="shared" si="27"/>
        <v>Yes</v>
      </c>
    </row>
    <row r="147" spans="1:12" x14ac:dyDescent="0.2">
      <c r="A147" s="48" t="s">
        <v>1477</v>
      </c>
      <c r="B147" s="37" t="s">
        <v>213</v>
      </c>
      <c r="C147" s="8">
        <v>27.428571429000002</v>
      </c>
      <c r="D147" s="46" t="str">
        <f t="shared" si="24"/>
        <v>N/A</v>
      </c>
      <c r="E147" s="8">
        <v>26.673712451</v>
      </c>
      <c r="F147" s="46" t="str">
        <f t="shared" si="25"/>
        <v>N/A</v>
      </c>
      <c r="G147" s="8">
        <v>26.410961087</v>
      </c>
      <c r="H147" s="46" t="str">
        <f t="shared" si="26"/>
        <v>N/A</v>
      </c>
      <c r="I147" s="12">
        <v>-2.75</v>
      </c>
      <c r="J147" s="12">
        <v>-0.98499999999999999</v>
      </c>
      <c r="K147" s="47" t="s">
        <v>739</v>
      </c>
      <c r="L147" s="9" t="str">
        <f t="shared" si="27"/>
        <v>Yes</v>
      </c>
    </row>
    <row r="148" spans="1:12" x14ac:dyDescent="0.2">
      <c r="A148" s="48" t="s">
        <v>1478</v>
      </c>
      <c r="B148" s="37" t="s">
        <v>213</v>
      </c>
      <c r="C148" s="8">
        <v>56.378174975999997</v>
      </c>
      <c r="D148" s="46" t="str">
        <f t="shared" si="24"/>
        <v>N/A</v>
      </c>
      <c r="E148" s="8">
        <v>56.390765766000001</v>
      </c>
      <c r="F148" s="46" t="str">
        <f t="shared" si="25"/>
        <v>N/A</v>
      </c>
      <c r="G148" s="8">
        <v>56.456146926999999</v>
      </c>
      <c r="H148" s="46" t="str">
        <f t="shared" si="26"/>
        <v>N/A</v>
      </c>
      <c r="I148" s="12">
        <v>2.23E-2</v>
      </c>
      <c r="J148" s="12">
        <v>0.1159</v>
      </c>
      <c r="K148" s="47" t="s">
        <v>739</v>
      </c>
      <c r="L148" s="9" t="str">
        <f t="shared" si="27"/>
        <v>Yes</v>
      </c>
    </row>
    <row r="149" spans="1:12" x14ac:dyDescent="0.2">
      <c r="A149" s="48" t="s">
        <v>1479</v>
      </c>
      <c r="B149" s="37" t="s">
        <v>213</v>
      </c>
      <c r="C149" s="8">
        <v>4.4004944375999999</v>
      </c>
      <c r="D149" s="46" t="str">
        <f t="shared" si="24"/>
        <v>N/A</v>
      </c>
      <c r="E149" s="8">
        <v>4.2734381048000003</v>
      </c>
      <c r="F149" s="46" t="str">
        <f t="shared" si="25"/>
        <v>N/A</v>
      </c>
      <c r="G149" s="8">
        <v>4.5152623329999999</v>
      </c>
      <c r="H149" s="46" t="str">
        <f t="shared" si="26"/>
        <v>N/A</v>
      </c>
      <c r="I149" s="12">
        <v>-2.89</v>
      </c>
      <c r="J149" s="12">
        <v>5.6589999999999998</v>
      </c>
      <c r="K149" s="47" t="s">
        <v>739</v>
      </c>
      <c r="L149" s="9" t="str">
        <f t="shared" si="27"/>
        <v>Yes</v>
      </c>
    </row>
    <row r="150" spans="1:12" x14ac:dyDescent="0.2">
      <c r="A150" s="48" t="s">
        <v>90</v>
      </c>
      <c r="B150" s="37" t="s">
        <v>213</v>
      </c>
      <c r="C150" s="8">
        <v>56.575630252000003</v>
      </c>
      <c r="D150" s="46" t="str">
        <f t="shared" si="24"/>
        <v>N/A</v>
      </c>
      <c r="E150" s="8">
        <v>55.314824600999998</v>
      </c>
      <c r="F150" s="46" t="str">
        <f t="shared" si="25"/>
        <v>N/A</v>
      </c>
      <c r="G150" s="8">
        <v>53.622495718000003</v>
      </c>
      <c r="H150" s="46" t="str">
        <f t="shared" si="26"/>
        <v>N/A</v>
      </c>
      <c r="I150" s="12">
        <v>-2.23</v>
      </c>
      <c r="J150" s="12">
        <v>-3.06</v>
      </c>
      <c r="K150" s="47" t="s">
        <v>739</v>
      </c>
      <c r="L150" s="9" t="str">
        <f t="shared" si="27"/>
        <v>Yes</v>
      </c>
    </row>
    <row r="151" spans="1:12" x14ac:dyDescent="0.2">
      <c r="A151" s="48" t="s">
        <v>479</v>
      </c>
      <c r="B151" s="37" t="s">
        <v>213</v>
      </c>
      <c r="C151" s="8">
        <v>62.304797741999998</v>
      </c>
      <c r="D151" s="46" t="str">
        <f t="shared" si="24"/>
        <v>N/A</v>
      </c>
      <c r="E151" s="8">
        <v>59.694069069000001</v>
      </c>
      <c r="F151" s="46" t="str">
        <f t="shared" si="25"/>
        <v>N/A</v>
      </c>
      <c r="G151" s="8">
        <v>57.308845577</v>
      </c>
      <c r="H151" s="46" t="str">
        <f t="shared" si="26"/>
        <v>N/A</v>
      </c>
      <c r="I151" s="12">
        <v>-4.1900000000000004</v>
      </c>
      <c r="J151" s="12">
        <v>-4</v>
      </c>
      <c r="K151" s="47" t="s">
        <v>739</v>
      </c>
      <c r="L151" s="9" t="str">
        <f t="shared" si="27"/>
        <v>Yes</v>
      </c>
    </row>
    <row r="152" spans="1:12" x14ac:dyDescent="0.2">
      <c r="A152" s="48" t="s">
        <v>480</v>
      </c>
      <c r="B152" s="37" t="s">
        <v>213</v>
      </c>
      <c r="C152" s="8">
        <v>51.751133086000003</v>
      </c>
      <c r="D152" s="46" t="str">
        <f t="shared" si="24"/>
        <v>N/A</v>
      </c>
      <c r="E152" s="8">
        <v>51.567701479</v>
      </c>
      <c r="F152" s="46" t="str">
        <f t="shared" si="25"/>
        <v>N/A</v>
      </c>
      <c r="G152" s="8">
        <v>50.578401372999998</v>
      </c>
      <c r="H152" s="46" t="str">
        <f t="shared" si="26"/>
        <v>N/A</v>
      </c>
      <c r="I152" s="12">
        <v>-0.35399999999999998</v>
      </c>
      <c r="J152" s="12">
        <v>-1.92</v>
      </c>
      <c r="K152" s="47" t="s">
        <v>739</v>
      </c>
      <c r="L152" s="9" t="str">
        <f t="shared" si="27"/>
        <v>Yes</v>
      </c>
    </row>
    <row r="153" spans="1:12" x14ac:dyDescent="0.2">
      <c r="A153" s="48" t="s">
        <v>117</v>
      </c>
      <c r="B153" s="37" t="s">
        <v>213</v>
      </c>
      <c r="C153" s="8">
        <v>88.319327731000001</v>
      </c>
      <c r="D153" s="46" t="str">
        <f t="shared" si="24"/>
        <v>N/A</v>
      </c>
      <c r="E153" s="8">
        <v>86.756635908999996</v>
      </c>
      <c r="F153" s="46" t="str">
        <f t="shared" si="25"/>
        <v>N/A</v>
      </c>
      <c r="G153" s="8">
        <v>86.023818059000007</v>
      </c>
      <c r="H153" s="46" t="str">
        <f t="shared" si="26"/>
        <v>N/A</v>
      </c>
      <c r="I153" s="12">
        <v>-1.77</v>
      </c>
      <c r="J153" s="12">
        <v>-0.84499999999999997</v>
      </c>
      <c r="K153" s="47" t="s">
        <v>739</v>
      </c>
      <c r="L153" s="9" t="str">
        <f t="shared" si="27"/>
        <v>Yes</v>
      </c>
    </row>
    <row r="154" spans="1:12" x14ac:dyDescent="0.2">
      <c r="A154" s="48" t="s">
        <v>481</v>
      </c>
      <c r="B154" s="37" t="s">
        <v>213</v>
      </c>
      <c r="C154" s="8">
        <v>82.436500469999999</v>
      </c>
      <c r="D154" s="46" t="str">
        <f t="shared" si="24"/>
        <v>N/A</v>
      </c>
      <c r="E154" s="8">
        <v>78.547297297</v>
      </c>
      <c r="F154" s="46" t="str">
        <f t="shared" si="25"/>
        <v>N/A</v>
      </c>
      <c r="G154" s="8">
        <v>77.370689655000007</v>
      </c>
      <c r="H154" s="46" t="str">
        <f t="shared" si="26"/>
        <v>N/A</v>
      </c>
      <c r="I154" s="12">
        <v>-4.72</v>
      </c>
      <c r="J154" s="12">
        <v>-1.5</v>
      </c>
      <c r="K154" s="47" t="s">
        <v>739</v>
      </c>
      <c r="L154" s="9" t="str">
        <f t="shared" si="27"/>
        <v>Yes</v>
      </c>
    </row>
    <row r="155" spans="1:12" x14ac:dyDescent="0.2">
      <c r="A155" s="48" t="s">
        <v>482</v>
      </c>
      <c r="B155" s="37" t="s">
        <v>213</v>
      </c>
      <c r="C155" s="8">
        <v>93.456942728000001</v>
      </c>
      <c r="D155" s="46" t="str">
        <f t="shared" si="24"/>
        <v>N/A</v>
      </c>
      <c r="E155" s="8">
        <v>93.218239529000002</v>
      </c>
      <c r="F155" s="46" t="str">
        <f t="shared" si="25"/>
        <v>N/A</v>
      </c>
      <c r="G155" s="8">
        <v>92.715874318999994</v>
      </c>
      <c r="H155" s="46" t="str">
        <f t="shared" si="26"/>
        <v>N/A</v>
      </c>
      <c r="I155" s="12">
        <v>-0.255</v>
      </c>
      <c r="J155" s="12">
        <v>-0.53900000000000003</v>
      </c>
      <c r="K155" s="47" t="s">
        <v>739</v>
      </c>
      <c r="L155" s="9" t="str">
        <f t="shared" si="27"/>
        <v>Yes</v>
      </c>
    </row>
    <row r="156" spans="1:12" x14ac:dyDescent="0.2">
      <c r="A156" s="48" t="s">
        <v>1480</v>
      </c>
      <c r="B156" s="37" t="s">
        <v>213</v>
      </c>
      <c r="C156" s="38">
        <v>0.61435921419999995</v>
      </c>
      <c r="D156" s="46" t="str">
        <f t="shared" si="24"/>
        <v>N/A</v>
      </c>
      <c r="E156" s="38">
        <v>0.6219008264</v>
      </c>
      <c r="F156" s="46" t="str">
        <f t="shared" si="25"/>
        <v>N/A</v>
      </c>
      <c r="G156" s="38">
        <v>0.77387868930000003</v>
      </c>
      <c r="H156" s="46" t="str">
        <f t="shared" si="26"/>
        <v>N/A</v>
      </c>
      <c r="I156" s="12">
        <v>1.228</v>
      </c>
      <c r="J156" s="12">
        <v>24.44</v>
      </c>
      <c r="K156" s="47" t="s">
        <v>739</v>
      </c>
      <c r="L156" s="9" t="str">
        <f t="shared" si="27"/>
        <v>Yes</v>
      </c>
    </row>
    <row r="157" spans="1:12" x14ac:dyDescent="0.2">
      <c r="A157" s="48" t="s">
        <v>1481</v>
      </c>
      <c r="B157" s="37" t="s">
        <v>213</v>
      </c>
      <c r="C157" s="38">
        <v>0.2272277228</v>
      </c>
      <c r="D157" s="46" t="str">
        <f t="shared" si="24"/>
        <v>N/A</v>
      </c>
      <c r="E157" s="38">
        <v>0.25534028809999998</v>
      </c>
      <c r="F157" s="46" t="str">
        <f t="shared" si="25"/>
        <v>N/A</v>
      </c>
      <c r="G157" s="38">
        <v>0.42544529260000002</v>
      </c>
      <c r="H157" s="46" t="str">
        <f t="shared" si="26"/>
        <v>N/A</v>
      </c>
      <c r="I157" s="12">
        <v>12.37</v>
      </c>
      <c r="J157" s="12">
        <v>66.62</v>
      </c>
      <c r="K157" s="47" t="s">
        <v>739</v>
      </c>
      <c r="L157" s="9" t="str">
        <f t="shared" si="27"/>
        <v>No</v>
      </c>
    </row>
    <row r="158" spans="1:12" x14ac:dyDescent="0.2">
      <c r="A158" s="48" t="s">
        <v>1482</v>
      </c>
      <c r="B158" s="37" t="s">
        <v>213</v>
      </c>
      <c r="C158" s="38">
        <v>0.9336832061</v>
      </c>
      <c r="D158" s="46" t="str">
        <f t="shared" si="24"/>
        <v>N/A</v>
      </c>
      <c r="E158" s="38">
        <v>0.93333333330000001</v>
      </c>
      <c r="F158" s="46" t="str">
        <f t="shared" si="25"/>
        <v>N/A</v>
      </c>
      <c r="G158" s="38">
        <v>1.0762867647000001</v>
      </c>
      <c r="H158" s="46" t="str">
        <f t="shared" si="26"/>
        <v>N/A</v>
      </c>
      <c r="I158" s="12">
        <v>-3.6999999999999998E-2</v>
      </c>
      <c r="J158" s="12">
        <v>15.32</v>
      </c>
      <c r="K158" s="47" t="s">
        <v>739</v>
      </c>
      <c r="L158" s="9" t="str">
        <f t="shared" si="27"/>
        <v>Yes</v>
      </c>
    </row>
    <row r="159" spans="1:12" x14ac:dyDescent="0.2">
      <c r="A159" s="48" t="s">
        <v>1483</v>
      </c>
      <c r="B159" s="37" t="s">
        <v>213</v>
      </c>
      <c r="C159" s="38">
        <v>238.91636029</v>
      </c>
      <c r="D159" s="46" t="str">
        <f t="shared" si="24"/>
        <v>N/A</v>
      </c>
      <c r="E159" s="38">
        <v>235.71487350999999</v>
      </c>
      <c r="F159" s="46" t="str">
        <f t="shared" si="25"/>
        <v>N/A</v>
      </c>
      <c r="G159" s="38">
        <v>230.19981902999999</v>
      </c>
      <c r="H159" s="46" t="str">
        <f t="shared" si="26"/>
        <v>N/A</v>
      </c>
      <c r="I159" s="12">
        <v>-1.34</v>
      </c>
      <c r="J159" s="12">
        <v>-2.34</v>
      </c>
      <c r="K159" s="47" t="s">
        <v>739</v>
      </c>
      <c r="L159" s="9" t="str">
        <f t="shared" si="27"/>
        <v>Yes</v>
      </c>
    </row>
    <row r="160" spans="1:12" x14ac:dyDescent="0.2">
      <c r="A160" s="48" t="s">
        <v>1484</v>
      </c>
      <c r="B160" s="37" t="s">
        <v>213</v>
      </c>
      <c r="C160" s="38">
        <v>242.92391122999999</v>
      </c>
      <c r="D160" s="46" t="str">
        <f t="shared" si="24"/>
        <v>N/A</v>
      </c>
      <c r="E160" s="38">
        <v>239.91146613000001</v>
      </c>
      <c r="F160" s="46" t="str">
        <f t="shared" si="25"/>
        <v>N/A</v>
      </c>
      <c r="G160" s="38">
        <v>235.47966804999999</v>
      </c>
      <c r="H160" s="46" t="str">
        <f t="shared" si="26"/>
        <v>N/A</v>
      </c>
      <c r="I160" s="12">
        <v>-1.24</v>
      </c>
      <c r="J160" s="12">
        <v>-1.85</v>
      </c>
      <c r="K160" s="47" t="s">
        <v>739</v>
      </c>
      <c r="L160" s="9" t="str">
        <f t="shared" si="27"/>
        <v>Yes</v>
      </c>
    </row>
    <row r="161" spans="1:12" x14ac:dyDescent="0.2">
      <c r="A161" s="48" t="s">
        <v>1485</v>
      </c>
      <c r="B161" s="37" t="s">
        <v>213</v>
      </c>
      <c r="C161" s="38">
        <v>194.38764044999999</v>
      </c>
      <c r="D161" s="46" t="str">
        <f t="shared" si="24"/>
        <v>N/A</v>
      </c>
      <c r="E161" s="38">
        <v>190.45833332999999</v>
      </c>
      <c r="F161" s="46" t="str">
        <f t="shared" si="25"/>
        <v>N/A</v>
      </c>
      <c r="G161" s="38">
        <v>178</v>
      </c>
      <c r="H161" s="46" t="str">
        <f t="shared" si="26"/>
        <v>N/A</v>
      </c>
      <c r="I161" s="12">
        <v>-2.02</v>
      </c>
      <c r="J161" s="12">
        <v>-6.54</v>
      </c>
      <c r="K161" s="47" t="s">
        <v>739</v>
      </c>
      <c r="L161" s="9" t="str">
        <f t="shared" si="27"/>
        <v>Yes</v>
      </c>
    </row>
    <row r="162" spans="1:12" x14ac:dyDescent="0.2">
      <c r="A162" s="48" t="s">
        <v>1618</v>
      </c>
      <c r="B162" s="37" t="s">
        <v>213</v>
      </c>
      <c r="C162" s="38">
        <v>0</v>
      </c>
      <c r="D162" s="46" t="str">
        <f t="shared" ref="D162:D172" si="28">IF($B162="N/A","N/A",IF(C162&gt;10,"No",IF(C162&lt;-10,"No","Yes")))</f>
        <v>N/A</v>
      </c>
      <c r="E162" s="38">
        <v>0</v>
      </c>
      <c r="F162" s="46" t="str">
        <f t="shared" ref="F162:F172" si="29">IF($B162="N/A","N/A",IF(E162&gt;10,"No",IF(E162&lt;-10,"No","Yes")))</f>
        <v>N/A</v>
      </c>
      <c r="G162" s="38">
        <v>0</v>
      </c>
      <c r="H162" s="46" t="str">
        <f t="shared" ref="H162:H172" si="30">IF($B162="N/A","N/A",IF(G162&gt;10,"No",IF(G162&lt;-10,"No","Yes")))</f>
        <v>N/A</v>
      </c>
      <c r="I162" s="12" t="s">
        <v>1747</v>
      </c>
      <c r="J162" s="12" t="s">
        <v>1747</v>
      </c>
      <c r="K162" s="14" t="s">
        <v>213</v>
      </c>
      <c r="L162" s="9" t="str">
        <f t="shared" ref="L162:L172" si="31">IF(J162="Div by 0", "N/A", IF(K162="N/A","N/A", IF(J162&gt;VALUE(MID(K162,1,2)), "No", IF(J162&lt;-1*VALUE(MID(K162,1,2)), "No", "Yes"))))</f>
        <v>N/A</v>
      </c>
    </row>
    <row r="163" spans="1:12" x14ac:dyDescent="0.2">
      <c r="A163" s="48" t="s">
        <v>126</v>
      </c>
      <c r="B163" s="37" t="s">
        <v>213</v>
      </c>
      <c r="C163" s="38">
        <v>0</v>
      </c>
      <c r="D163" s="46" t="str">
        <f t="shared" si="28"/>
        <v>N/A</v>
      </c>
      <c r="E163" s="38">
        <v>11</v>
      </c>
      <c r="F163" s="46" t="str">
        <f t="shared" si="29"/>
        <v>N/A</v>
      </c>
      <c r="G163" s="38">
        <v>11</v>
      </c>
      <c r="H163" s="46" t="str">
        <f t="shared" si="30"/>
        <v>N/A</v>
      </c>
      <c r="I163" s="12" t="s">
        <v>1747</v>
      </c>
      <c r="J163" s="12">
        <v>0</v>
      </c>
      <c r="K163" s="14" t="s">
        <v>213</v>
      </c>
      <c r="L163" s="9" t="str">
        <f t="shared" si="31"/>
        <v>N/A</v>
      </c>
    </row>
    <row r="164" spans="1:12" ht="25.5" x14ac:dyDescent="0.2">
      <c r="A164" s="48" t="s">
        <v>1619</v>
      </c>
      <c r="B164" s="37" t="s">
        <v>213</v>
      </c>
      <c r="C164" s="38">
        <v>0</v>
      </c>
      <c r="D164" s="46" t="str">
        <f t="shared" si="28"/>
        <v>N/A</v>
      </c>
      <c r="E164" s="38">
        <v>0</v>
      </c>
      <c r="F164" s="46" t="str">
        <f t="shared" si="29"/>
        <v>N/A</v>
      </c>
      <c r="G164" s="38">
        <v>0</v>
      </c>
      <c r="H164" s="46" t="str">
        <f t="shared" si="30"/>
        <v>N/A</v>
      </c>
      <c r="I164" s="12" t="s">
        <v>1747</v>
      </c>
      <c r="J164" s="12" t="s">
        <v>1747</v>
      </c>
      <c r="K164" s="14" t="s">
        <v>213</v>
      </c>
      <c r="L164" s="9" t="str">
        <f t="shared" si="31"/>
        <v>N/A</v>
      </c>
    </row>
    <row r="165" spans="1:12" ht="25.5" x14ac:dyDescent="0.2">
      <c r="A165" s="48" t="s">
        <v>1486</v>
      </c>
      <c r="B165" s="37" t="s">
        <v>213</v>
      </c>
      <c r="C165" s="38">
        <v>11</v>
      </c>
      <c r="D165" s="46" t="str">
        <f t="shared" si="28"/>
        <v>N/A</v>
      </c>
      <c r="E165" s="38">
        <v>11</v>
      </c>
      <c r="F165" s="46" t="str">
        <f t="shared" si="29"/>
        <v>N/A</v>
      </c>
      <c r="G165" s="38">
        <v>11</v>
      </c>
      <c r="H165" s="46" t="str">
        <f t="shared" si="30"/>
        <v>N/A</v>
      </c>
      <c r="I165" s="12">
        <v>-50</v>
      </c>
      <c r="J165" s="12">
        <v>0</v>
      </c>
      <c r="K165" s="14" t="s">
        <v>213</v>
      </c>
      <c r="L165" s="9" t="str">
        <f t="shared" si="31"/>
        <v>N/A</v>
      </c>
    </row>
    <row r="166" spans="1:12" x14ac:dyDescent="0.2">
      <c r="A166" s="48" t="s">
        <v>1620</v>
      </c>
      <c r="B166" s="37" t="s">
        <v>213</v>
      </c>
      <c r="C166" s="38">
        <v>0</v>
      </c>
      <c r="D166" s="46" t="str">
        <f t="shared" si="28"/>
        <v>N/A</v>
      </c>
      <c r="E166" s="38">
        <v>11</v>
      </c>
      <c r="F166" s="46" t="str">
        <f t="shared" si="29"/>
        <v>N/A</v>
      </c>
      <c r="G166" s="38">
        <v>11</v>
      </c>
      <c r="H166" s="46" t="str">
        <f t="shared" si="30"/>
        <v>N/A</v>
      </c>
      <c r="I166" s="12" t="s">
        <v>1747</v>
      </c>
      <c r="J166" s="12">
        <v>0</v>
      </c>
      <c r="K166" s="14" t="s">
        <v>213</v>
      </c>
      <c r="L166" s="9" t="str">
        <f t="shared" si="31"/>
        <v>N/A</v>
      </c>
    </row>
    <row r="167" spans="1:12" x14ac:dyDescent="0.2">
      <c r="A167" s="48" t="s">
        <v>1621</v>
      </c>
      <c r="B167" s="37" t="s">
        <v>213</v>
      </c>
      <c r="C167" s="38">
        <v>12</v>
      </c>
      <c r="D167" s="46" t="str">
        <f t="shared" si="28"/>
        <v>N/A</v>
      </c>
      <c r="E167" s="38">
        <v>12</v>
      </c>
      <c r="F167" s="46" t="str">
        <f t="shared" si="29"/>
        <v>N/A</v>
      </c>
      <c r="G167" s="38">
        <v>15</v>
      </c>
      <c r="H167" s="46" t="str">
        <f t="shared" si="30"/>
        <v>N/A</v>
      </c>
      <c r="I167" s="12">
        <v>0</v>
      </c>
      <c r="J167" s="12">
        <v>25</v>
      </c>
      <c r="K167" s="14" t="s">
        <v>213</v>
      </c>
      <c r="L167" s="9" t="str">
        <f t="shared" si="31"/>
        <v>N/A</v>
      </c>
    </row>
    <row r="168" spans="1:12" x14ac:dyDescent="0.2">
      <c r="A168" s="48" t="s">
        <v>125</v>
      </c>
      <c r="B168" s="37" t="s">
        <v>213</v>
      </c>
      <c r="C168" s="49">
        <v>392009</v>
      </c>
      <c r="D168" s="46" t="str">
        <f t="shared" si="28"/>
        <v>N/A</v>
      </c>
      <c r="E168" s="49">
        <v>950934</v>
      </c>
      <c r="F168" s="46" t="str">
        <f t="shared" si="29"/>
        <v>N/A</v>
      </c>
      <c r="G168" s="49">
        <v>925303</v>
      </c>
      <c r="H168" s="46" t="str">
        <f t="shared" si="30"/>
        <v>N/A</v>
      </c>
      <c r="I168" s="12">
        <v>142.6</v>
      </c>
      <c r="J168" s="12">
        <v>-2.7</v>
      </c>
      <c r="K168" s="14" t="s">
        <v>213</v>
      </c>
      <c r="L168" s="9" t="str">
        <f t="shared" si="31"/>
        <v>N/A</v>
      </c>
    </row>
    <row r="169" spans="1:12" x14ac:dyDescent="0.2">
      <c r="A169" s="48" t="s">
        <v>1622</v>
      </c>
      <c r="B169" s="37" t="s">
        <v>213</v>
      </c>
      <c r="C169" s="49">
        <v>141326</v>
      </c>
      <c r="D169" s="46" t="str">
        <f t="shared" si="28"/>
        <v>N/A</v>
      </c>
      <c r="E169" s="49">
        <v>63641</v>
      </c>
      <c r="F169" s="46" t="str">
        <f t="shared" si="29"/>
        <v>N/A</v>
      </c>
      <c r="G169" s="49">
        <v>113930</v>
      </c>
      <c r="H169" s="46" t="str">
        <f t="shared" si="30"/>
        <v>N/A</v>
      </c>
      <c r="I169" s="12">
        <v>-55</v>
      </c>
      <c r="J169" s="12">
        <v>79.02</v>
      </c>
      <c r="K169" s="14" t="s">
        <v>213</v>
      </c>
      <c r="L169" s="9" t="str">
        <f t="shared" si="31"/>
        <v>N/A</v>
      </c>
    </row>
    <row r="170" spans="1:12" x14ac:dyDescent="0.2">
      <c r="A170" s="48" t="s">
        <v>1379</v>
      </c>
      <c r="B170" s="37" t="s">
        <v>213</v>
      </c>
      <c r="C170" s="49">
        <v>219592</v>
      </c>
      <c r="D170" s="46" t="str">
        <f t="shared" si="28"/>
        <v>N/A</v>
      </c>
      <c r="E170" s="49">
        <v>330287</v>
      </c>
      <c r="F170" s="46" t="str">
        <f t="shared" si="29"/>
        <v>N/A</v>
      </c>
      <c r="G170" s="49">
        <v>247774</v>
      </c>
      <c r="H170" s="46" t="str">
        <f t="shared" si="30"/>
        <v>N/A</v>
      </c>
      <c r="I170" s="12">
        <v>50.41</v>
      </c>
      <c r="J170" s="12">
        <v>-25</v>
      </c>
      <c r="K170" s="14" t="s">
        <v>213</v>
      </c>
      <c r="L170" s="9" t="str">
        <f t="shared" si="31"/>
        <v>N/A</v>
      </c>
    </row>
    <row r="171" spans="1:12" x14ac:dyDescent="0.2">
      <c r="A171" s="48" t="s">
        <v>1616</v>
      </c>
      <c r="B171" s="37" t="s">
        <v>213</v>
      </c>
      <c r="C171" s="49">
        <v>59655</v>
      </c>
      <c r="D171" s="46" t="str">
        <f t="shared" si="28"/>
        <v>N/A</v>
      </c>
      <c r="E171" s="49">
        <v>932410</v>
      </c>
      <c r="F171" s="46" t="str">
        <f t="shared" si="29"/>
        <v>N/A</v>
      </c>
      <c r="G171" s="49">
        <v>896272</v>
      </c>
      <c r="H171" s="46" t="str">
        <f t="shared" si="30"/>
        <v>N/A</v>
      </c>
      <c r="I171" s="12">
        <v>1463</v>
      </c>
      <c r="J171" s="12">
        <v>-3.88</v>
      </c>
      <c r="K171" s="14" t="s">
        <v>213</v>
      </c>
      <c r="L171" s="9" t="str">
        <f t="shared" si="31"/>
        <v>N/A</v>
      </c>
    </row>
    <row r="172" spans="1:12" x14ac:dyDescent="0.2">
      <c r="A172" s="48" t="s">
        <v>1617</v>
      </c>
      <c r="B172" s="37" t="s">
        <v>213</v>
      </c>
      <c r="C172" s="49">
        <v>391932</v>
      </c>
      <c r="D172" s="46" t="str">
        <f t="shared" si="28"/>
        <v>N/A</v>
      </c>
      <c r="E172" s="49">
        <v>404924</v>
      </c>
      <c r="F172" s="46" t="str">
        <f t="shared" si="29"/>
        <v>N/A</v>
      </c>
      <c r="G172" s="49">
        <v>382359</v>
      </c>
      <c r="H172" s="46" t="str">
        <f t="shared" si="30"/>
        <v>N/A</v>
      </c>
      <c r="I172" s="12">
        <v>3.3149999999999999</v>
      </c>
      <c r="J172" s="12">
        <v>-5.57</v>
      </c>
      <c r="K172" s="14" t="s">
        <v>213</v>
      </c>
      <c r="L172" s="9" t="str">
        <f t="shared" si="31"/>
        <v>N/A</v>
      </c>
    </row>
    <row r="173" spans="1:12" ht="25.5" x14ac:dyDescent="0.2">
      <c r="A173" s="48" t="s">
        <v>1380</v>
      </c>
      <c r="B173" s="37" t="s">
        <v>213</v>
      </c>
      <c r="C173" s="49">
        <v>112117</v>
      </c>
      <c r="D173" s="46" t="str">
        <f t="shared" ref="D173:D187" si="32">IF($B173="N/A","N/A",IF(C173&gt;10,"No",IF(C173&lt;-10,"No","Yes")))</f>
        <v>N/A</v>
      </c>
      <c r="E173" s="49">
        <v>129234</v>
      </c>
      <c r="F173" s="46" t="str">
        <f t="shared" ref="F173:F187" si="33">IF($B173="N/A","N/A",IF(E173&gt;10,"No",IF(E173&lt;-10,"No","Yes")))</f>
        <v>N/A</v>
      </c>
      <c r="G173" s="49">
        <v>157109</v>
      </c>
      <c r="H173" s="46" t="str">
        <f t="shared" ref="H173:H187" si="34">IF($B173="N/A","N/A",IF(G173&gt;10,"No",IF(G173&lt;-10,"No","Yes")))</f>
        <v>N/A</v>
      </c>
      <c r="I173" s="12">
        <v>15.27</v>
      </c>
      <c r="J173" s="12">
        <v>21.57</v>
      </c>
      <c r="K173" s="47" t="s">
        <v>739</v>
      </c>
      <c r="L173" s="9" t="str">
        <f t="shared" ref="L173:L187" si="35">IF(J173="Div by 0", "N/A", IF(K173="N/A","N/A", IF(J173&gt;VALUE(MID(K173,1,2)), "No", IF(J173&lt;-1*VALUE(MID(K173,1,2)), "No", "Yes"))))</f>
        <v>Yes</v>
      </c>
    </row>
    <row r="174" spans="1:12" x14ac:dyDescent="0.2">
      <c r="A174" s="48" t="s">
        <v>649</v>
      </c>
      <c r="B174" s="37" t="s">
        <v>213</v>
      </c>
      <c r="C174" s="38">
        <v>414</v>
      </c>
      <c r="D174" s="46" t="str">
        <f t="shared" si="32"/>
        <v>N/A</v>
      </c>
      <c r="E174" s="38">
        <v>452</v>
      </c>
      <c r="F174" s="46" t="str">
        <f t="shared" si="33"/>
        <v>N/A</v>
      </c>
      <c r="G174" s="38">
        <v>447</v>
      </c>
      <c r="H174" s="46" t="str">
        <f t="shared" si="34"/>
        <v>N/A</v>
      </c>
      <c r="I174" s="12">
        <v>9.1790000000000003</v>
      </c>
      <c r="J174" s="12">
        <v>-1.1100000000000001</v>
      </c>
      <c r="K174" s="47" t="s">
        <v>739</v>
      </c>
      <c r="L174" s="9" t="str">
        <f t="shared" si="35"/>
        <v>Yes</v>
      </c>
    </row>
    <row r="175" spans="1:12" ht="25.5" x14ac:dyDescent="0.2">
      <c r="A175" s="48" t="s">
        <v>1381</v>
      </c>
      <c r="B175" s="37" t="s">
        <v>213</v>
      </c>
      <c r="C175" s="49">
        <v>270.81400966000001</v>
      </c>
      <c r="D175" s="46" t="str">
        <f t="shared" si="32"/>
        <v>N/A</v>
      </c>
      <c r="E175" s="49">
        <v>285.91592919999999</v>
      </c>
      <c r="F175" s="46" t="str">
        <f t="shared" si="33"/>
        <v>N/A</v>
      </c>
      <c r="G175" s="49">
        <v>351.47427292999998</v>
      </c>
      <c r="H175" s="46" t="str">
        <f t="shared" si="34"/>
        <v>N/A</v>
      </c>
      <c r="I175" s="12">
        <v>5.5759999999999996</v>
      </c>
      <c r="J175" s="12">
        <v>22.93</v>
      </c>
      <c r="K175" s="47" t="s">
        <v>739</v>
      </c>
      <c r="L175" s="9" t="str">
        <f t="shared" si="35"/>
        <v>Yes</v>
      </c>
    </row>
    <row r="176" spans="1:12" ht="25.5" x14ac:dyDescent="0.2">
      <c r="A176" s="48" t="s">
        <v>1382</v>
      </c>
      <c r="B176" s="37" t="s">
        <v>213</v>
      </c>
      <c r="C176" s="49">
        <v>333489</v>
      </c>
      <c r="D176" s="46" t="str">
        <f t="shared" si="32"/>
        <v>N/A</v>
      </c>
      <c r="E176" s="49">
        <v>321193</v>
      </c>
      <c r="F176" s="46" t="str">
        <f t="shared" si="33"/>
        <v>N/A</v>
      </c>
      <c r="G176" s="49">
        <v>301958</v>
      </c>
      <c r="H176" s="46" t="str">
        <f t="shared" si="34"/>
        <v>N/A</v>
      </c>
      <c r="I176" s="12">
        <v>-3.69</v>
      </c>
      <c r="J176" s="12">
        <v>-5.99</v>
      </c>
      <c r="K176" s="47" t="s">
        <v>739</v>
      </c>
      <c r="L176" s="9" t="str">
        <f t="shared" si="35"/>
        <v>Yes</v>
      </c>
    </row>
    <row r="177" spans="1:12" x14ac:dyDescent="0.2">
      <c r="A177" s="48" t="s">
        <v>516</v>
      </c>
      <c r="B177" s="37" t="s">
        <v>213</v>
      </c>
      <c r="C177" s="38">
        <v>1612</v>
      </c>
      <c r="D177" s="46" t="str">
        <f t="shared" si="32"/>
        <v>N/A</v>
      </c>
      <c r="E177" s="38">
        <v>639</v>
      </c>
      <c r="F177" s="46" t="str">
        <f t="shared" si="33"/>
        <v>N/A</v>
      </c>
      <c r="G177" s="38">
        <v>619</v>
      </c>
      <c r="H177" s="46" t="str">
        <f t="shared" si="34"/>
        <v>N/A</v>
      </c>
      <c r="I177" s="12">
        <v>-60.4</v>
      </c>
      <c r="J177" s="12">
        <v>-3.13</v>
      </c>
      <c r="K177" s="47" t="s">
        <v>739</v>
      </c>
      <c r="L177" s="9" t="str">
        <f t="shared" si="35"/>
        <v>Yes</v>
      </c>
    </row>
    <row r="178" spans="1:12" ht="25.5" x14ac:dyDescent="0.2">
      <c r="A178" s="48" t="s">
        <v>1383</v>
      </c>
      <c r="B178" s="37" t="s">
        <v>213</v>
      </c>
      <c r="C178" s="49">
        <v>206.87903226</v>
      </c>
      <c r="D178" s="46" t="str">
        <f t="shared" si="32"/>
        <v>N/A</v>
      </c>
      <c r="E178" s="49">
        <v>502.64945226999998</v>
      </c>
      <c r="F178" s="46" t="str">
        <f t="shared" si="33"/>
        <v>N/A</v>
      </c>
      <c r="G178" s="49">
        <v>487.81583198999999</v>
      </c>
      <c r="H178" s="46" t="str">
        <f t="shared" si="34"/>
        <v>N/A</v>
      </c>
      <c r="I178" s="12">
        <v>143</v>
      </c>
      <c r="J178" s="12">
        <v>-2.95</v>
      </c>
      <c r="K178" s="47" t="s">
        <v>739</v>
      </c>
      <c r="L178" s="9" t="str">
        <f t="shared" si="35"/>
        <v>Yes</v>
      </c>
    </row>
    <row r="179" spans="1:12" ht="25.5" x14ac:dyDescent="0.2">
      <c r="A179" s="48" t="s">
        <v>1384</v>
      </c>
      <c r="B179" s="37" t="s">
        <v>213</v>
      </c>
      <c r="C179" s="49">
        <v>73391</v>
      </c>
      <c r="D179" s="46" t="str">
        <f t="shared" si="32"/>
        <v>N/A</v>
      </c>
      <c r="E179" s="49">
        <v>88833</v>
      </c>
      <c r="F179" s="46" t="str">
        <f t="shared" si="33"/>
        <v>N/A</v>
      </c>
      <c r="G179" s="49">
        <v>61033</v>
      </c>
      <c r="H179" s="46" t="str">
        <f t="shared" si="34"/>
        <v>N/A</v>
      </c>
      <c r="I179" s="12">
        <v>21.04</v>
      </c>
      <c r="J179" s="12">
        <v>-31.3</v>
      </c>
      <c r="K179" s="47" t="s">
        <v>739</v>
      </c>
      <c r="L179" s="9" t="str">
        <f t="shared" si="35"/>
        <v>No</v>
      </c>
    </row>
    <row r="180" spans="1:12" x14ac:dyDescent="0.2">
      <c r="A180" s="48" t="s">
        <v>517</v>
      </c>
      <c r="B180" s="37" t="s">
        <v>213</v>
      </c>
      <c r="C180" s="38">
        <v>221</v>
      </c>
      <c r="D180" s="46" t="str">
        <f t="shared" si="32"/>
        <v>N/A</v>
      </c>
      <c r="E180" s="38">
        <v>202</v>
      </c>
      <c r="F180" s="46" t="str">
        <f t="shared" si="33"/>
        <v>N/A</v>
      </c>
      <c r="G180" s="38">
        <v>146</v>
      </c>
      <c r="H180" s="46" t="str">
        <f t="shared" si="34"/>
        <v>N/A</v>
      </c>
      <c r="I180" s="12">
        <v>-8.6</v>
      </c>
      <c r="J180" s="12">
        <v>-27.7</v>
      </c>
      <c r="K180" s="47" t="s">
        <v>739</v>
      </c>
      <c r="L180" s="9" t="str">
        <f t="shared" si="35"/>
        <v>Yes</v>
      </c>
    </row>
    <row r="181" spans="1:12" ht="25.5" x14ac:dyDescent="0.2">
      <c r="A181" s="48" t="s">
        <v>1385</v>
      </c>
      <c r="B181" s="37" t="s">
        <v>213</v>
      </c>
      <c r="C181" s="49">
        <v>332.08597285000002</v>
      </c>
      <c r="D181" s="46" t="str">
        <f t="shared" si="32"/>
        <v>N/A</v>
      </c>
      <c r="E181" s="49">
        <v>439.76732672999998</v>
      </c>
      <c r="F181" s="46" t="str">
        <f t="shared" si="33"/>
        <v>N/A</v>
      </c>
      <c r="G181" s="49">
        <v>418.03424658</v>
      </c>
      <c r="H181" s="46" t="str">
        <f t="shared" si="34"/>
        <v>N/A</v>
      </c>
      <c r="I181" s="12">
        <v>32.43</v>
      </c>
      <c r="J181" s="12">
        <v>-4.9400000000000004</v>
      </c>
      <c r="K181" s="47" t="s">
        <v>739</v>
      </c>
      <c r="L181" s="9" t="str">
        <f t="shared" si="35"/>
        <v>Yes</v>
      </c>
    </row>
    <row r="182" spans="1:12" ht="25.5" x14ac:dyDescent="0.2">
      <c r="A182" s="48" t="s">
        <v>1386</v>
      </c>
      <c r="B182" s="37" t="s">
        <v>213</v>
      </c>
      <c r="C182" s="49">
        <v>0</v>
      </c>
      <c r="D182" s="46" t="str">
        <f t="shared" si="32"/>
        <v>N/A</v>
      </c>
      <c r="E182" s="49">
        <v>0</v>
      </c>
      <c r="F182" s="46" t="str">
        <f t="shared" si="33"/>
        <v>N/A</v>
      </c>
      <c r="G182" s="49">
        <v>0</v>
      </c>
      <c r="H182" s="46" t="str">
        <f t="shared" si="34"/>
        <v>N/A</v>
      </c>
      <c r="I182" s="12" t="s">
        <v>1747</v>
      </c>
      <c r="J182" s="12" t="s">
        <v>1747</v>
      </c>
      <c r="K182" s="47" t="s">
        <v>739</v>
      </c>
      <c r="L182" s="9" t="str">
        <f t="shared" si="35"/>
        <v>N/A</v>
      </c>
    </row>
    <row r="183" spans="1:12" x14ac:dyDescent="0.2">
      <c r="A183" s="48" t="s">
        <v>518</v>
      </c>
      <c r="B183" s="37" t="s">
        <v>213</v>
      </c>
      <c r="C183" s="38">
        <v>0</v>
      </c>
      <c r="D183" s="46" t="str">
        <f t="shared" si="32"/>
        <v>N/A</v>
      </c>
      <c r="E183" s="38">
        <v>0</v>
      </c>
      <c r="F183" s="46" t="str">
        <f t="shared" si="33"/>
        <v>N/A</v>
      </c>
      <c r="G183" s="38">
        <v>0</v>
      </c>
      <c r="H183" s="46" t="str">
        <f t="shared" si="34"/>
        <v>N/A</v>
      </c>
      <c r="I183" s="12" t="s">
        <v>1747</v>
      </c>
      <c r="J183" s="12" t="s">
        <v>1747</v>
      </c>
      <c r="K183" s="47" t="s">
        <v>739</v>
      </c>
      <c r="L183" s="9" t="str">
        <f t="shared" si="35"/>
        <v>N/A</v>
      </c>
    </row>
    <row r="184" spans="1:12" ht="25.5" x14ac:dyDescent="0.2">
      <c r="A184" s="48" t="s">
        <v>1387</v>
      </c>
      <c r="B184" s="37" t="s">
        <v>213</v>
      </c>
      <c r="C184" s="49" t="s">
        <v>1747</v>
      </c>
      <c r="D184" s="46" t="str">
        <f t="shared" si="32"/>
        <v>N/A</v>
      </c>
      <c r="E184" s="49" t="s">
        <v>1747</v>
      </c>
      <c r="F184" s="46" t="str">
        <f t="shared" si="33"/>
        <v>N/A</v>
      </c>
      <c r="G184" s="49" t="s">
        <v>1747</v>
      </c>
      <c r="H184" s="46" t="str">
        <f t="shared" si="34"/>
        <v>N/A</v>
      </c>
      <c r="I184" s="12" t="s">
        <v>1747</v>
      </c>
      <c r="J184" s="12" t="s">
        <v>1747</v>
      </c>
      <c r="K184" s="47" t="s">
        <v>739</v>
      </c>
      <c r="L184" s="9" t="str">
        <f t="shared" si="35"/>
        <v>N/A</v>
      </c>
    </row>
    <row r="185" spans="1:12" ht="25.5" x14ac:dyDescent="0.2">
      <c r="A185" s="48" t="s">
        <v>1388</v>
      </c>
      <c r="B185" s="37" t="s">
        <v>213</v>
      </c>
      <c r="C185" s="49">
        <v>168357502</v>
      </c>
      <c r="D185" s="46" t="str">
        <f t="shared" si="32"/>
        <v>N/A</v>
      </c>
      <c r="E185" s="49">
        <v>175881000</v>
      </c>
      <c r="F185" s="46" t="str">
        <f t="shared" si="33"/>
        <v>N/A</v>
      </c>
      <c r="G185" s="49">
        <v>180491227</v>
      </c>
      <c r="H185" s="46" t="str">
        <f t="shared" si="34"/>
        <v>N/A</v>
      </c>
      <c r="I185" s="12">
        <v>4.4690000000000003</v>
      </c>
      <c r="J185" s="12">
        <v>2.621</v>
      </c>
      <c r="K185" s="47" t="s">
        <v>739</v>
      </c>
      <c r="L185" s="9" t="str">
        <f t="shared" si="35"/>
        <v>Yes</v>
      </c>
    </row>
    <row r="186" spans="1:12" ht="25.5" x14ac:dyDescent="0.2">
      <c r="A186" s="48" t="s">
        <v>519</v>
      </c>
      <c r="B186" s="37" t="s">
        <v>213</v>
      </c>
      <c r="C186" s="38">
        <v>5208</v>
      </c>
      <c r="D186" s="46" t="str">
        <f t="shared" si="32"/>
        <v>N/A</v>
      </c>
      <c r="E186" s="38">
        <v>5322</v>
      </c>
      <c r="F186" s="46" t="str">
        <f t="shared" si="33"/>
        <v>N/A</v>
      </c>
      <c r="G186" s="38">
        <v>5421</v>
      </c>
      <c r="H186" s="46" t="str">
        <f t="shared" si="34"/>
        <v>N/A</v>
      </c>
      <c r="I186" s="12">
        <v>2.1890000000000001</v>
      </c>
      <c r="J186" s="12">
        <v>1.86</v>
      </c>
      <c r="K186" s="47" t="s">
        <v>739</v>
      </c>
      <c r="L186" s="9" t="str">
        <f t="shared" si="35"/>
        <v>Yes</v>
      </c>
    </row>
    <row r="187" spans="1:12" ht="25.5" x14ac:dyDescent="0.2">
      <c r="A187" s="48" t="s">
        <v>1389</v>
      </c>
      <c r="B187" s="37" t="s">
        <v>213</v>
      </c>
      <c r="C187" s="49">
        <v>32326.709293</v>
      </c>
      <c r="D187" s="46" t="str">
        <f t="shared" si="32"/>
        <v>N/A</v>
      </c>
      <c r="E187" s="49">
        <v>33047.914318000003</v>
      </c>
      <c r="F187" s="46" t="str">
        <f t="shared" si="33"/>
        <v>N/A</v>
      </c>
      <c r="G187" s="49">
        <v>33294.821434999998</v>
      </c>
      <c r="H187" s="46" t="str">
        <f t="shared" si="34"/>
        <v>N/A</v>
      </c>
      <c r="I187" s="12">
        <v>2.2309999999999999</v>
      </c>
      <c r="J187" s="12">
        <v>0.74709999999999999</v>
      </c>
      <c r="K187" s="47" t="s">
        <v>739</v>
      </c>
      <c r="L187" s="9" t="str">
        <f t="shared" si="35"/>
        <v>Yes</v>
      </c>
    </row>
    <row r="188" spans="1:12" x14ac:dyDescent="0.2">
      <c r="A188" s="4" t="s">
        <v>1390</v>
      </c>
      <c r="B188" s="37" t="s">
        <v>213</v>
      </c>
      <c r="C188" s="49">
        <v>175934901</v>
      </c>
      <c r="D188" s="46" t="str">
        <f t="shared" ref="D188:D203" si="36">IF($B188="N/A","N/A",IF(C188&gt;10,"No",IF(C188&lt;-10,"No","Yes")))</f>
        <v>N/A</v>
      </c>
      <c r="E188" s="49">
        <v>184591321</v>
      </c>
      <c r="F188" s="46" t="str">
        <f t="shared" ref="F188:F203" si="37">IF($B188="N/A","N/A",IF(E188&gt;10,"No",IF(E188&lt;-10,"No","Yes")))</f>
        <v>N/A</v>
      </c>
      <c r="G188" s="49">
        <v>189929969</v>
      </c>
      <c r="H188" s="46" t="str">
        <f t="shared" ref="H188:H203" si="38">IF($B188="N/A","N/A",IF(G188&gt;10,"No",IF(G188&lt;-10,"No","Yes")))</f>
        <v>N/A</v>
      </c>
      <c r="I188" s="12">
        <v>4.92</v>
      </c>
      <c r="J188" s="12">
        <v>2.8919999999999999</v>
      </c>
      <c r="K188" s="47" t="s">
        <v>739</v>
      </c>
      <c r="L188" s="9" t="str">
        <f t="shared" ref="L188:L203" si="39">IF(J188="Div by 0", "N/A", IF(K188="N/A","N/A", IF(J188&gt;VALUE(MID(K188,1,2)), "No", IF(J188&lt;-1*VALUE(MID(K188,1,2)), "No", "Yes"))))</f>
        <v>Yes</v>
      </c>
    </row>
    <row r="189" spans="1:12" x14ac:dyDescent="0.2">
      <c r="A189" s="4" t="s">
        <v>1487</v>
      </c>
      <c r="B189" s="37" t="s">
        <v>213</v>
      </c>
      <c r="C189" s="38">
        <v>5514</v>
      </c>
      <c r="D189" s="46" t="str">
        <f t="shared" si="36"/>
        <v>N/A</v>
      </c>
      <c r="E189" s="38">
        <v>5593</v>
      </c>
      <c r="F189" s="46" t="str">
        <f t="shared" si="37"/>
        <v>N/A</v>
      </c>
      <c r="G189" s="38">
        <v>5671</v>
      </c>
      <c r="H189" s="46" t="str">
        <f t="shared" si="38"/>
        <v>N/A</v>
      </c>
      <c r="I189" s="12">
        <v>1.4330000000000001</v>
      </c>
      <c r="J189" s="12">
        <v>1.395</v>
      </c>
      <c r="K189" s="47" t="s">
        <v>739</v>
      </c>
      <c r="L189" s="9" t="str">
        <f t="shared" si="39"/>
        <v>Yes</v>
      </c>
    </row>
    <row r="190" spans="1:12" x14ac:dyDescent="0.2">
      <c r="A190" s="4" t="s">
        <v>1488</v>
      </c>
      <c r="B190" s="37" t="s">
        <v>213</v>
      </c>
      <c r="C190" s="49">
        <v>31906.946136999999</v>
      </c>
      <c r="D190" s="46" t="str">
        <f t="shared" si="36"/>
        <v>N/A</v>
      </c>
      <c r="E190" s="49">
        <v>33003.990880999998</v>
      </c>
      <c r="F190" s="46" t="str">
        <f t="shared" si="37"/>
        <v>N/A</v>
      </c>
      <c r="G190" s="49">
        <v>33491.44225</v>
      </c>
      <c r="H190" s="46" t="str">
        <f t="shared" si="38"/>
        <v>N/A</v>
      </c>
      <c r="I190" s="12">
        <v>3.4380000000000002</v>
      </c>
      <c r="J190" s="12">
        <v>1.4770000000000001</v>
      </c>
      <c r="K190" s="47" t="s">
        <v>739</v>
      </c>
      <c r="L190" s="9" t="str">
        <f t="shared" si="39"/>
        <v>Yes</v>
      </c>
    </row>
    <row r="191" spans="1:12" x14ac:dyDescent="0.2">
      <c r="A191" s="4" t="s">
        <v>1489</v>
      </c>
      <c r="B191" s="37" t="s">
        <v>213</v>
      </c>
      <c r="C191" s="49">
        <v>17260.325429</v>
      </c>
      <c r="D191" s="46" t="str">
        <f t="shared" si="36"/>
        <v>N/A</v>
      </c>
      <c r="E191" s="49">
        <v>17738.685420999998</v>
      </c>
      <c r="F191" s="46" t="str">
        <f t="shared" si="37"/>
        <v>N/A</v>
      </c>
      <c r="G191" s="49">
        <v>17764.552413000001</v>
      </c>
      <c r="H191" s="46" t="str">
        <f t="shared" si="38"/>
        <v>N/A</v>
      </c>
      <c r="I191" s="12">
        <v>2.7709999999999999</v>
      </c>
      <c r="J191" s="12">
        <v>0.14580000000000001</v>
      </c>
      <c r="K191" s="47" t="s">
        <v>739</v>
      </c>
      <c r="L191" s="9" t="str">
        <f t="shared" si="39"/>
        <v>Yes</v>
      </c>
    </row>
    <row r="192" spans="1:12" x14ac:dyDescent="0.2">
      <c r="A192" s="4" t="s">
        <v>1490</v>
      </c>
      <c r="B192" s="37" t="s">
        <v>213</v>
      </c>
      <c r="C192" s="49">
        <v>44025.404431000003</v>
      </c>
      <c r="D192" s="46" t="str">
        <f t="shared" si="36"/>
        <v>N/A</v>
      </c>
      <c r="E192" s="49">
        <v>45052.412479999999</v>
      </c>
      <c r="F192" s="46" t="str">
        <f t="shared" si="37"/>
        <v>N/A</v>
      </c>
      <c r="G192" s="49">
        <v>45361.690976999998</v>
      </c>
      <c r="H192" s="46" t="str">
        <f t="shared" si="38"/>
        <v>N/A</v>
      </c>
      <c r="I192" s="12">
        <v>2.3330000000000002</v>
      </c>
      <c r="J192" s="12">
        <v>0.6865</v>
      </c>
      <c r="K192" s="47" t="s">
        <v>739</v>
      </c>
      <c r="L192" s="9" t="str">
        <f t="shared" si="39"/>
        <v>Yes</v>
      </c>
    </row>
    <row r="193" spans="1:12" x14ac:dyDescent="0.2">
      <c r="A193" s="48" t="s">
        <v>1491</v>
      </c>
      <c r="B193" s="37" t="s">
        <v>213</v>
      </c>
      <c r="C193" s="9">
        <v>23.168067227000002</v>
      </c>
      <c r="D193" s="46" t="str">
        <f t="shared" si="36"/>
        <v>N/A</v>
      </c>
      <c r="E193" s="9">
        <v>22.734848177</v>
      </c>
      <c r="F193" s="46" t="str">
        <f t="shared" si="37"/>
        <v>N/A</v>
      </c>
      <c r="G193" s="9">
        <v>22.587326244</v>
      </c>
      <c r="H193" s="46" t="str">
        <f t="shared" si="38"/>
        <v>N/A</v>
      </c>
      <c r="I193" s="12">
        <v>-1.87</v>
      </c>
      <c r="J193" s="12">
        <v>-0.64900000000000002</v>
      </c>
      <c r="K193" s="47" t="s">
        <v>739</v>
      </c>
      <c r="L193" s="9" t="str">
        <f t="shared" si="39"/>
        <v>Yes</v>
      </c>
    </row>
    <row r="194" spans="1:12" x14ac:dyDescent="0.2">
      <c r="A194" s="48" t="s">
        <v>1492</v>
      </c>
      <c r="B194" s="37" t="s">
        <v>213</v>
      </c>
      <c r="C194" s="9">
        <v>23.010348070999999</v>
      </c>
      <c r="D194" s="46" t="str">
        <f t="shared" si="36"/>
        <v>N/A</v>
      </c>
      <c r="E194" s="9">
        <v>22.850975976000001</v>
      </c>
      <c r="F194" s="46" t="str">
        <f t="shared" si="37"/>
        <v>N/A</v>
      </c>
      <c r="G194" s="9">
        <v>22.526236881999999</v>
      </c>
      <c r="H194" s="46" t="str">
        <f t="shared" si="38"/>
        <v>N/A</v>
      </c>
      <c r="I194" s="12">
        <v>-0.69299999999999995</v>
      </c>
      <c r="J194" s="12">
        <v>-1.42</v>
      </c>
      <c r="K194" s="47" t="s">
        <v>739</v>
      </c>
      <c r="L194" s="9" t="str">
        <f t="shared" si="39"/>
        <v>Yes</v>
      </c>
    </row>
    <row r="195" spans="1:12" x14ac:dyDescent="0.2">
      <c r="A195" s="48" t="s">
        <v>1493</v>
      </c>
      <c r="B195" s="37" t="s">
        <v>213</v>
      </c>
      <c r="C195" s="9">
        <v>24.919653894</v>
      </c>
      <c r="D195" s="46" t="str">
        <f t="shared" si="36"/>
        <v>N/A</v>
      </c>
      <c r="E195" s="9">
        <v>24.192924053999999</v>
      </c>
      <c r="F195" s="46" t="str">
        <f t="shared" si="37"/>
        <v>N/A</v>
      </c>
      <c r="G195" s="9">
        <v>24.151056049000001</v>
      </c>
      <c r="H195" s="46" t="str">
        <f t="shared" si="38"/>
        <v>N/A</v>
      </c>
      <c r="I195" s="12">
        <v>-2.92</v>
      </c>
      <c r="J195" s="12">
        <v>-0.17299999999999999</v>
      </c>
      <c r="K195" s="47" t="s">
        <v>739</v>
      </c>
      <c r="L195" s="9" t="str">
        <f t="shared" si="39"/>
        <v>Yes</v>
      </c>
    </row>
    <row r="196" spans="1:12" ht="25.5" x14ac:dyDescent="0.2">
      <c r="A196" s="4" t="s">
        <v>1402</v>
      </c>
      <c r="B196" s="37" t="s">
        <v>213</v>
      </c>
      <c r="C196" s="49">
        <v>168357502</v>
      </c>
      <c r="D196" s="46" t="str">
        <f t="shared" si="36"/>
        <v>N/A</v>
      </c>
      <c r="E196" s="49">
        <v>175881000</v>
      </c>
      <c r="F196" s="46" t="str">
        <f t="shared" si="37"/>
        <v>N/A</v>
      </c>
      <c r="G196" s="49">
        <v>180491227</v>
      </c>
      <c r="H196" s="46" t="str">
        <f t="shared" si="38"/>
        <v>N/A</v>
      </c>
      <c r="I196" s="12">
        <v>4.4690000000000003</v>
      </c>
      <c r="J196" s="12">
        <v>2.621</v>
      </c>
      <c r="K196" s="47" t="s">
        <v>739</v>
      </c>
      <c r="L196" s="9" t="str">
        <f t="shared" si="39"/>
        <v>Yes</v>
      </c>
    </row>
    <row r="197" spans="1:12" x14ac:dyDescent="0.2">
      <c r="A197" s="4" t="s">
        <v>1494</v>
      </c>
      <c r="B197" s="37" t="s">
        <v>213</v>
      </c>
      <c r="C197" s="38">
        <v>5208</v>
      </c>
      <c r="D197" s="46" t="str">
        <f t="shared" si="36"/>
        <v>N/A</v>
      </c>
      <c r="E197" s="38">
        <v>5323</v>
      </c>
      <c r="F197" s="46" t="str">
        <f t="shared" si="37"/>
        <v>N/A</v>
      </c>
      <c r="G197" s="38">
        <v>5422</v>
      </c>
      <c r="H197" s="46" t="str">
        <f t="shared" si="38"/>
        <v>N/A</v>
      </c>
      <c r="I197" s="12">
        <v>2.2080000000000002</v>
      </c>
      <c r="J197" s="12">
        <v>1.86</v>
      </c>
      <c r="K197" s="47" t="s">
        <v>739</v>
      </c>
      <c r="L197" s="9" t="str">
        <f t="shared" si="39"/>
        <v>Yes</v>
      </c>
    </row>
    <row r="198" spans="1:12" ht="25.5" x14ac:dyDescent="0.2">
      <c r="A198" s="4" t="s">
        <v>1495</v>
      </c>
      <c r="B198" s="37" t="s">
        <v>213</v>
      </c>
      <c r="C198" s="49">
        <v>32326.709293</v>
      </c>
      <c r="D198" s="46" t="str">
        <f t="shared" si="36"/>
        <v>N/A</v>
      </c>
      <c r="E198" s="49">
        <v>33041.705804999998</v>
      </c>
      <c r="F198" s="46" t="str">
        <f t="shared" si="37"/>
        <v>N/A</v>
      </c>
      <c r="G198" s="49">
        <v>33288.680744999998</v>
      </c>
      <c r="H198" s="46" t="str">
        <f t="shared" si="38"/>
        <v>N/A</v>
      </c>
      <c r="I198" s="12">
        <v>2.2120000000000002</v>
      </c>
      <c r="J198" s="12">
        <v>0.74750000000000005</v>
      </c>
      <c r="K198" s="47" t="s">
        <v>739</v>
      </c>
      <c r="L198" s="9" t="str">
        <f t="shared" si="39"/>
        <v>Yes</v>
      </c>
    </row>
    <row r="199" spans="1:12" ht="25.5" x14ac:dyDescent="0.2">
      <c r="A199" s="4" t="s">
        <v>1496</v>
      </c>
      <c r="B199" s="37" t="s">
        <v>213</v>
      </c>
      <c r="C199" s="49">
        <v>17262.548590999999</v>
      </c>
      <c r="D199" s="46" t="str">
        <f t="shared" si="36"/>
        <v>N/A</v>
      </c>
      <c r="E199" s="49">
        <v>17667.602282</v>
      </c>
      <c r="F199" s="46" t="str">
        <f t="shared" si="37"/>
        <v>N/A</v>
      </c>
      <c r="G199" s="49">
        <v>17493.630165999999</v>
      </c>
      <c r="H199" s="46" t="str">
        <f t="shared" si="38"/>
        <v>N/A</v>
      </c>
      <c r="I199" s="12">
        <v>2.3460000000000001</v>
      </c>
      <c r="J199" s="12">
        <v>-0.98499999999999999</v>
      </c>
      <c r="K199" s="47" t="s">
        <v>739</v>
      </c>
      <c r="L199" s="9" t="str">
        <f t="shared" si="39"/>
        <v>Yes</v>
      </c>
    </row>
    <row r="200" spans="1:12" ht="25.5" x14ac:dyDescent="0.2">
      <c r="A200" s="4" t="s">
        <v>1497</v>
      </c>
      <c r="B200" s="37" t="s">
        <v>213</v>
      </c>
      <c r="C200" s="49">
        <v>45146.001066999997</v>
      </c>
      <c r="D200" s="46" t="str">
        <f t="shared" si="36"/>
        <v>N/A</v>
      </c>
      <c r="E200" s="49">
        <v>45454.495238000003</v>
      </c>
      <c r="F200" s="46" t="str">
        <f t="shared" si="37"/>
        <v>N/A</v>
      </c>
      <c r="G200" s="49">
        <v>45478.439359000004</v>
      </c>
      <c r="H200" s="46" t="str">
        <f t="shared" si="38"/>
        <v>N/A</v>
      </c>
      <c r="I200" s="12">
        <v>0.68330000000000002</v>
      </c>
      <c r="J200" s="12">
        <v>5.2699999999999997E-2</v>
      </c>
      <c r="K200" s="47" t="s">
        <v>739</v>
      </c>
      <c r="L200" s="9" t="str">
        <f t="shared" si="39"/>
        <v>Yes</v>
      </c>
    </row>
    <row r="201" spans="1:12" ht="25.5" x14ac:dyDescent="0.2">
      <c r="A201" s="4" t="s">
        <v>1498</v>
      </c>
      <c r="B201" s="37" t="s">
        <v>213</v>
      </c>
      <c r="C201" s="9">
        <v>21.882352941000001</v>
      </c>
      <c r="D201" s="46" t="str">
        <f t="shared" si="36"/>
        <v>N/A</v>
      </c>
      <c r="E201" s="9">
        <v>21.637331816</v>
      </c>
      <c r="F201" s="46" t="str">
        <f t="shared" si="37"/>
        <v>N/A</v>
      </c>
      <c r="G201" s="9">
        <v>21.595570956</v>
      </c>
      <c r="H201" s="46" t="str">
        <f t="shared" si="38"/>
        <v>N/A</v>
      </c>
      <c r="I201" s="12">
        <v>-1.1200000000000001</v>
      </c>
      <c r="J201" s="12">
        <v>-0.193</v>
      </c>
      <c r="K201" s="47" t="s">
        <v>739</v>
      </c>
      <c r="L201" s="9" t="str">
        <f t="shared" si="39"/>
        <v>Yes</v>
      </c>
    </row>
    <row r="202" spans="1:12" ht="25.5" x14ac:dyDescent="0.2">
      <c r="A202" s="4" t="s">
        <v>1499</v>
      </c>
      <c r="B202" s="37" t="s">
        <v>213</v>
      </c>
      <c r="C202" s="9">
        <v>22.361241768999999</v>
      </c>
      <c r="D202" s="46" t="str">
        <f t="shared" si="36"/>
        <v>N/A</v>
      </c>
      <c r="E202" s="9">
        <v>22.203453453000002</v>
      </c>
      <c r="F202" s="46" t="str">
        <f t="shared" si="37"/>
        <v>N/A</v>
      </c>
      <c r="G202" s="9">
        <v>21.992128936</v>
      </c>
      <c r="H202" s="46" t="str">
        <f t="shared" si="38"/>
        <v>N/A</v>
      </c>
      <c r="I202" s="12">
        <v>-0.70599999999999996</v>
      </c>
      <c r="J202" s="12">
        <v>-0.95199999999999996</v>
      </c>
      <c r="K202" s="47" t="s">
        <v>739</v>
      </c>
      <c r="L202" s="9" t="str">
        <f t="shared" si="39"/>
        <v>Yes</v>
      </c>
    </row>
    <row r="203" spans="1:12" ht="25.5" x14ac:dyDescent="0.2">
      <c r="A203" s="4" t="s">
        <v>1500</v>
      </c>
      <c r="B203" s="37" t="s">
        <v>213</v>
      </c>
      <c r="C203" s="9">
        <v>23.164400493999999</v>
      </c>
      <c r="D203" s="46" t="str">
        <f t="shared" si="36"/>
        <v>N/A</v>
      </c>
      <c r="E203" s="9">
        <v>22.760702949999999</v>
      </c>
      <c r="F203" s="46" t="str">
        <f t="shared" si="37"/>
        <v>N/A</v>
      </c>
      <c r="G203" s="9">
        <v>22.830061945000001</v>
      </c>
      <c r="H203" s="46" t="str">
        <f t="shared" si="38"/>
        <v>N/A</v>
      </c>
      <c r="I203" s="12">
        <v>-1.74</v>
      </c>
      <c r="J203" s="12">
        <v>0.30470000000000003</v>
      </c>
      <c r="K203" s="47" t="s">
        <v>739</v>
      </c>
      <c r="L203" s="9" t="str">
        <f t="shared" si="39"/>
        <v>Yes</v>
      </c>
    </row>
    <row r="204" spans="1:12" x14ac:dyDescent="0.2">
      <c r="A204" s="161" t="s">
        <v>1647</v>
      </c>
      <c r="B204" s="162"/>
      <c r="C204" s="162"/>
      <c r="D204" s="162"/>
      <c r="E204" s="162"/>
      <c r="F204" s="162"/>
      <c r="G204" s="162"/>
      <c r="H204" s="162"/>
      <c r="I204" s="162"/>
      <c r="J204" s="162"/>
      <c r="K204" s="162"/>
      <c r="L204" s="163"/>
    </row>
    <row r="205" spans="1:12" x14ac:dyDescent="0.2">
      <c r="A205" s="156" t="s">
        <v>1645</v>
      </c>
      <c r="B205" s="157"/>
      <c r="C205" s="157"/>
      <c r="D205" s="157"/>
      <c r="E205" s="157"/>
      <c r="F205" s="157"/>
      <c r="G205" s="157"/>
      <c r="H205" s="157"/>
      <c r="I205" s="157"/>
      <c r="J205" s="157"/>
      <c r="K205" s="157"/>
      <c r="L205" s="158"/>
    </row>
    <row r="206" spans="1:12" x14ac:dyDescent="0.2">
      <c r="A206" s="167" t="s">
        <v>1743</v>
      </c>
      <c r="B206" s="168"/>
      <c r="C206" s="168"/>
      <c r="D206" s="168"/>
      <c r="E206" s="168"/>
      <c r="F206" s="168"/>
      <c r="G206" s="168"/>
      <c r="H206" s="168"/>
      <c r="I206" s="168"/>
      <c r="J206" s="168"/>
      <c r="K206" s="168"/>
      <c r="L206" s="169"/>
    </row>
    <row r="207" spans="1:12" x14ac:dyDescent="0.2">
      <c r="A207" s="56"/>
      <c r="B207" s="50"/>
    </row>
    <row r="208" spans="1:12" x14ac:dyDescent="0.2">
      <c r="A208" s="2"/>
      <c r="B208" s="50"/>
    </row>
    <row r="209" spans="1:2" x14ac:dyDescent="0.2">
      <c r="A209" s="2"/>
      <c r="B209" s="50"/>
    </row>
    <row r="210" spans="1:2" x14ac:dyDescent="0.2">
      <c r="A210" s="56"/>
      <c r="B210" s="50"/>
    </row>
    <row r="211" spans="1:2" x14ac:dyDescent="0.2">
      <c r="A211" s="58"/>
      <c r="B211" s="50"/>
    </row>
    <row r="212" spans="1:2" x14ac:dyDescent="0.2">
      <c r="A212" s="58"/>
      <c r="B212" s="56"/>
    </row>
    <row r="213" spans="1:2" x14ac:dyDescent="0.2">
      <c r="A213" s="58"/>
      <c r="B213" s="56"/>
    </row>
    <row r="214" spans="1:2" x14ac:dyDescent="0.2">
      <c r="A214" s="58"/>
      <c r="B214" s="56"/>
    </row>
    <row r="215" spans="1:2" x14ac:dyDescent="0.2">
      <c r="A215" s="58"/>
      <c r="B215" s="56"/>
    </row>
    <row r="216" spans="1:2" x14ac:dyDescent="0.2">
      <c r="A216" s="58"/>
      <c r="B216" s="56"/>
    </row>
    <row r="217" spans="1:2" x14ac:dyDescent="0.2">
      <c r="A217" s="58"/>
      <c r="B217" s="56"/>
    </row>
    <row r="218" spans="1:2" x14ac:dyDescent="0.2">
      <c r="A218" s="58"/>
      <c r="B218" s="56"/>
    </row>
    <row r="219" spans="1:2" x14ac:dyDescent="0.2">
      <c r="A219" s="56"/>
      <c r="B219" s="56"/>
    </row>
    <row r="220" spans="1:2" x14ac:dyDescent="0.2">
      <c r="A220" s="56"/>
    </row>
    <row r="221" spans="1:2" x14ac:dyDescent="0.2">
      <c r="A221" s="56"/>
    </row>
    <row r="222" spans="1:2" x14ac:dyDescent="0.2">
      <c r="A222" s="56"/>
    </row>
    <row r="223" spans="1:2" x14ac:dyDescent="0.2">
      <c r="A223" s="56"/>
    </row>
    <row r="224" spans="1:2" x14ac:dyDescent="0.2">
      <c r="A224" s="56"/>
    </row>
    <row r="225" spans="1:1" x14ac:dyDescent="0.2">
      <c r="A225" s="56"/>
    </row>
    <row r="226" spans="1:1" x14ac:dyDescent="0.2">
      <c r="A226" s="56"/>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ht="50.25" customHeight="1" x14ac:dyDescent="0.2">
      <c r="A2" s="173" t="s">
        <v>1610</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3" t="s">
        <v>9</v>
      </c>
      <c r="B6" s="37" t="s">
        <v>213</v>
      </c>
      <c r="C6" s="38">
        <v>154401</v>
      </c>
      <c r="D6" s="46" t="str">
        <f>IF($B6="N/A","N/A",IF(C6&gt;10,"No",IF(C6&lt;-10,"No","Yes")))</f>
        <v>N/A</v>
      </c>
      <c r="E6" s="38">
        <v>160897</v>
      </c>
      <c r="F6" s="46" t="str">
        <f>IF($B6="N/A","N/A",IF(E6&gt;10,"No",IF(E6&lt;-10,"No","Yes")))</f>
        <v>N/A</v>
      </c>
      <c r="G6" s="38">
        <v>163110</v>
      </c>
      <c r="H6" s="46" t="str">
        <f>IF($B6="N/A","N/A",IF(G6&gt;10,"No",IF(G6&lt;-10,"No","Yes")))</f>
        <v>N/A</v>
      </c>
      <c r="I6" s="12">
        <v>4.2069999999999999</v>
      </c>
      <c r="J6" s="12">
        <v>1.375</v>
      </c>
      <c r="K6" s="47" t="s">
        <v>739</v>
      </c>
      <c r="L6" s="9" t="str">
        <f t="shared" ref="L6:L46" si="0">IF(J6="Div by 0", "N/A", IF(K6="N/A","N/A", IF(J6&gt;VALUE(MID(K6,1,2)), "No", IF(J6&lt;-1*VALUE(MID(K6,1,2)), "No", "Yes"))))</f>
        <v>Yes</v>
      </c>
    </row>
    <row r="7" spans="1:12" x14ac:dyDescent="0.2">
      <c r="A7" s="48" t="s">
        <v>10</v>
      </c>
      <c r="B7" s="37" t="s">
        <v>213</v>
      </c>
      <c r="C7" s="38">
        <v>139090</v>
      </c>
      <c r="D7" s="46" t="str">
        <f>IF($B7="N/A","N/A",IF(C7&gt;10,"No",IF(C7&lt;-10,"No","Yes")))</f>
        <v>N/A</v>
      </c>
      <c r="E7" s="38">
        <v>144638</v>
      </c>
      <c r="F7" s="46" t="str">
        <f>IF($B7="N/A","N/A",IF(E7&gt;10,"No",IF(E7&lt;-10,"No","Yes")))</f>
        <v>N/A</v>
      </c>
      <c r="G7" s="38">
        <v>146033</v>
      </c>
      <c r="H7" s="46" t="str">
        <f>IF($B7="N/A","N/A",IF(G7&gt;10,"No",IF(G7&lt;-10,"No","Yes")))</f>
        <v>N/A</v>
      </c>
      <c r="I7" s="12">
        <v>3.9889999999999999</v>
      </c>
      <c r="J7" s="12">
        <v>0.96450000000000002</v>
      </c>
      <c r="K7" s="47" t="s">
        <v>739</v>
      </c>
      <c r="L7" s="9" t="str">
        <f t="shared" si="0"/>
        <v>Yes</v>
      </c>
    </row>
    <row r="8" spans="1:12" x14ac:dyDescent="0.2">
      <c r="A8" s="48" t="s">
        <v>91</v>
      </c>
      <c r="B8" s="9" t="s">
        <v>297</v>
      </c>
      <c r="C8" s="8">
        <v>90.083613447999994</v>
      </c>
      <c r="D8" s="46" t="str">
        <f>IF($B8="N/A","N/A",IF(C8&gt;90,"No",IF(C8&lt;65,"No","Yes")))</f>
        <v>No</v>
      </c>
      <c r="E8" s="8">
        <v>89.894777403999996</v>
      </c>
      <c r="F8" s="46" t="str">
        <f>IF($B8="N/A","N/A",IF(E8&gt;90,"No",IF(E8&lt;65,"No","Yes")))</f>
        <v>Yes</v>
      </c>
      <c r="G8" s="8">
        <v>89.530378271999993</v>
      </c>
      <c r="H8" s="46" t="str">
        <f>IF($B8="N/A","N/A",IF(G8&gt;90,"No",IF(G8&lt;65,"No","Yes")))</f>
        <v>Yes</v>
      </c>
      <c r="I8" s="12">
        <v>-0.21</v>
      </c>
      <c r="J8" s="12">
        <v>-0.40500000000000003</v>
      </c>
      <c r="K8" s="47" t="s">
        <v>739</v>
      </c>
      <c r="L8" s="9" t="str">
        <f t="shared" si="0"/>
        <v>Yes</v>
      </c>
    </row>
    <row r="9" spans="1:12" x14ac:dyDescent="0.2">
      <c r="A9" s="48" t="s">
        <v>92</v>
      </c>
      <c r="B9" s="9" t="s">
        <v>298</v>
      </c>
      <c r="C9" s="8">
        <v>94.135299665999995</v>
      </c>
      <c r="D9" s="46" t="str">
        <f>IF($B9="N/A","N/A",IF(C9&gt;100,"No",IF(C9&lt;90,"No","Yes")))</f>
        <v>Yes</v>
      </c>
      <c r="E9" s="8">
        <v>93.946379781000005</v>
      </c>
      <c r="F9" s="46" t="str">
        <f>IF($B9="N/A","N/A",IF(E9&gt;100,"No",IF(E9&lt;90,"No","Yes")))</f>
        <v>Yes</v>
      </c>
      <c r="G9" s="8">
        <v>93.372831146999999</v>
      </c>
      <c r="H9" s="46" t="str">
        <f>IF($B9="N/A","N/A",IF(G9&gt;100,"No",IF(G9&lt;90,"No","Yes")))</f>
        <v>Yes</v>
      </c>
      <c r="I9" s="12">
        <v>-0.20100000000000001</v>
      </c>
      <c r="J9" s="12">
        <v>-0.61099999999999999</v>
      </c>
      <c r="K9" s="47" t="s">
        <v>739</v>
      </c>
      <c r="L9" s="9" t="str">
        <f t="shared" si="0"/>
        <v>Yes</v>
      </c>
    </row>
    <row r="10" spans="1:12" x14ac:dyDescent="0.2">
      <c r="A10" s="48" t="s">
        <v>93</v>
      </c>
      <c r="B10" s="9" t="s">
        <v>299</v>
      </c>
      <c r="C10" s="8">
        <v>93.615319865000004</v>
      </c>
      <c r="D10" s="46" t="str">
        <f>IF($B10="N/A","N/A",IF(C10&gt;100,"No",IF(C10&lt;85,"No","Yes")))</f>
        <v>Yes</v>
      </c>
      <c r="E10" s="8">
        <v>92.628819594000007</v>
      </c>
      <c r="F10" s="46" t="str">
        <f>IF($B10="N/A","N/A",IF(E10&gt;100,"No",IF(E10&lt;85,"No","Yes")))</f>
        <v>Yes</v>
      </c>
      <c r="G10" s="8">
        <v>92.044389457999998</v>
      </c>
      <c r="H10" s="46" t="str">
        <f>IF($B10="N/A","N/A",IF(G10&gt;100,"No",IF(G10&lt;85,"No","Yes")))</f>
        <v>Yes</v>
      </c>
      <c r="I10" s="12">
        <v>-1.05</v>
      </c>
      <c r="J10" s="12">
        <v>-0.63100000000000001</v>
      </c>
      <c r="K10" s="47" t="s">
        <v>739</v>
      </c>
      <c r="L10" s="9" t="str">
        <f t="shared" si="0"/>
        <v>Yes</v>
      </c>
    </row>
    <row r="11" spans="1:12" x14ac:dyDescent="0.2">
      <c r="A11" s="48" t="s">
        <v>94</v>
      </c>
      <c r="B11" s="9" t="s">
        <v>300</v>
      </c>
      <c r="C11" s="8">
        <v>89.983110033000003</v>
      </c>
      <c r="D11" s="46" t="str">
        <f>IF($B11="N/A","N/A",IF(C11&gt;100,"No",IF(C11&lt;80,"No","Yes")))</f>
        <v>Yes</v>
      </c>
      <c r="E11" s="8">
        <v>89.905208540999993</v>
      </c>
      <c r="F11" s="46" t="str">
        <f>IF($B11="N/A","N/A",IF(E11&gt;100,"No",IF(E11&lt;80,"No","Yes")))</f>
        <v>Yes</v>
      </c>
      <c r="G11" s="8">
        <v>89.516708852999997</v>
      </c>
      <c r="H11" s="46" t="str">
        <f>IF($B11="N/A","N/A",IF(G11&gt;100,"No",IF(G11&lt;80,"No","Yes")))</f>
        <v>Yes</v>
      </c>
      <c r="I11" s="12">
        <v>-8.6999999999999994E-2</v>
      </c>
      <c r="J11" s="12">
        <v>-0.432</v>
      </c>
      <c r="K11" s="47" t="s">
        <v>739</v>
      </c>
      <c r="L11" s="9" t="str">
        <f t="shared" si="0"/>
        <v>Yes</v>
      </c>
    </row>
    <row r="12" spans="1:12" x14ac:dyDescent="0.2">
      <c r="A12" s="48" t="s">
        <v>95</v>
      </c>
      <c r="B12" s="9" t="s">
        <v>300</v>
      </c>
      <c r="C12" s="8">
        <v>84.678029460000005</v>
      </c>
      <c r="D12" s="46" t="str">
        <f>IF($B12="N/A","N/A",IF(C12&gt;100,"No",IF(C12&lt;80,"No","Yes")))</f>
        <v>Yes</v>
      </c>
      <c r="E12" s="8">
        <v>84.837221224999993</v>
      </c>
      <c r="F12" s="46" t="str">
        <f>IF($B12="N/A","N/A",IF(E12&gt;100,"No",IF(E12&lt;80,"No","Yes")))</f>
        <v>Yes</v>
      </c>
      <c r="G12" s="8">
        <v>84.719996535000007</v>
      </c>
      <c r="H12" s="46" t="str">
        <f>IF($B12="N/A","N/A",IF(G12&gt;100,"No",IF(G12&lt;80,"No","Yes")))</f>
        <v>Yes</v>
      </c>
      <c r="I12" s="12">
        <v>0.188</v>
      </c>
      <c r="J12" s="12">
        <v>-0.13800000000000001</v>
      </c>
      <c r="K12" s="47" t="s">
        <v>739</v>
      </c>
      <c r="L12" s="9" t="str">
        <f t="shared" si="0"/>
        <v>Yes</v>
      </c>
    </row>
    <row r="13" spans="1:12" x14ac:dyDescent="0.2">
      <c r="A13" s="3" t="s">
        <v>96</v>
      </c>
      <c r="B13" s="37" t="s">
        <v>213</v>
      </c>
      <c r="C13" s="38">
        <v>122426.68</v>
      </c>
      <c r="D13" s="46" t="str">
        <f t="shared" ref="D13:D44" si="1">IF($B13="N/A","N/A",IF(C13&gt;10,"No",IF(C13&lt;-10,"No","Yes")))</f>
        <v>N/A</v>
      </c>
      <c r="E13" s="38">
        <v>128785.88</v>
      </c>
      <c r="F13" s="46" t="str">
        <f t="shared" ref="F13:F44" si="2">IF($B13="N/A","N/A",IF(E13&gt;10,"No",IF(E13&lt;-10,"No","Yes")))</f>
        <v>N/A</v>
      </c>
      <c r="G13" s="38">
        <v>130684.06</v>
      </c>
      <c r="H13" s="46" t="str">
        <f t="shared" ref="H13:H44" si="3">IF($B13="N/A","N/A",IF(G13&gt;10,"No",IF(G13&lt;-10,"No","Yes")))</f>
        <v>N/A</v>
      </c>
      <c r="I13" s="12">
        <v>5.194</v>
      </c>
      <c r="J13" s="12">
        <v>1.474</v>
      </c>
      <c r="K13" s="47" t="s">
        <v>739</v>
      </c>
      <c r="L13" s="9" t="str">
        <f t="shared" si="0"/>
        <v>Yes</v>
      </c>
    </row>
    <row r="14" spans="1:12" x14ac:dyDescent="0.2">
      <c r="A14" s="3" t="s">
        <v>100</v>
      </c>
      <c r="B14" s="37" t="s">
        <v>213</v>
      </c>
      <c r="C14" s="38">
        <v>11663</v>
      </c>
      <c r="D14" s="46" t="str">
        <f t="shared" si="1"/>
        <v>N/A</v>
      </c>
      <c r="E14" s="38">
        <v>11712</v>
      </c>
      <c r="F14" s="46" t="str">
        <f t="shared" si="2"/>
        <v>N/A</v>
      </c>
      <c r="G14" s="38">
        <v>11815</v>
      </c>
      <c r="H14" s="46" t="str">
        <f t="shared" si="3"/>
        <v>N/A</v>
      </c>
      <c r="I14" s="12">
        <v>0.42009999999999997</v>
      </c>
      <c r="J14" s="12">
        <v>0.87939999999999996</v>
      </c>
      <c r="K14" s="47" t="s">
        <v>739</v>
      </c>
      <c r="L14" s="9" t="str">
        <f t="shared" si="0"/>
        <v>Yes</v>
      </c>
    </row>
    <row r="15" spans="1:12" x14ac:dyDescent="0.2">
      <c r="A15" s="3" t="s">
        <v>991</v>
      </c>
      <c r="B15" s="37" t="s">
        <v>213</v>
      </c>
      <c r="C15" s="38">
        <v>1538</v>
      </c>
      <c r="D15" s="46" t="str">
        <f t="shared" si="1"/>
        <v>N/A</v>
      </c>
      <c r="E15" s="38">
        <v>1566</v>
      </c>
      <c r="F15" s="46" t="str">
        <f t="shared" si="2"/>
        <v>N/A</v>
      </c>
      <c r="G15" s="38">
        <v>1589</v>
      </c>
      <c r="H15" s="46" t="str">
        <f t="shared" si="3"/>
        <v>N/A</v>
      </c>
      <c r="I15" s="12">
        <v>1.821</v>
      </c>
      <c r="J15" s="12">
        <v>1.4690000000000001</v>
      </c>
      <c r="K15" s="47" t="s">
        <v>739</v>
      </c>
      <c r="L15" s="9" t="str">
        <f t="shared" si="0"/>
        <v>Yes</v>
      </c>
    </row>
    <row r="16" spans="1:12" x14ac:dyDescent="0.2">
      <c r="A16" s="3" t="s">
        <v>992</v>
      </c>
      <c r="B16" s="37" t="s">
        <v>213</v>
      </c>
      <c r="C16" s="38">
        <v>1633</v>
      </c>
      <c r="D16" s="46" t="str">
        <f t="shared" si="1"/>
        <v>N/A</v>
      </c>
      <c r="E16" s="38">
        <v>1636</v>
      </c>
      <c r="F16" s="46" t="str">
        <f t="shared" si="2"/>
        <v>N/A</v>
      </c>
      <c r="G16" s="38">
        <v>1612</v>
      </c>
      <c r="H16" s="46" t="str">
        <f t="shared" si="3"/>
        <v>N/A</v>
      </c>
      <c r="I16" s="12">
        <v>0.1837</v>
      </c>
      <c r="J16" s="12">
        <v>-1.47</v>
      </c>
      <c r="K16" s="47" t="s">
        <v>739</v>
      </c>
      <c r="L16" s="9" t="str">
        <f t="shared" si="0"/>
        <v>Yes</v>
      </c>
    </row>
    <row r="17" spans="1:12" x14ac:dyDescent="0.2">
      <c r="A17" s="3" t="s">
        <v>993</v>
      </c>
      <c r="B17" s="37" t="s">
        <v>213</v>
      </c>
      <c r="C17" s="38">
        <v>694</v>
      </c>
      <c r="D17" s="46" t="str">
        <f t="shared" si="1"/>
        <v>N/A</v>
      </c>
      <c r="E17" s="38">
        <v>705</v>
      </c>
      <c r="F17" s="46" t="str">
        <f t="shared" si="2"/>
        <v>N/A</v>
      </c>
      <c r="G17" s="38">
        <v>747</v>
      </c>
      <c r="H17" s="46" t="str">
        <f t="shared" si="3"/>
        <v>N/A</v>
      </c>
      <c r="I17" s="12">
        <v>1.585</v>
      </c>
      <c r="J17" s="12">
        <v>5.9569999999999999</v>
      </c>
      <c r="K17" s="47" t="s">
        <v>739</v>
      </c>
      <c r="L17" s="9" t="str">
        <f t="shared" si="0"/>
        <v>Yes</v>
      </c>
    </row>
    <row r="18" spans="1:12" x14ac:dyDescent="0.2">
      <c r="A18" s="3" t="s">
        <v>994</v>
      </c>
      <c r="B18" s="37" t="s">
        <v>213</v>
      </c>
      <c r="C18" s="38">
        <v>7798</v>
      </c>
      <c r="D18" s="46" t="str">
        <f t="shared" si="1"/>
        <v>N/A</v>
      </c>
      <c r="E18" s="38">
        <v>7805</v>
      </c>
      <c r="F18" s="46" t="str">
        <f t="shared" si="2"/>
        <v>N/A</v>
      </c>
      <c r="G18" s="38">
        <v>7867</v>
      </c>
      <c r="H18" s="46" t="str">
        <f t="shared" si="3"/>
        <v>N/A</v>
      </c>
      <c r="I18" s="12">
        <v>8.9800000000000005E-2</v>
      </c>
      <c r="J18" s="12">
        <v>0.7944</v>
      </c>
      <c r="K18" s="47" t="s">
        <v>739</v>
      </c>
      <c r="L18" s="9" t="str">
        <f t="shared" si="0"/>
        <v>Yes</v>
      </c>
    </row>
    <row r="19" spans="1:12" x14ac:dyDescent="0.2">
      <c r="A19" s="3" t="s">
        <v>995</v>
      </c>
      <c r="B19" s="37" t="s">
        <v>213</v>
      </c>
      <c r="C19" s="38">
        <v>0</v>
      </c>
      <c r="D19" s="46" t="str">
        <f t="shared" si="1"/>
        <v>N/A</v>
      </c>
      <c r="E19" s="38">
        <v>0</v>
      </c>
      <c r="F19" s="46" t="str">
        <f t="shared" si="2"/>
        <v>N/A</v>
      </c>
      <c r="G19" s="38">
        <v>0</v>
      </c>
      <c r="H19" s="46" t="str">
        <f t="shared" si="3"/>
        <v>N/A</v>
      </c>
      <c r="I19" s="12" t="s">
        <v>1747</v>
      </c>
      <c r="J19" s="12" t="s">
        <v>1747</v>
      </c>
      <c r="K19" s="47" t="s">
        <v>739</v>
      </c>
      <c r="L19" s="9" t="str">
        <f t="shared" si="0"/>
        <v>N/A</v>
      </c>
    </row>
    <row r="20" spans="1:12" x14ac:dyDescent="0.2">
      <c r="A20" s="3" t="s">
        <v>101</v>
      </c>
      <c r="B20" s="37" t="s">
        <v>213</v>
      </c>
      <c r="C20" s="38">
        <v>23760</v>
      </c>
      <c r="D20" s="46" t="str">
        <f t="shared" si="1"/>
        <v>N/A</v>
      </c>
      <c r="E20" s="38">
        <v>25559</v>
      </c>
      <c r="F20" s="46" t="str">
        <f t="shared" si="2"/>
        <v>N/A</v>
      </c>
      <c r="G20" s="38">
        <v>26673</v>
      </c>
      <c r="H20" s="46" t="str">
        <f t="shared" si="3"/>
        <v>N/A</v>
      </c>
      <c r="I20" s="12">
        <v>7.5720000000000001</v>
      </c>
      <c r="J20" s="12">
        <v>4.359</v>
      </c>
      <c r="K20" s="47" t="s">
        <v>739</v>
      </c>
      <c r="L20" s="9" t="str">
        <f t="shared" si="0"/>
        <v>Yes</v>
      </c>
    </row>
    <row r="21" spans="1:12" x14ac:dyDescent="0.2">
      <c r="A21" s="3" t="s">
        <v>996</v>
      </c>
      <c r="B21" s="37" t="s">
        <v>213</v>
      </c>
      <c r="C21" s="38">
        <v>9620</v>
      </c>
      <c r="D21" s="46" t="str">
        <f t="shared" si="1"/>
        <v>N/A</v>
      </c>
      <c r="E21" s="38">
        <v>10185</v>
      </c>
      <c r="F21" s="46" t="str">
        <f t="shared" si="2"/>
        <v>N/A</v>
      </c>
      <c r="G21" s="38">
        <v>10290</v>
      </c>
      <c r="H21" s="46" t="str">
        <f t="shared" si="3"/>
        <v>N/A</v>
      </c>
      <c r="I21" s="12">
        <v>5.8730000000000002</v>
      </c>
      <c r="J21" s="12">
        <v>1.0309999999999999</v>
      </c>
      <c r="K21" s="47" t="s">
        <v>739</v>
      </c>
      <c r="L21" s="9" t="str">
        <f t="shared" si="0"/>
        <v>Yes</v>
      </c>
    </row>
    <row r="22" spans="1:12" x14ac:dyDescent="0.2">
      <c r="A22" s="3" t="s">
        <v>997</v>
      </c>
      <c r="B22" s="37" t="s">
        <v>213</v>
      </c>
      <c r="C22" s="38">
        <v>3196</v>
      </c>
      <c r="D22" s="46" t="str">
        <f t="shared" si="1"/>
        <v>N/A</v>
      </c>
      <c r="E22" s="38">
        <v>3629</v>
      </c>
      <c r="F22" s="46" t="str">
        <f t="shared" si="2"/>
        <v>N/A</v>
      </c>
      <c r="G22" s="38">
        <v>3641</v>
      </c>
      <c r="H22" s="46" t="str">
        <f t="shared" si="3"/>
        <v>N/A</v>
      </c>
      <c r="I22" s="12">
        <v>13.55</v>
      </c>
      <c r="J22" s="12">
        <v>0.33069999999999999</v>
      </c>
      <c r="K22" s="47" t="s">
        <v>739</v>
      </c>
      <c r="L22" s="9" t="str">
        <f t="shared" si="0"/>
        <v>Yes</v>
      </c>
    </row>
    <row r="23" spans="1:12" x14ac:dyDescent="0.2">
      <c r="A23" s="3" t="s">
        <v>998</v>
      </c>
      <c r="B23" s="37" t="s">
        <v>213</v>
      </c>
      <c r="C23" s="38">
        <v>1811</v>
      </c>
      <c r="D23" s="46" t="str">
        <f t="shared" si="1"/>
        <v>N/A</v>
      </c>
      <c r="E23" s="38">
        <v>2008</v>
      </c>
      <c r="F23" s="46" t="str">
        <f t="shared" si="2"/>
        <v>N/A</v>
      </c>
      <c r="G23" s="38">
        <v>2153</v>
      </c>
      <c r="H23" s="46" t="str">
        <f t="shared" si="3"/>
        <v>N/A</v>
      </c>
      <c r="I23" s="12">
        <v>10.88</v>
      </c>
      <c r="J23" s="12">
        <v>7.2210000000000001</v>
      </c>
      <c r="K23" s="47" t="s">
        <v>739</v>
      </c>
      <c r="L23" s="9" t="str">
        <f t="shared" si="0"/>
        <v>Yes</v>
      </c>
    </row>
    <row r="24" spans="1:12" x14ac:dyDescent="0.2">
      <c r="A24" s="3" t="s">
        <v>999</v>
      </c>
      <c r="B24" s="37" t="s">
        <v>213</v>
      </c>
      <c r="C24" s="38">
        <v>9133</v>
      </c>
      <c r="D24" s="46" t="str">
        <f t="shared" si="1"/>
        <v>N/A</v>
      </c>
      <c r="E24" s="38">
        <v>9737</v>
      </c>
      <c r="F24" s="46" t="str">
        <f t="shared" si="2"/>
        <v>N/A</v>
      </c>
      <c r="G24" s="38">
        <v>10589</v>
      </c>
      <c r="H24" s="46" t="str">
        <f t="shared" si="3"/>
        <v>N/A</v>
      </c>
      <c r="I24" s="12">
        <v>6.6130000000000004</v>
      </c>
      <c r="J24" s="12">
        <v>8.75</v>
      </c>
      <c r="K24" s="47" t="s">
        <v>739</v>
      </c>
      <c r="L24" s="9" t="str">
        <f t="shared" si="0"/>
        <v>Yes</v>
      </c>
    </row>
    <row r="25" spans="1:12" x14ac:dyDescent="0.2">
      <c r="A25" s="3" t="s">
        <v>1000</v>
      </c>
      <c r="B25" s="37" t="s">
        <v>213</v>
      </c>
      <c r="C25" s="38">
        <v>0</v>
      </c>
      <c r="D25" s="46" t="str">
        <f t="shared" si="1"/>
        <v>N/A</v>
      </c>
      <c r="E25" s="38">
        <v>0</v>
      </c>
      <c r="F25" s="46" t="str">
        <f t="shared" si="2"/>
        <v>N/A</v>
      </c>
      <c r="G25" s="38">
        <v>0</v>
      </c>
      <c r="H25" s="46" t="str">
        <f t="shared" si="3"/>
        <v>N/A</v>
      </c>
      <c r="I25" s="12" t="s">
        <v>1747</v>
      </c>
      <c r="J25" s="12" t="s">
        <v>1747</v>
      </c>
      <c r="K25" s="47" t="s">
        <v>739</v>
      </c>
      <c r="L25" s="9" t="str">
        <f t="shared" si="0"/>
        <v>N/A</v>
      </c>
    </row>
    <row r="26" spans="1:12" x14ac:dyDescent="0.2">
      <c r="A26" s="3" t="s">
        <v>104</v>
      </c>
      <c r="B26" s="37" t="s">
        <v>213</v>
      </c>
      <c r="C26" s="38">
        <v>96507</v>
      </c>
      <c r="D26" s="46" t="str">
        <f t="shared" si="1"/>
        <v>N/A</v>
      </c>
      <c r="E26" s="38">
        <v>100220</v>
      </c>
      <c r="F26" s="46" t="str">
        <f t="shared" si="2"/>
        <v>N/A</v>
      </c>
      <c r="G26" s="38">
        <v>101533</v>
      </c>
      <c r="H26" s="46" t="str">
        <f t="shared" si="3"/>
        <v>N/A</v>
      </c>
      <c r="I26" s="12">
        <v>3.847</v>
      </c>
      <c r="J26" s="12">
        <v>1.31</v>
      </c>
      <c r="K26" s="47" t="s">
        <v>739</v>
      </c>
      <c r="L26" s="9" t="str">
        <f t="shared" si="0"/>
        <v>Yes</v>
      </c>
    </row>
    <row r="27" spans="1:12" x14ac:dyDescent="0.2">
      <c r="A27" s="3" t="s">
        <v>1001</v>
      </c>
      <c r="B27" s="37" t="s">
        <v>213</v>
      </c>
      <c r="C27" s="38">
        <v>10803</v>
      </c>
      <c r="D27" s="46" t="str">
        <f t="shared" si="1"/>
        <v>N/A</v>
      </c>
      <c r="E27" s="38">
        <v>10669</v>
      </c>
      <c r="F27" s="46" t="str">
        <f t="shared" si="2"/>
        <v>N/A</v>
      </c>
      <c r="G27" s="38">
        <v>10055</v>
      </c>
      <c r="H27" s="46" t="str">
        <f t="shared" si="3"/>
        <v>N/A</v>
      </c>
      <c r="I27" s="12">
        <v>-1.24</v>
      </c>
      <c r="J27" s="12">
        <v>-5.75</v>
      </c>
      <c r="K27" s="47" t="s">
        <v>739</v>
      </c>
      <c r="L27" s="9" t="str">
        <f t="shared" si="0"/>
        <v>Yes</v>
      </c>
    </row>
    <row r="28" spans="1:12" x14ac:dyDescent="0.2">
      <c r="A28" s="3" t="s">
        <v>1002</v>
      </c>
      <c r="B28" s="37" t="s">
        <v>213</v>
      </c>
      <c r="C28" s="38">
        <v>787</v>
      </c>
      <c r="D28" s="46" t="str">
        <f t="shared" si="1"/>
        <v>N/A</v>
      </c>
      <c r="E28" s="38">
        <v>600</v>
      </c>
      <c r="F28" s="46" t="str">
        <f t="shared" si="2"/>
        <v>N/A</v>
      </c>
      <c r="G28" s="38">
        <v>38</v>
      </c>
      <c r="H28" s="46" t="str">
        <f t="shared" si="3"/>
        <v>N/A</v>
      </c>
      <c r="I28" s="12">
        <v>-23.8</v>
      </c>
      <c r="J28" s="12">
        <v>-93.7</v>
      </c>
      <c r="K28" s="47" t="s">
        <v>739</v>
      </c>
      <c r="L28" s="9" t="str">
        <f t="shared" si="0"/>
        <v>No</v>
      </c>
    </row>
    <row r="29" spans="1:12" x14ac:dyDescent="0.2">
      <c r="A29" s="3" t="s">
        <v>1003</v>
      </c>
      <c r="B29" s="37" t="s">
        <v>213</v>
      </c>
      <c r="C29" s="38">
        <v>1428</v>
      </c>
      <c r="D29" s="46" t="str">
        <f t="shared" si="1"/>
        <v>N/A</v>
      </c>
      <c r="E29" s="38">
        <v>1422</v>
      </c>
      <c r="F29" s="46" t="str">
        <f t="shared" si="2"/>
        <v>N/A</v>
      </c>
      <c r="G29" s="121">
        <v>1459</v>
      </c>
      <c r="H29" s="46" t="str">
        <f t="shared" si="3"/>
        <v>N/A</v>
      </c>
      <c r="I29" s="12">
        <v>-0.42</v>
      </c>
      <c r="J29" s="12">
        <v>2.6019999999999999</v>
      </c>
      <c r="K29" s="47" t="s">
        <v>739</v>
      </c>
      <c r="L29" s="9" t="str">
        <f t="shared" si="0"/>
        <v>Yes</v>
      </c>
    </row>
    <row r="30" spans="1:12" x14ac:dyDescent="0.2">
      <c r="A30" s="3" t="s">
        <v>1004</v>
      </c>
      <c r="B30" s="37" t="s">
        <v>213</v>
      </c>
      <c r="C30" s="38">
        <v>69671</v>
      </c>
      <c r="D30" s="46" t="str">
        <f t="shared" si="1"/>
        <v>N/A</v>
      </c>
      <c r="E30" s="38">
        <v>72977</v>
      </c>
      <c r="F30" s="46" t="str">
        <f t="shared" si="2"/>
        <v>N/A</v>
      </c>
      <c r="G30" s="38">
        <v>75068</v>
      </c>
      <c r="H30" s="46" t="str">
        <f t="shared" si="3"/>
        <v>N/A</v>
      </c>
      <c r="I30" s="12">
        <v>4.7450000000000001</v>
      </c>
      <c r="J30" s="12">
        <v>2.8650000000000002</v>
      </c>
      <c r="K30" s="47" t="s">
        <v>739</v>
      </c>
      <c r="L30" s="9" t="str">
        <f t="shared" si="0"/>
        <v>Yes</v>
      </c>
    </row>
    <row r="31" spans="1:12" x14ac:dyDescent="0.2">
      <c r="A31" s="3" t="s">
        <v>1005</v>
      </c>
      <c r="B31" s="37" t="s">
        <v>213</v>
      </c>
      <c r="C31" s="38">
        <v>11286</v>
      </c>
      <c r="D31" s="46" t="str">
        <f t="shared" si="1"/>
        <v>N/A</v>
      </c>
      <c r="E31" s="38">
        <v>12112</v>
      </c>
      <c r="F31" s="46" t="str">
        <f t="shared" si="2"/>
        <v>N/A</v>
      </c>
      <c r="G31" s="38">
        <v>12608</v>
      </c>
      <c r="H31" s="46" t="str">
        <f t="shared" si="3"/>
        <v>N/A</v>
      </c>
      <c r="I31" s="12">
        <v>7.319</v>
      </c>
      <c r="J31" s="12">
        <v>4.0949999999999998</v>
      </c>
      <c r="K31" s="47" t="s">
        <v>739</v>
      </c>
      <c r="L31" s="9" t="str">
        <f t="shared" si="0"/>
        <v>Yes</v>
      </c>
    </row>
    <row r="32" spans="1:12" x14ac:dyDescent="0.2">
      <c r="A32" s="3" t="s">
        <v>1006</v>
      </c>
      <c r="B32" s="37" t="s">
        <v>213</v>
      </c>
      <c r="C32" s="38">
        <v>2532</v>
      </c>
      <c r="D32" s="46" t="str">
        <f t="shared" si="1"/>
        <v>N/A</v>
      </c>
      <c r="E32" s="38">
        <v>2440</v>
      </c>
      <c r="F32" s="46" t="str">
        <f t="shared" si="2"/>
        <v>N/A</v>
      </c>
      <c r="G32" s="38">
        <v>2305</v>
      </c>
      <c r="H32" s="46" t="str">
        <f t="shared" si="3"/>
        <v>N/A</v>
      </c>
      <c r="I32" s="12">
        <v>-3.63</v>
      </c>
      <c r="J32" s="12">
        <v>-5.53</v>
      </c>
      <c r="K32" s="47" t="s">
        <v>739</v>
      </c>
      <c r="L32" s="9" t="str">
        <f t="shared" si="0"/>
        <v>Yes</v>
      </c>
    </row>
    <row r="33" spans="1:12" x14ac:dyDescent="0.2">
      <c r="A33" s="3" t="s">
        <v>1007</v>
      </c>
      <c r="B33" s="37" t="s">
        <v>213</v>
      </c>
      <c r="C33" s="38">
        <v>0</v>
      </c>
      <c r="D33" s="46" t="str">
        <f t="shared" si="1"/>
        <v>N/A</v>
      </c>
      <c r="E33" s="38">
        <v>0</v>
      </c>
      <c r="F33" s="46" t="str">
        <f t="shared" si="2"/>
        <v>N/A</v>
      </c>
      <c r="G33" s="38">
        <v>0</v>
      </c>
      <c r="H33" s="46" t="str">
        <f t="shared" si="3"/>
        <v>N/A</v>
      </c>
      <c r="I33" s="12" t="s">
        <v>1747</v>
      </c>
      <c r="J33" s="12" t="s">
        <v>1747</v>
      </c>
      <c r="K33" s="47" t="s">
        <v>739</v>
      </c>
      <c r="L33" s="9" t="str">
        <f t="shared" si="0"/>
        <v>N/A</v>
      </c>
    </row>
    <row r="34" spans="1:12" x14ac:dyDescent="0.2">
      <c r="A34" s="3" t="s">
        <v>105</v>
      </c>
      <c r="B34" s="37" t="s">
        <v>213</v>
      </c>
      <c r="C34" s="38">
        <v>22471</v>
      </c>
      <c r="D34" s="46" t="str">
        <f t="shared" si="1"/>
        <v>N/A</v>
      </c>
      <c r="E34" s="38">
        <v>23406</v>
      </c>
      <c r="F34" s="46" t="str">
        <f t="shared" si="2"/>
        <v>N/A</v>
      </c>
      <c r="G34" s="38">
        <v>23089</v>
      </c>
      <c r="H34" s="46" t="str">
        <f t="shared" si="3"/>
        <v>N/A</v>
      </c>
      <c r="I34" s="12">
        <v>4.1609999999999996</v>
      </c>
      <c r="J34" s="12">
        <v>-1.35</v>
      </c>
      <c r="K34" s="47" t="s">
        <v>739</v>
      </c>
      <c r="L34" s="9" t="str">
        <f t="shared" si="0"/>
        <v>Yes</v>
      </c>
    </row>
    <row r="35" spans="1:12" x14ac:dyDescent="0.2">
      <c r="A35" s="3" t="s">
        <v>1008</v>
      </c>
      <c r="B35" s="37" t="s">
        <v>213</v>
      </c>
      <c r="C35" s="38">
        <v>4471</v>
      </c>
      <c r="D35" s="46" t="str">
        <f t="shared" si="1"/>
        <v>N/A</v>
      </c>
      <c r="E35" s="38">
        <v>4455</v>
      </c>
      <c r="F35" s="46" t="str">
        <f t="shared" si="2"/>
        <v>N/A</v>
      </c>
      <c r="G35" s="38">
        <v>4124</v>
      </c>
      <c r="H35" s="46" t="str">
        <f t="shared" si="3"/>
        <v>N/A</v>
      </c>
      <c r="I35" s="12">
        <v>-0.35799999999999998</v>
      </c>
      <c r="J35" s="12">
        <v>-7.43</v>
      </c>
      <c r="K35" s="47" t="s">
        <v>739</v>
      </c>
      <c r="L35" s="9" t="str">
        <f t="shared" si="0"/>
        <v>Yes</v>
      </c>
    </row>
    <row r="36" spans="1:12" x14ac:dyDescent="0.2">
      <c r="A36" s="3" t="s">
        <v>1009</v>
      </c>
      <c r="B36" s="37" t="s">
        <v>213</v>
      </c>
      <c r="C36" s="38">
        <v>895</v>
      </c>
      <c r="D36" s="46" t="str">
        <f t="shared" si="1"/>
        <v>N/A</v>
      </c>
      <c r="E36" s="38">
        <v>686</v>
      </c>
      <c r="F36" s="46" t="str">
        <f t="shared" si="2"/>
        <v>N/A</v>
      </c>
      <c r="G36" s="38">
        <v>143</v>
      </c>
      <c r="H36" s="46" t="str">
        <f t="shared" si="3"/>
        <v>N/A</v>
      </c>
      <c r="I36" s="12">
        <v>-23.4</v>
      </c>
      <c r="J36" s="12">
        <v>-79.2</v>
      </c>
      <c r="K36" s="47" t="s">
        <v>739</v>
      </c>
      <c r="L36" s="9" t="str">
        <f t="shared" si="0"/>
        <v>No</v>
      </c>
    </row>
    <row r="37" spans="1:12" x14ac:dyDescent="0.2">
      <c r="A37" s="3" t="s">
        <v>1010</v>
      </c>
      <c r="B37" s="37" t="s">
        <v>213</v>
      </c>
      <c r="C37" s="38">
        <v>3008</v>
      </c>
      <c r="D37" s="46" t="str">
        <f t="shared" si="1"/>
        <v>N/A</v>
      </c>
      <c r="E37" s="38">
        <v>3122</v>
      </c>
      <c r="F37" s="46" t="str">
        <f t="shared" si="2"/>
        <v>N/A</v>
      </c>
      <c r="G37" s="38">
        <v>2980</v>
      </c>
      <c r="H37" s="46" t="str">
        <f t="shared" si="3"/>
        <v>N/A</v>
      </c>
      <c r="I37" s="12">
        <v>3.79</v>
      </c>
      <c r="J37" s="12">
        <v>-4.55</v>
      </c>
      <c r="K37" s="47" t="s">
        <v>739</v>
      </c>
      <c r="L37" s="9" t="str">
        <f t="shared" si="0"/>
        <v>Yes</v>
      </c>
    </row>
    <row r="38" spans="1:12" x14ac:dyDescent="0.2">
      <c r="A38" s="3" t="s">
        <v>1011</v>
      </c>
      <c r="B38" s="37" t="s">
        <v>213</v>
      </c>
      <c r="C38" s="38">
        <v>4732</v>
      </c>
      <c r="D38" s="46" t="str">
        <f t="shared" si="1"/>
        <v>N/A</v>
      </c>
      <c r="E38" s="38">
        <v>4915</v>
      </c>
      <c r="F38" s="46" t="str">
        <f t="shared" si="2"/>
        <v>N/A</v>
      </c>
      <c r="G38" s="38">
        <v>5018</v>
      </c>
      <c r="H38" s="46" t="str">
        <f t="shared" si="3"/>
        <v>N/A</v>
      </c>
      <c r="I38" s="12">
        <v>3.867</v>
      </c>
      <c r="J38" s="12">
        <v>2.0960000000000001</v>
      </c>
      <c r="K38" s="47" t="s">
        <v>739</v>
      </c>
      <c r="L38" s="9" t="str">
        <f t="shared" si="0"/>
        <v>Yes</v>
      </c>
    </row>
    <row r="39" spans="1:12" x14ac:dyDescent="0.2">
      <c r="A39" s="3" t="s">
        <v>1012</v>
      </c>
      <c r="B39" s="37" t="s">
        <v>213</v>
      </c>
      <c r="C39" s="38">
        <v>9365</v>
      </c>
      <c r="D39" s="46" t="str">
        <f t="shared" si="1"/>
        <v>N/A</v>
      </c>
      <c r="E39" s="38">
        <v>10228</v>
      </c>
      <c r="F39" s="46" t="str">
        <f t="shared" si="2"/>
        <v>N/A</v>
      </c>
      <c r="G39" s="38">
        <v>10824</v>
      </c>
      <c r="H39" s="46" t="str">
        <f t="shared" si="3"/>
        <v>N/A</v>
      </c>
      <c r="I39" s="12">
        <v>9.2149999999999999</v>
      </c>
      <c r="J39" s="12">
        <v>5.827</v>
      </c>
      <c r="K39" s="47" t="s">
        <v>739</v>
      </c>
      <c r="L39" s="9" t="str">
        <f t="shared" si="0"/>
        <v>Yes</v>
      </c>
    </row>
    <row r="40" spans="1:12" x14ac:dyDescent="0.2">
      <c r="A40" s="3" t="s">
        <v>1013</v>
      </c>
      <c r="B40" s="37" t="s">
        <v>213</v>
      </c>
      <c r="C40" s="38">
        <v>0</v>
      </c>
      <c r="D40" s="46" t="str">
        <f t="shared" si="1"/>
        <v>N/A</v>
      </c>
      <c r="E40" s="38">
        <v>0</v>
      </c>
      <c r="F40" s="46" t="str">
        <f t="shared" si="2"/>
        <v>N/A</v>
      </c>
      <c r="G40" s="38">
        <v>0</v>
      </c>
      <c r="H40" s="46" t="str">
        <f t="shared" si="3"/>
        <v>N/A</v>
      </c>
      <c r="I40" s="12" t="s">
        <v>1747</v>
      </c>
      <c r="J40" s="12" t="s">
        <v>1747</v>
      </c>
      <c r="K40" s="47" t="s">
        <v>739</v>
      </c>
      <c r="L40" s="9" t="str">
        <f t="shared" si="0"/>
        <v>N/A</v>
      </c>
    </row>
    <row r="41" spans="1:12" x14ac:dyDescent="0.2">
      <c r="A41" s="48" t="s">
        <v>84</v>
      </c>
      <c r="B41" s="37" t="s">
        <v>213</v>
      </c>
      <c r="C41" s="49">
        <v>1011083487</v>
      </c>
      <c r="D41" s="46" t="str">
        <f t="shared" si="1"/>
        <v>N/A</v>
      </c>
      <c r="E41" s="49">
        <v>1001400935</v>
      </c>
      <c r="F41" s="46" t="str">
        <f t="shared" si="2"/>
        <v>N/A</v>
      </c>
      <c r="G41" s="49">
        <v>1030297959</v>
      </c>
      <c r="H41" s="46" t="str">
        <f t="shared" si="3"/>
        <v>N/A</v>
      </c>
      <c r="I41" s="12">
        <v>-0.95799999999999996</v>
      </c>
      <c r="J41" s="12">
        <v>2.8860000000000001</v>
      </c>
      <c r="K41" s="47" t="s">
        <v>739</v>
      </c>
      <c r="L41" s="9" t="str">
        <f t="shared" si="0"/>
        <v>Yes</v>
      </c>
    </row>
    <row r="42" spans="1:12" x14ac:dyDescent="0.2">
      <c r="A42" s="48" t="s">
        <v>1501</v>
      </c>
      <c r="B42" s="37" t="s">
        <v>213</v>
      </c>
      <c r="C42" s="49">
        <v>6548.4257680000001</v>
      </c>
      <c r="D42" s="46" t="str">
        <f t="shared" si="1"/>
        <v>N/A</v>
      </c>
      <c r="E42" s="49">
        <v>6223.8633100999996</v>
      </c>
      <c r="F42" s="46" t="str">
        <f t="shared" si="2"/>
        <v>N/A</v>
      </c>
      <c r="G42" s="49">
        <v>6316.5836491</v>
      </c>
      <c r="H42" s="46" t="str">
        <f t="shared" si="3"/>
        <v>N/A</v>
      </c>
      <c r="I42" s="12">
        <v>-4.96</v>
      </c>
      <c r="J42" s="12">
        <v>1.49</v>
      </c>
      <c r="K42" s="47" t="s">
        <v>739</v>
      </c>
      <c r="L42" s="9" t="str">
        <f t="shared" si="0"/>
        <v>Yes</v>
      </c>
    </row>
    <row r="43" spans="1:12" x14ac:dyDescent="0.2">
      <c r="A43" s="48" t="s">
        <v>1502</v>
      </c>
      <c r="B43" s="37" t="s">
        <v>213</v>
      </c>
      <c r="C43" s="49">
        <v>7269.2751958999997</v>
      </c>
      <c r="D43" s="46" t="str">
        <f t="shared" si="1"/>
        <v>N/A</v>
      </c>
      <c r="E43" s="49">
        <v>6923.4982161999997</v>
      </c>
      <c r="F43" s="46" t="str">
        <f t="shared" si="2"/>
        <v>N/A</v>
      </c>
      <c r="G43" s="49">
        <v>7055.2406578999999</v>
      </c>
      <c r="H43" s="46" t="str">
        <f t="shared" si="3"/>
        <v>N/A</v>
      </c>
      <c r="I43" s="12">
        <v>-4.76</v>
      </c>
      <c r="J43" s="12">
        <v>1.903</v>
      </c>
      <c r="K43" s="47" t="s">
        <v>739</v>
      </c>
      <c r="L43" s="9" t="str">
        <f t="shared" si="0"/>
        <v>Yes</v>
      </c>
    </row>
    <row r="44" spans="1:12" x14ac:dyDescent="0.2">
      <c r="A44" s="4" t="s">
        <v>107</v>
      </c>
      <c r="B44" s="37" t="s">
        <v>213</v>
      </c>
      <c r="C44" s="49">
        <v>0</v>
      </c>
      <c r="D44" s="46" t="str">
        <f t="shared" si="1"/>
        <v>N/A</v>
      </c>
      <c r="E44" s="49">
        <v>0</v>
      </c>
      <c r="F44" s="46" t="str">
        <f t="shared" si="2"/>
        <v>N/A</v>
      </c>
      <c r="G44" s="49">
        <v>0</v>
      </c>
      <c r="H44" s="46" t="str">
        <f t="shared" si="3"/>
        <v>N/A</v>
      </c>
      <c r="I44" s="12" t="s">
        <v>1747</v>
      </c>
      <c r="J44" s="12" t="s">
        <v>1747</v>
      </c>
      <c r="K44" s="47" t="s">
        <v>739</v>
      </c>
      <c r="L44" s="9" t="str">
        <f t="shared" si="0"/>
        <v>N/A</v>
      </c>
    </row>
    <row r="45" spans="1:12" x14ac:dyDescent="0.2">
      <c r="A45" s="48" t="s">
        <v>158</v>
      </c>
      <c r="B45" s="50" t="s">
        <v>217</v>
      </c>
      <c r="C45" s="1">
        <v>0</v>
      </c>
      <c r="D45" s="46" t="str">
        <f>IF($B45="N/A","N/A",IF(C45&gt;0,"No",IF(C45&lt;0,"No","Yes")))</f>
        <v>Yes</v>
      </c>
      <c r="E45" s="1">
        <v>0</v>
      </c>
      <c r="F45" s="46" t="str">
        <f>IF($B45="N/A","N/A",IF(E45&gt;0,"No",IF(E45&lt;0,"No","Yes")))</f>
        <v>Yes</v>
      </c>
      <c r="G45" s="1">
        <v>0</v>
      </c>
      <c r="H45" s="46" t="str">
        <f>IF($B45="N/A","N/A",IF(G45&gt;0,"No",IF(G45&lt;0,"No","Yes")))</f>
        <v>Yes</v>
      </c>
      <c r="I45" s="12" t="s">
        <v>1747</v>
      </c>
      <c r="J45" s="12" t="s">
        <v>1747</v>
      </c>
      <c r="K45" s="47" t="s">
        <v>739</v>
      </c>
      <c r="L45" s="9" t="str">
        <f t="shared" si="0"/>
        <v>N/A</v>
      </c>
    </row>
    <row r="46" spans="1:12" x14ac:dyDescent="0.2">
      <c r="A46" s="48" t="s">
        <v>156</v>
      </c>
      <c r="B46" s="37" t="s">
        <v>213</v>
      </c>
      <c r="C46" s="49">
        <v>0</v>
      </c>
      <c r="D46" s="46" t="str">
        <f t="shared" ref="D46:D47" si="4">IF($B46="N/A","N/A",IF(C46&gt;10,"No",IF(C46&lt;-10,"No","Yes")))</f>
        <v>N/A</v>
      </c>
      <c r="E46" s="49">
        <v>0</v>
      </c>
      <c r="F46" s="46" t="str">
        <f t="shared" ref="F46:F47" si="5">IF($B46="N/A","N/A",IF(E46&gt;10,"No",IF(E46&lt;-10,"No","Yes")))</f>
        <v>N/A</v>
      </c>
      <c r="G46" s="49">
        <v>0</v>
      </c>
      <c r="H46" s="46" t="str">
        <f t="shared" ref="H46:H47" si="6">IF($B46="N/A","N/A",IF(G46&gt;10,"No",IF(G46&lt;-10,"No","Yes")))</f>
        <v>N/A</v>
      </c>
      <c r="I46" s="12" t="s">
        <v>1747</v>
      </c>
      <c r="J46" s="12" t="s">
        <v>1747</v>
      </c>
      <c r="K46" s="47" t="s">
        <v>739</v>
      </c>
      <c r="L46" s="9" t="str">
        <f t="shared" si="0"/>
        <v>N/A</v>
      </c>
    </row>
    <row r="47" spans="1:12" x14ac:dyDescent="0.2">
      <c r="A47" s="48" t="s">
        <v>1304</v>
      </c>
      <c r="B47" s="37" t="s">
        <v>213</v>
      </c>
      <c r="C47" s="49" t="s">
        <v>1747</v>
      </c>
      <c r="D47" s="46" t="str">
        <f t="shared" si="4"/>
        <v>N/A</v>
      </c>
      <c r="E47" s="49" t="s">
        <v>1747</v>
      </c>
      <c r="F47" s="46" t="str">
        <f t="shared" si="5"/>
        <v>N/A</v>
      </c>
      <c r="G47" s="49" t="s">
        <v>1747</v>
      </c>
      <c r="H47" s="46" t="str">
        <f t="shared" si="6"/>
        <v>N/A</v>
      </c>
      <c r="I47" s="12" t="s">
        <v>1747</v>
      </c>
      <c r="J47" s="12" t="s">
        <v>1747</v>
      </c>
      <c r="K47" s="47" t="s">
        <v>739</v>
      </c>
      <c r="L47" s="9" t="str">
        <f>IF(J47="Div by 0", "N/A", IF(OR(J47="N/A",K47="N/A"),"N/A", IF(J47&gt;VALUE(MID(K47,1,2)), "No", IF(J47&lt;-1*VALUE(MID(K47,1,2)), "No", "Yes"))))</f>
        <v>N/A</v>
      </c>
    </row>
    <row r="48" spans="1:12" x14ac:dyDescent="0.2">
      <c r="A48" s="48" t="s">
        <v>1503</v>
      </c>
      <c r="B48" s="37" t="s">
        <v>213</v>
      </c>
      <c r="C48" s="49">
        <v>21582.267426999999</v>
      </c>
      <c r="D48" s="46" t="str">
        <f t="shared" ref="D48:D74" si="7">IF($B48="N/A","N/A",IF(C48&gt;10,"No",IF(C48&lt;-10,"No","Yes")))</f>
        <v>N/A</v>
      </c>
      <c r="E48" s="49">
        <v>20350.182121000002</v>
      </c>
      <c r="F48" s="46" t="str">
        <f t="shared" ref="F48:F74" si="8">IF($B48="N/A","N/A",IF(E48&gt;10,"No",IF(E48&lt;-10,"No","Yes")))</f>
        <v>N/A</v>
      </c>
      <c r="G48" s="49">
        <v>20933.088277999999</v>
      </c>
      <c r="H48" s="46" t="str">
        <f t="shared" ref="H48:H74" si="9">IF($B48="N/A","N/A",IF(G48&gt;10,"No",IF(G48&lt;-10,"No","Yes")))</f>
        <v>N/A</v>
      </c>
      <c r="I48" s="12">
        <v>-5.71</v>
      </c>
      <c r="J48" s="12">
        <v>2.8639999999999999</v>
      </c>
      <c r="K48" s="47" t="s">
        <v>739</v>
      </c>
      <c r="L48" s="9" t="str">
        <f t="shared" ref="L48:L74" si="10">IF(J48="Div by 0", "N/A", IF(K48="N/A","N/A", IF(J48&gt;VALUE(MID(K48,1,2)), "No", IF(J48&lt;-1*VALUE(MID(K48,1,2)), "No", "Yes"))))</f>
        <v>Yes</v>
      </c>
    </row>
    <row r="49" spans="1:12" x14ac:dyDescent="0.2">
      <c r="A49" s="48" t="s">
        <v>1504</v>
      </c>
      <c r="B49" s="37" t="s">
        <v>213</v>
      </c>
      <c r="C49" s="49">
        <v>11217.047463999999</v>
      </c>
      <c r="D49" s="46" t="str">
        <f t="shared" si="7"/>
        <v>N/A</v>
      </c>
      <c r="E49" s="49">
        <v>11688.230524000001</v>
      </c>
      <c r="F49" s="46" t="str">
        <f t="shared" si="8"/>
        <v>N/A</v>
      </c>
      <c r="G49" s="49">
        <v>11498.888609</v>
      </c>
      <c r="H49" s="46" t="str">
        <f t="shared" si="9"/>
        <v>N/A</v>
      </c>
      <c r="I49" s="12">
        <v>4.2009999999999996</v>
      </c>
      <c r="J49" s="12">
        <v>-1.62</v>
      </c>
      <c r="K49" s="47" t="s">
        <v>739</v>
      </c>
      <c r="L49" s="9" t="str">
        <f t="shared" si="10"/>
        <v>Yes</v>
      </c>
    </row>
    <row r="50" spans="1:12" x14ac:dyDescent="0.2">
      <c r="A50" s="48" t="s">
        <v>1505</v>
      </c>
      <c r="B50" s="37" t="s">
        <v>213</v>
      </c>
      <c r="C50" s="49">
        <v>18088.057562999998</v>
      </c>
      <c r="D50" s="46" t="str">
        <f t="shared" si="7"/>
        <v>N/A</v>
      </c>
      <c r="E50" s="49">
        <v>14521.998777999999</v>
      </c>
      <c r="F50" s="46" t="str">
        <f t="shared" si="8"/>
        <v>N/A</v>
      </c>
      <c r="G50" s="49">
        <v>15829.434243</v>
      </c>
      <c r="H50" s="46" t="str">
        <f t="shared" si="9"/>
        <v>N/A</v>
      </c>
      <c r="I50" s="12">
        <v>-19.7</v>
      </c>
      <c r="J50" s="12">
        <v>9.0030000000000001</v>
      </c>
      <c r="K50" s="47" t="s">
        <v>739</v>
      </c>
      <c r="L50" s="9" t="str">
        <f t="shared" si="10"/>
        <v>Yes</v>
      </c>
    </row>
    <row r="51" spans="1:12" x14ac:dyDescent="0.2">
      <c r="A51" s="48" t="s">
        <v>1506</v>
      </c>
      <c r="B51" s="37" t="s">
        <v>213</v>
      </c>
      <c r="C51" s="49">
        <v>5443.2017291000002</v>
      </c>
      <c r="D51" s="46" t="str">
        <f t="shared" si="7"/>
        <v>N/A</v>
      </c>
      <c r="E51" s="49">
        <v>4773.5744680999996</v>
      </c>
      <c r="F51" s="46" t="str">
        <f t="shared" si="8"/>
        <v>N/A</v>
      </c>
      <c r="G51" s="49">
        <v>5759.1981257999996</v>
      </c>
      <c r="H51" s="46" t="str">
        <f t="shared" si="9"/>
        <v>N/A</v>
      </c>
      <c r="I51" s="12">
        <v>-12.3</v>
      </c>
      <c r="J51" s="12">
        <v>20.65</v>
      </c>
      <c r="K51" s="47" t="s">
        <v>739</v>
      </c>
      <c r="L51" s="9" t="str">
        <f t="shared" si="10"/>
        <v>Yes</v>
      </c>
    </row>
    <row r="52" spans="1:12" x14ac:dyDescent="0.2">
      <c r="A52" s="48" t="s">
        <v>1507</v>
      </c>
      <c r="B52" s="37" t="s">
        <v>213</v>
      </c>
      <c r="C52" s="49">
        <v>25794.663503</v>
      </c>
      <c r="D52" s="46" t="str">
        <f t="shared" si="7"/>
        <v>N/A</v>
      </c>
      <c r="E52" s="49">
        <v>24716.746188000001</v>
      </c>
      <c r="F52" s="46" t="str">
        <f t="shared" si="8"/>
        <v>N/A</v>
      </c>
      <c r="G52" s="49">
        <v>25325.223719000001</v>
      </c>
      <c r="H52" s="46" t="str">
        <f t="shared" si="9"/>
        <v>N/A</v>
      </c>
      <c r="I52" s="12">
        <v>-4.18</v>
      </c>
      <c r="J52" s="12">
        <v>2.4620000000000002</v>
      </c>
      <c r="K52" s="47" t="s">
        <v>739</v>
      </c>
      <c r="L52" s="9" t="str">
        <f t="shared" si="10"/>
        <v>Yes</v>
      </c>
    </row>
    <row r="53" spans="1:12" x14ac:dyDescent="0.2">
      <c r="A53" s="48" t="s">
        <v>1508</v>
      </c>
      <c r="B53" s="37" t="s">
        <v>213</v>
      </c>
      <c r="C53" s="49" t="s">
        <v>1747</v>
      </c>
      <c r="D53" s="46" t="str">
        <f t="shared" si="7"/>
        <v>N/A</v>
      </c>
      <c r="E53" s="49" t="s">
        <v>1747</v>
      </c>
      <c r="F53" s="46" t="str">
        <f t="shared" si="8"/>
        <v>N/A</v>
      </c>
      <c r="G53" s="49" t="s">
        <v>1747</v>
      </c>
      <c r="H53" s="46" t="str">
        <f t="shared" si="9"/>
        <v>N/A</v>
      </c>
      <c r="I53" s="12" t="s">
        <v>1747</v>
      </c>
      <c r="J53" s="12" t="s">
        <v>1747</v>
      </c>
      <c r="K53" s="47" t="s">
        <v>739</v>
      </c>
      <c r="L53" s="9" t="str">
        <f t="shared" si="10"/>
        <v>N/A</v>
      </c>
    </row>
    <row r="54" spans="1:12" x14ac:dyDescent="0.2">
      <c r="A54" s="48" t="s">
        <v>1509</v>
      </c>
      <c r="B54" s="37" t="s">
        <v>213</v>
      </c>
      <c r="C54" s="49">
        <v>17631.102945999999</v>
      </c>
      <c r="D54" s="46" t="str">
        <f t="shared" si="7"/>
        <v>N/A</v>
      </c>
      <c r="E54" s="49">
        <v>16834.788333</v>
      </c>
      <c r="F54" s="46" t="str">
        <f t="shared" si="8"/>
        <v>N/A</v>
      </c>
      <c r="G54" s="49">
        <v>16522.840775000001</v>
      </c>
      <c r="H54" s="46" t="str">
        <f t="shared" si="9"/>
        <v>N/A</v>
      </c>
      <c r="I54" s="12">
        <v>-4.5199999999999996</v>
      </c>
      <c r="J54" s="12">
        <v>-1.85</v>
      </c>
      <c r="K54" s="47" t="s">
        <v>739</v>
      </c>
      <c r="L54" s="9" t="str">
        <f t="shared" si="10"/>
        <v>Yes</v>
      </c>
    </row>
    <row r="55" spans="1:12" x14ac:dyDescent="0.2">
      <c r="A55" s="48" t="s">
        <v>1510</v>
      </c>
      <c r="B55" s="37" t="s">
        <v>213</v>
      </c>
      <c r="C55" s="49">
        <v>19188.043243</v>
      </c>
      <c r="D55" s="46" t="str">
        <f t="shared" si="7"/>
        <v>N/A</v>
      </c>
      <c r="E55" s="49">
        <v>18581.626804</v>
      </c>
      <c r="F55" s="46" t="str">
        <f t="shared" si="8"/>
        <v>N/A</v>
      </c>
      <c r="G55" s="49">
        <v>18494.938580999999</v>
      </c>
      <c r="H55" s="46" t="str">
        <f t="shared" si="9"/>
        <v>N/A</v>
      </c>
      <c r="I55" s="12">
        <v>-3.16</v>
      </c>
      <c r="J55" s="12">
        <v>-0.46700000000000003</v>
      </c>
      <c r="K55" s="47" t="s">
        <v>739</v>
      </c>
      <c r="L55" s="9" t="str">
        <f t="shared" si="10"/>
        <v>Yes</v>
      </c>
    </row>
    <row r="56" spans="1:12" ht="25.5" x14ac:dyDescent="0.2">
      <c r="A56" s="48" t="s">
        <v>1511</v>
      </c>
      <c r="B56" s="37" t="s">
        <v>213</v>
      </c>
      <c r="C56" s="49">
        <v>11449.706821</v>
      </c>
      <c r="D56" s="46" t="str">
        <f t="shared" si="7"/>
        <v>N/A</v>
      </c>
      <c r="E56" s="49">
        <v>10256.055938</v>
      </c>
      <c r="F56" s="46" t="str">
        <f t="shared" si="8"/>
        <v>N/A</v>
      </c>
      <c r="G56" s="49">
        <v>10181.540510999999</v>
      </c>
      <c r="H56" s="46" t="str">
        <f t="shared" si="9"/>
        <v>N/A</v>
      </c>
      <c r="I56" s="12">
        <v>-10.4</v>
      </c>
      <c r="J56" s="12">
        <v>-0.72699999999999998</v>
      </c>
      <c r="K56" s="47" t="s">
        <v>739</v>
      </c>
      <c r="L56" s="9" t="str">
        <f t="shared" si="10"/>
        <v>Yes</v>
      </c>
    </row>
    <row r="57" spans="1:12" x14ac:dyDescent="0.2">
      <c r="A57" s="48" t="s">
        <v>1512</v>
      </c>
      <c r="B57" s="37" t="s">
        <v>213</v>
      </c>
      <c r="C57" s="49">
        <v>3117.2771948999998</v>
      </c>
      <c r="D57" s="46" t="str">
        <f t="shared" si="7"/>
        <v>N/A</v>
      </c>
      <c r="E57" s="49">
        <v>3109.5961155</v>
      </c>
      <c r="F57" s="46" t="str">
        <f t="shared" si="8"/>
        <v>N/A</v>
      </c>
      <c r="G57" s="49">
        <v>3147.0023222999998</v>
      </c>
      <c r="H57" s="46" t="str">
        <f t="shared" si="9"/>
        <v>N/A</v>
      </c>
      <c r="I57" s="12">
        <v>-0.246</v>
      </c>
      <c r="J57" s="12">
        <v>1.2030000000000001</v>
      </c>
      <c r="K57" s="47" t="s">
        <v>739</v>
      </c>
      <c r="L57" s="9" t="str">
        <f t="shared" si="10"/>
        <v>Yes</v>
      </c>
    </row>
    <row r="58" spans="1:12" x14ac:dyDescent="0.2">
      <c r="A58" s="48" t="s">
        <v>1513</v>
      </c>
      <c r="B58" s="37" t="s">
        <v>213</v>
      </c>
      <c r="C58" s="49">
        <v>21032.232344</v>
      </c>
      <c r="D58" s="46" t="str">
        <f t="shared" si="7"/>
        <v>N/A</v>
      </c>
      <c r="E58" s="49">
        <v>20289.944541000001</v>
      </c>
      <c r="F58" s="46" t="str">
        <f t="shared" si="8"/>
        <v>N/A</v>
      </c>
      <c r="G58" s="49">
        <v>19506.500047000001</v>
      </c>
      <c r="H58" s="46" t="str">
        <f t="shared" si="9"/>
        <v>N/A</v>
      </c>
      <c r="I58" s="12">
        <v>-3.53</v>
      </c>
      <c r="J58" s="12">
        <v>-3.86</v>
      </c>
      <c r="K58" s="47" t="s">
        <v>739</v>
      </c>
      <c r="L58" s="9" t="str">
        <f t="shared" si="10"/>
        <v>Yes</v>
      </c>
    </row>
    <row r="59" spans="1:12" x14ac:dyDescent="0.2">
      <c r="A59" s="48" t="s">
        <v>1514</v>
      </c>
      <c r="B59" s="37" t="s">
        <v>213</v>
      </c>
      <c r="C59" s="49" t="s">
        <v>1747</v>
      </c>
      <c r="D59" s="46" t="str">
        <f t="shared" si="7"/>
        <v>N/A</v>
      </c>
      <c r="E59" s="49" t="s">
        <v>1747</v>
      </c>
      <c r="F59" s="46" t="str">
        <f t="shared" si="8"/>
        <v>N/A</v>
      </c>
      <c r="G59" s="49" t="s">
        <v>1747</v>
      </c>
      <c r="H59" s="46" t="str">
        <f t="shared" si="9"/>
        <v>N/A</v>
      </c>
      <c r="I59" s="12" t="s">
        <v>1747</v>
      </c>
      <c r="J59" s="12" t="s">
        <v>1747</v>
      </c>
      <c r="K59" s="47" t="s">
        <v>739</v>
      </c>
      <c r="L59" s="9" t="str">
        <f t="shared" si="10"/>
        <v>N/A</v>
      </c>
    </row>
    <row r="60" spans="1:12" x14ac:dyDescent="0.2">
      <c r="A60" s="48" t="s">
        <v>1515</v>
      </c>
      <c r="B60" s="37" t="s">
        <v>213</v>
      </c>
      <c r="C60" s="49">
        <v>2784.8338981000002</v>
      </c>
      <c r="D60" s="46" t="str">
        <f t="shared" si="7"/>
        <v>N/A</v>
      </c>
      <c r="E60" s="49">
        <v>2625.2417082000002</v>
      </c>
      <c r="F60" s="46" t="str">
        <f t="shared" si="8"/>
        <v>N/A</v>
      </c>
      <c r="G60" s="49">
        <v>2667.8254164</v>
      </c>
      <c r="H60" s="46" t="str">
        <f t="shared" si="9"/>
        <v>N/A</v>
      </c>
      <c r="I60" s="12">
        <v>-5.73</v>
      </c>
      <c r="J60" s="12">
        <v>1.6220000000000001</v>
      </c>
      <c r="K60" s="47" t="s">
        <v>739</v>
      </c>
      <c r="L60" s="9" t="str">
        <f t="shared" si="10"/>
        <v>Yes</v>
      </c>
    </row>
    <row r="61" spans="1:12" x14ac:dyDescent="0.2">
      <c r="A61" s="48" t="s">
        <v>1516</v>
      </c>
      <c r="B61" s="37" t="s">
        <v>213</v>
      </c>
      <c r="C61" s="49">
        <v>2532.5870592000001</v>
      </c>
      <c r="D61" s="46" t="str">
        <f t="shared" si="7"/>
        <v>N/A</v>
      </c>
      <c r="E61" s="49">
        <v>2393.6577935999999</v>
      </c>
      <c r="F61" s="46" t="str">
        <f t="shared" si="8"/>
        <v>N/A</v>
      </c>
      <c r="G61" s="49">
        <v>2625.0068623000002</v>
      </c>
      <c r="H61" s="46" t="str">
        <f t="shared" si="9"/>
        <v>N/A</v>
      </c>
      <c r="I61" s="12">
        <v>-5.49</v>
      </c>
      <c r="J61" s="12">
        <v>9.6649999999999991</v>
      </c>
      <c r="K61" s="47" t="s">
        <v>739</v>
      </c>
      <c r="L61" s="9" t="str">
        <f t="shared" si="10"/>
        <v>Yes</v>
      </c>
    </row>
    <row r="62" spans="1:12" x14ac:dyDescent="0.2">
      <c r="A62" s="48" t="s">
        <v>1517</v>
      </c>
      <c r="B62" s="37" t="s">
        <v>213</v>
      </c>
      <c r="C62" s="49">
        <v>1776.1829733</v>
      </c>
      <c r="D62" s="46" t="str">
        <f t="shared" si="7"/>
        <v>N/A</v>
      </c>
      <c r="E62" s="49">
        <v>1652.9233333</v>
      </c>
      <c r="F62" s="46" t="str">
        <f t="shared" si="8"/>
        <v>N/A</v>
      </c>
      <c r="G62" s="49">
        <v>377.97368420999999</v>
      </c>
      <c r="H62" s="46" t="str">
        <f t="shared" si="9"/>
        <v>N/A</v>
      </c>
      <c r="I62" s="12">
        <v>-6.94</v>
      </c>
      <c r="J62" s="12">
        <v>-77.099999999999994</v>
      </c>
      <c r="K62" s="47" t="s">
        <v>739</v>
      </c>
      <c r="L62" s="9" t="str">
        <f t="shared" si="10"/>
        <v>No</v>
      </c>
    </row>
    <row r="63" spans="1:12" ht="25.5" x14ac:dyDescent="0.2">
      <c r="A63" s="48" t="s">
        <v>1518</v>
      </c>
      <c r="B63" s="37" t="s">
        <v>213</v>
      </c>
      <c r="C63" s="49">
        <v>3866.4523810000001</v>
      </c>
      <c r="D63" s="46" t="str">
        <f t="shared" si="7"/>
        <v>N/A</v>
      </c>
      <c r="E63" s="49">
        <v>3713.2187060000001</v>
      </c>
      <c r="F63" s="46" t="str">
        <f t="shared" si="8"/>
        <v>N/A</v>
      </c>
      <c r="G63" s="49">
        <v>3216.9273475</v>
      </c>
      <c r="H63" s="46" t="str">
        <f t="shared" si="9"/>
        <v>N/A</v>
      </c>
      <c r="I63" s="12">
        <v>-3.96</v>
      </c>
      <c r="J63" s="12">
        <v>-13.4</v>
      </c>
      <c r="K63" s="47" t="s">
        <v>739</v>
      </c>
      <c r="L63" s="9" t="str">
        <f t="shared" si="10"/>
        <v>Yes</v>
      </c>
    </row>
    <row r="64" spans="1:12" x14ac:dyDescent="0.2">
      <c r="A64" s="48" t="s">
        <v>1519</v>
      </c>
      <c r="B64" s="37" t="s">
        <v>213</v>
      </c>
      <c r="C64" s="49">
        <v>1913.6202436999999</v>
      </c>
      <c r="D64" s="46" t="str">
        <f t="shared" si="7"/>
        <v>N/A</v>
      </c>
      <c r="E64" s="49">
        <v>1837.4723406000001</v>
      </c>
      <c r="F64" s="46" t="str">
        <f t="shared" si="8"/>
        <v>N/A</v>
      </c>
      <c r="G64" s="49">
        <v>1899.8890073</v>
      </c>
      <c r="H64" s="46" t="str">
        <f t="shared" si="9"/>
        <v>N/A</v>
      </c>
      <c r="I64" s="12">
        <v>-3.98</v>
      </c>
      <c r="J64" s="12">
        <v>3.3969999999999998</v>
      </c>
      <c r="K64" s="47" t="s">
        <v>739</v>
      </c>
      <c r="L64" s="9" t="str">
        <f t="shared" si="10"/>
        <v>Yes</v>
      </c>
    </row>
    <row r="65" spans="1:12" x14ac:dyDescent="0.2">
      <c r="A65" s="48" t="s">
        <v>1520</v>
      </c>
      <c r="B65" s="37" t="s">
        <v>213</v>
      </c>
      <c r="C65" s="49">
        <v>5913.0863016000003</v>
      </c>
      <c r="D65" s="46" t="str">
        <f t="shared" si="7"/>
        <v>N/A</v>
      </c>
      <c r="E65" s="49">
        <v>5534.1683454000004</v>
      </c>
      <c r="F65" s="46" t="str">
        <f t="shared" si="8"/>
        <v>N/A</v>
      </c>
      <c r="G65" s="49">
        <v>5617.5069003999997</v>
      </c>
      <c r="H65" s="46" t="str">
        <f t="shared" si="9"/>
        <v>N/A</v>
      </c>
      <c r="I65" s="12">
        <v>-6.41</v>
      </c>
      <c r="J65" s="12">
        <v>1.506</v>
      </c>
      <c r="K65" s="47" t="s">
        <v>739</v>
      </c>
      <c r="L65" s="9" t="str">
        <f t="shared" si="10"/>
        <v>Yes</v>
      </c>
    </row>
    <row r="66" spans="1:12" x14ac:dyDescent="0.2">
      <c r="A66" s="48" t="s">
        <v>1521</v>
      </c>
      <c r="B66" s="37" t="s">
        <v>213</v>
      </c>
      <c r="C66" s="49">
        <v>13593.344787</v>
      </c>
      <c r="D66" s="46" t="str">
        <f t="shared" si="7"/>
        <v>N/A</v>
      </c>
      <c r="E66" s="49">
        <v>12364.250819999999</v>
      </c>
      <c r="F66" s="46" t="str">
        <f t="shared" si="8"/>
        <v>N/A</v>
      </c>
      <c r="G66" s="49">
        <v>11420.225162999999</v>
      </c>
      <c r="H66" s="46" t="str">
        <f t="shared" si="9"/>
        <v>N/A</v>
      </c>
      <c r="I66" s="12">
        <v>-9.0399999999999991</v>
      </c>
      <c r="J66" s="12">
        <v>-7.64</v>
      </c>
      <c r="K66" s="47" t="s">
        <v>739</v>
      </c>
      <c r="L66" s="9" t="str">
        <f t="shared" si="10"/>
        <v>Yes</v>
      </c>
    </row>
    <row r="67" spans="1:12" x14ac:dyDescent="0.2">
      <c r="A67" s="48" t="s">
        <v>1522</v>
      </c>
      <c r="B67" s="37" t="s">
        <v>213</v>
      </c>
      <c r="C67" s="49" t="s">
        <v>1747</v>
      </c>
      <c r="D67" s="46" t="str">
        <f t="shared" si="7"/>
        <v>N/A</v>
      </c>
      <c r="E67" s="49" t="s">
        <v>1747</v>
      </c>
      <c r="F67" s="46" t="str">
        <f t="shared" si="8"/>
        <v>N/A</v>
      </c>
      <c r="G67" s="49" t="s">
        <v>1747</v>
      </c>
      <c r="H67" s="46" t="str">
        <f t="shared" si="9"/>
        <v>N/A</v>
      </c>
      <c r="I67" s="12" t="s">
        <v>1747</v>
      </c>
      <c r="J67" s="12" t="s">
        <v>1747</v>
      </c>
      <c r="K67" s="47" t="s">
        <v>739</v>
      </c>
      <c r="L67" s="9" t="str">
        <f t="shared" si="10"/>
        <v>N/A</v>
      </c>
    </row>
    <row r="68" spans="1:12" x14ac:dyDescent="0.2">
      <c r="A68" s="48" t="s">
        <v>1523</v>
      </c>
      <c r="B68" s="37" t="s">
        <v>213</v>
      </c>
      <c r="C68" s="49">
        <v>3190.7138534000001</v>
      </c>
      <c r="D68" s="46" t="str">
        <f t="shared" si="7"/>
        <v>N/A</v>
      </c>
      <c r="E68" s="49">
        <v>2976.9086132000002</v>
      </c>
      <c r="F68" s="46" t="str">
        <f t="shared" si="8"/>
        <v>N/A</v>
      </c>
      <c r="G68" s="49">
        <v>3091.8390141999998</v>
      </c>
      <c r="H68" s="46" t="str">
        <f t="shared" si="9"/>
        <v>N/A</v>
      </c>
      <c r="I68" s="12">
        <v>-6.7</v>
      </c>
      <c r="J68" s="12">
        <v>3.8610000000000002</v>
      </c>
      <c r="K68" s="47" t="s">
        <v>739</v>
      </c>
      <c r="L68" s="9" t="str">
        <f t="shared" si="10"/>
        <v>Yes</v>
      </c>
    </row>
    <row r="69" spans="1:12" x14ac:dyDescent="0.2">
      <c r="A69" s="48" t="s">
        <v>1524</v>
      </c>
      <c r="B69" s="37" t="s">
        <v>213</v>
      </c>
      <c r="C69" s="49">
        <v>3823.1013195999999</v>
      </c>
      <c r="D69" s="46" t="str">
        <f t="shared" si="7"/>
        <v>N/A</v>
      </c>
      <c r="E69" s="49">
        <v>3524.8861953000001</v>
      </c>
      <c r="F69" s="46" t="str">
        <f t="shared" si="8"/>
        <v>N/A</v>
      </c>
      <c r="G69" s="49">
        <v>3831.0334627000002</v>
      </c>
      <c r="H69" s="46" t="str">
        <f t="shared" si="9"/>
        <v>N/A</v>
      </c>
      <c r="I69" s="12">
        <v>-7.8</v>
      </c>
      <c r="J69" s="12">
        <v>8.6850000000000005</v>
      </c>
      <c r="K69" s="47" t="s">
        <v>739</v>
      </c>
      <c r="L69" s="9" t="str">
        <f t="shared" si="10"/>
        <v>Yes</v>
      </c>
    </row>
    <row r="70" spans="1:12" x14ac:dyDescent="0.2">
      <c r="A70" s="48" t="s">
        <v>1525</v>
      </c>
      <c r="B70" s="37" t="s">
        <v>213</v>
      </c>
      <c r="C70" s="49">
        <v>1681.4346369</v>
      </c>
      <c r="D70" s="46" t="str">
        <f t="shared" si="7"/>
        <v>N/A</v>
      </c>
      <c r="E70" s="49">
        <v>1650.4460641000001</v>
      </c>
      <c r="F70" s="46" t="str">
        <f t="shared" si="8"/>
        <v>N/A</v>
      </c>
      <c r="G70" s="49">
        <v>493.75524475999998</v>
      </c>
      <c r="H70" s="46" t="str">
        <f t="shared" si="9"/>
        <v>N/A</v>
      </c>
      <c r="I70" s="12">
        <v>-1.84</v>
      </c>
      <c r="J70" s="12">
        <v>-70.099999999999994</v>
      </c>
      <c r="K70" s="47" t="s">
        <v>739</v>
      </c>
      <c r="L70" s="9" t="str">
        <f t="shared" si="10"/>
        <v>No</v>
      </c>
    </row>
    <row r="71" spans="1:12" ht="25.5" x14ac:dyDescent="0.2">
      <c r="A71" s="48" t="s">
        <v>1526</v>
      </c>
      <c r="B71" s="37" t="s">
        <v>213</v>
      </c>
      <c r="C71" s="49">
        <v>3579.4019281999999</v>
      </c>
      <c r="D71" s="46" t="str">
        <f t="shared" si="7"/>
        <v>N/A</v>
      </c>
      <c r="E71" s="49">
        <v>3279.2463164999999</v>
      </c>
      <c r="F71" s="46" t="str">
        <f t="shared" si="8"/>
        <v>N/A</v>
      </c>
      <c r="G71" s="49">
        <v>3278.2375839000001</v>
      </c>
      <c r="H71" s="46" t="str">
        <f t="shared" si="9"/>
        <v>N/A</v>
      </c>
      <c r="I71" s="12">
        <v>-8.39</v>
      </c>
      <c r="J71" s="12">
        <v>-3.1E-2</v>
      </c>
      <c r="K71" s="47" t="s">
        <v>739</v>
      </c>
      <c r="L71" s="9" t="str">
        <f t="shared" si="10"/>
        <v>Yes</v>
      </c>
    </row>
    <row r="72" spans="1:12" x14ac:dyDescent="0.2">
      <c r="A72" s="48" t="s">
        <v>1527</v>
      </c>
      <c r="B72" s="37" t="s">
        <v>213</v>
      </c>
      <c r="C72" s="49">
        <v>3007.0431106999999</v>
      </c>
      <c r="D72" s="46" t="str">
        <f t="shared" si="7"/>
        <v>N/A</v>
      </c>
      <c r="E72" s="49">
        <v>2867.1428280999999</v>
      </c>
      <c r="F72" s="46" t="str">
        <f t="shared" si="8"/>
        <v>N/A</v>
      </c>
      <c r="G72" s="49">
        <v>2935.5071742</v>
      </c>
      <c r="H72" s="46" t="str">
        <f t="shared" si="9"/>
        <v>N/A</v>
      </c>
      <c r="I72" s="12">
        <v>-4.6500000000000004</v>
      </c>
      <c r="J72" s="12">
        <v>2.3839999999999999</v>
      </c>
      <c r="K72" s="47" t="s">
        <v>739</v>
      </c>
      <c r="L72" s="9" t="str">
        <f t="shared" si="10"/>
        <v>Yes</v>
      </c>
    </row>
    <row r="73" spans="1:12" x14ac:dyDescent="0.2">
      <c r="A73" s="48" t="s">
        <v>1528</v>
      </c>
      <c r="B73" s="37" t="s">
        <v>213</v>
      </c>
      <c r="C73" s="49">
        <v>3001.0028831</v>
      </c>
      <c r="D73" s="46" t="str">
        <f t="shared" si="7"/>
        <v>N/A</v>
      </c>
      <c r="E73" s="49">
        <v>2787.6549667999998</v>
      </c>
      <c r="F73" s="46" t="str">
        <f t="shared" si="8"/>
        <v>N/A</v>
      </c>
      <c r="G73" s="49">
        <v>2865.6835735</v>
      </c>
      <c r="H73" s="46" t="str">
        <f t="shared" si="9"/>
        <v>N/A</v>
      </c>
      <c r="I73" s="12">
        <v>-7.11</v>
      </c>
      <c r="J73" s="12">
        <v>2.7989999999999999</v>
      </c>
      <c r="K73" s="47" t="s">
        <v>739</v>
      </c>
      <c r="L73" s="9" t="str">
        <f t="shared" si="10"/>
        <v>Yes</v>
      </c>
    </row>
    <row r="74" spans="1:12" x14ac:dyDescent="0.2">
      <c r="A74" s="48" t="s">
        <v>1529</v>
      </c>
      <c r="B74" s="37" t="s">
        <v>213</v>
      </c>
      <c r="C74" s="49" t="s">
        <v>1747</v>
      </c>
      <c r="D74" s="46" t="str">
        <f t="shared" si="7"/>
        <v>N/A</v>
      </c>
      <c r="E74" s="49" t="s">
        <v>1747</v>
      </c>
      <c r="F74" s="46" t="str">
        <f t="shared" si="8"/>
        <v>N/A</v>
      </c>
      <c r="G74" s="49" t="s">
        <v>1747</v>
      </c>
      <c r="H74" s="46" t="str">
        <f t="shared" si="9"/>
        <v>N/A</v>
      </c>
      <c r="I74" s="12" t="s">
        <v>1747</v>
      </c>
      <c r="J74" s="12" t="s">
        <v>1747</v>
      </c>
      <c r="K74" s="47" t="s">
        <v>739</v>
      </c>
      <c r="L74" s="9" t="str">
        <f t="shared" si="10"/>
        <v>N/A</v>
      </c>
    </row>
    <row r="75" spans="1:12" x14ac:dyDescent="0.2">
      <c r="A75" s="48" t="s">
        <v>1611</v>
      </c>
      <c r="B75" s="37" t="s">
        <v>213</v>
      </c>
      <c r="C75" s="49">
        <v>64383415</v>
      </c>
      <c r="D75" s="46" t="str">
        <f t="shared" ref="D75:D144" si="11">IF($B75="N/A","N/A",IF(C75&gt;10,"No",IF(C75&lt;-10,"No","Yes")))</f>
        <v>N/A</v>
      </c>
      <c r="E75" s="49">
        <v>60039670</v>
      </c>
      <c r="F75" s="46" t="str">
        <f t="shared" ref="F75:F144" si="12">IF($B75="N/A","N/A",IF(E75&gt;10,"No",IF(E75&lt;-10,"No","Yes")))</f>
        <v>N/A</v>
      </c>
      <c r="G75" s="49">
        <v>59664467</v>
      </c>
      <c r="H75" s="46" t="str">
        <f t="shared" ref="H75:H144" si="13">IF($B75="N/A","N/A",IF(G75&gt;10,"No",IF(G75&lt;-10,"No","Yes")))</f>
        <v>N/A</v>
      </c>
      <c r="I75" s="12">
        <v>-6.75</v>
      </c>
      <c r="J75" s="12">
        <v>-0.625</v>
      </c>
      <c r="K75" s="47" t="s">
        <v>739</v>
      </c>
      <c r="L75" s="9" t="str">
        <f t="shared" ref="L75:L135" si="14">IF(J75="Div by 0", "N/A", IF(K75="N/A","N/A", IF(J75&gt;VALUE(MID(K75,1,2)), "No", IF(J75&lt;-1*VALUE(MID(K75,1,2)), "No", "Yes"))))</f>
        <v>Yes</v>
      </c>
    </row>
    <row r="76" spans="1:12" x14ac:dyDescent="0.2">
      <c r="A76" s="48" t="s">
        <v>598</v>
      </c>
      <c r="B76" s="37" t="s">
        <v>213</v>
      </c>
      <c r="C76" s="38">
        <v>16366</v>
      </c>
      <c r="D76" s="46" t="str">
        <f t="shared" si="11"/>
        <v>N/A</v>
      </c>
      <c r="E76" s="38">
        <v>16573</v>
      </c>
      <c r="F76" s="46" t="str">
        <f t="shared" si="12"/>
        <v>N/A</v>
      </c>
      <c r="G76" s="38">
        <v>16416</v>
      </c>
      <c r="H76" s="46" t="str">
        <f t="shared" si="13"/>
        <v>N/A</v>
      </c>
      <c r="I76" s="12">
        <v>1.2649999999999999</v>
      </c>
      <c r="J76" s="12">
        <v>-0.94699999999999995</v>
      </c>
      <c r="K76" s="47" t="s">
        <v>739</v>
      </c>
      <c r="L76" s="9" t="str">
        <f t="shared" si="14"/>
        <v>Yes</v>
      </c>
    </row>
    <row r="77" spans="1:12" x14ac:dyDescent="0.2">
      <c r="A77" s="48" t="s">
        <v>1438</v>
      </c>
      <c r="B77" s="37" t="s">
        <v>213</v>
      </c>
      <c r="C77" s="49">
        <v>3933.9737871000002</v>
      </c>
      <c r="D77" s="46" t="str">
        <f t="shared" si="11"/>
        <v>N/A</v>
      </c>
      <c r="E77" s="49">
        <v>3622.7399988000002</v>
      </c>
      <c r="F77" s="46" t="str">
        <f t="shared" si="12"/>
        <v>N/A</v>
      </c>
      <c r="G77" s="49">
        <v>3634.5313718000002</v>
      </c>
      <c r="H77" s="46" t="str">
        <f t="shared" si="13"/>
        <v>N/A</v>
      </c>
      <c r="I77" s="12">
        <v>-7.91</v>
      </c>
      <c r="J77" s="12">
        <v>0.32550000000000001</v>
      </c>
      <c r="K77" s="47" t="s">
        <v>739</v>
      </c>
      <c r="L77" s="9" t="str">
        <f t="shared" si="14"/>
        <v>Yes</v>
      </c>
    </row>
    <row r="78" spans="1:12" x14ac:dyDescent="0.2">
      <c r="A78" s="48" t="s">
        <v>1439</v>
      </c>
      <c r="B78" s="37" t="s">
        <v>213</v>
      </c>
      <c r="C78" s="38">
        <v>4.1473176097</v>
      </c>
      <c r="D78" s="46" t="str">
        <f t="shared" si="11"/>
        <v>N/A</v>
      </c>
      <c r="E78" s="38">
        <v>4.3175647137000004</v>
      </c>
      <c r="F78" s="46" t="str">
        <f t="shared" si="12"/>
        <v>N/A</v>
      </c>
      <c r="G78" s="38">
        <v>4.3252923977000002</v>
      </c>
      <c r="H78" s="46" t="str">
        <f t="shared" si="13"/>
        <v>N/A</v>
      </c>
      <c r="I78" s="12">
        <v>4.1050000000000004</v>
      </c>
      <c r="J78" s="12">
        <v>0.17899999999999999</v>
      </c>
      <c r="K78" s="47" t="s">
        <v>739</v>
      </c>
      <c r="L78" s="9" t="str">
        <f t="shared" si="14"/>
        <v>Yes</v>
      </c>
    </row>
    <row r="79" spans="1:12" ht="25.5" x14ac:dyDescent="0.2">
      <c r="A79" s="48" t="s">
        <v>599</v>
      </c>
      <c r="B79" s="37" t="s">
        <v>213</v>
      </c>
      <c r="C79" s="49">
        <v>0</v>
      </c>
      <c r="D79" s="46" t="str">
        <f t="shared" si="11"/>
        <v>N/A</v>
      </c>
      <c r="E79" s="49">
        <v>0</v>
      </c>
      <c r="F79" s="46" t="str">
        <f t="shared" si="12"/>
        <v>N/A</v>
      </c>
      <c r="G79" s="49">
        <v>0</v>
      </c>
      <c r="H79" s="46" t="str">
        <f t="shared" si="13"/>
        <v>N/A</v>
      </c>
      <c r="I79" s="12" t="s">
        <v>1747</v>
      </c>
      <c r="J79" s="12" t="s">
        <v>1747</v>
      </c>
      <c r="K79" s="47" t="s">
        <v>739</v>
      </c>
      <c r="L79" s="9" t="str">
        <f t="shared" si="14"/>
        <v>N/A</v>
      </c>
    </row>
    <row r="80" spans="1:12" x14ac:dyDescent="0.2">
      <c r="A80" s="48" t="s">
        <v>600</v>
      </c>
      <c r="B80" s="37" t="s">
        <v>213</v>
      </c>
      <c r="C80" s="38">
        <v>0</v>
      </c>
      <c r="D80" s="46" t="str">
        <f t="shared" si="11"/>
        <v>N/A</v>
      </c>
      <c r="E80" s="38">
        <v>0</v>
      </c>
      <c r="F80" s="46" t="str">
        <f t="shared" si="12"/>
        <v>N/A</v>
      </c>
      <c r="G80" s="38">
        <v>0</v>
      </c>
      <c r="H80" s="46" t="str">
        <f t="shared" si="13"/>
        <v>N/A</v>
      </c>
      <c r="I80" s="12" t="s">
        <v>1747</v>
      </c>
      <c r="J80" s="12" t="s">
        <v>1747</v>
      </c>
      <c r="K80" s="47" t="s">
        <v>739</v>
      </c>
      <c r="L80" s="9" t="str">
        <f t="shared" si="14"/>
        <v>N/A</v>
      </c>
    </row>
    <row r="81" spans="1:12" x14ac:dyDescent="0.2">
      <c r="A81" s="48" t="s">
        <v>1440</v>
      </c>
      <c r="B81" s="37" t="s">
        <v>213</v>
      </c>
      <c r="C81" s="49" t="s">
        <v>1747</v>
      </c>
      <c r="D81" s="46" t="str">
        <f t="shared" si="11"/>
        <v>N/A</v>
      </c>
      <c r="E81" s="49" t="s">
        <v>1747</v>
      </c>
      <c r="F81" s="46" t="str">
        <f t="shared" si="12"/>
        <v>N/A</v>
      </c>
      <c r="G81" s="49" t="s">
        <v>1747</v>
      </c>
      <c r="H81" s="46" t="str">
        <f t="shared" si="13"/>
        <v>N/A</v>
      </c>
      <c r="I81" s="12" t="s">
        <v>1747</v>
      </c>
      <c r="J81" s="12" t="s">
        <v>1747</v>
      </c>
      <c r="K81" s="47" t="s">
        <v>739</v>
      </c>
      <c r="L81" s="9" t="str">
        <f t="shared" si="14"/>
        <v>N/A</v>
      </c>
    </row>
    <row r="82" spans="1:12" ht="25.5" x14ac:dyDescent="0.2">
      <c r="A82" s="48" t="s">
        <v>601</v>
      </c>
      <c r="B82" s="37" t="s">
        <v>213</v>
      </c>
      <c r="C82" s="49">
        <v>4168333</v>
      </c>
      <c r="D82" s="46" t="str">
        <f t="shared" si="11"/>
        <v>N/A</v>
      </c>
      <c r="E82" s="49">
        <v>4229001</v>
      </c>
      <c r="F82" s="46" t="str">
        <f t="shared" si="12"/>
        <v>N/A</v>
      </c>
      <c r="G82" s="49">
        <v>5224757</v>
      </c>
      <c r="H82" s="46" t="str">
        <f t="shared" si="13"/>
        <v>N/A</v>
      </c>
      <c r="I82" s="12">
        <v>1.4550000000000001</v>
      </c>
      <c r="J82" s="12">
        <v>23.55</v>
      </c>
      <c r="K82" s="47" t="s">
        <v>739</v>
      </c>
      <c r="L82" s="9" t="str">
        <f t="shared" si="14"/>
        <v>Yes</v>
      </c>
    </row>
    <row r="83" spans="1:12" x14ac:dyDescent="0.2">
      <c r="A83" s="48" t="s">
        <v>602</v>
      </c>
      <c r="B83" s="37" t="s">
        <v>213</v>
      </c>
      <c r="C83" s="38">
        <v>347</v>
      </c>
      <c r="D83" s="46" t="str">
        <f t="shared" si="11"/>
        <v>N/A</v>
      </c>
      <c r="E83" s="38">
        <v>376</v>
      </c>
      <c r="F83" s="46" t="str">
        <f t="shared" si="12"/>
        <v>N/A</v>
      </c>
      <c r="G83" s="38">
        <v>368</v>
      </c>
      <c r="H83" s="46" t="str">
        <f t="shared" si="13"/>
        <v>N/A</v>
      </c>
      <c r="I83" s="12">
        <v>8.3569999999999993</v>
      </c>
      <c r="J83" s="12">
        <v>-2.13</v>
      </c>
      <c r="K83" s="47" t="s">
        <v>739</v>
      </c>
      <c r="L83" s="9" t="str">
        <f t="shared" si="14"/>
        <v>Yes</v>
      </c>
    </row>
    <row r="84" spans="1:12" ht="25.5" x14ac:dyDescent="0.2">
      <c r="A84" s="4" t="s">
        <v>1441</v>
      </c>
      <c r="B84" s="37" t="s">
        <v>213</v>
      </c>
      <c r="C84" s="49">
        <v>12012.487032000001</v>
      </c>
      <c r="D84" s="46" t="str">
        <f t="shared" si="11"/>
        <v>N/A</v>
      </c>
      <c r="E84" s="49">
        <v>11247.343085</v>
      </c>
      <c r="F84" s="46" t="str">
        <f t="shared" si="12"/>
        <v>N/A</v>
      </c>
      <c r="G84" s="49">
        <v>14197.709239</v>
      </c>
      <c r="H84" s="46" t="str">
        <f t="shared" si="13"/>
        <v>N/A</v>
      </c>
      <c r="I84" s="12">
        <v>-6.37</v>
      </c>
      <c r="J84" s="12">
        <v>26.23</v>
      </c>
      <c r="K84" s="47" t="s">
        <v>739</v>
      </c>
      <c r="L84" s="9" t="str">
        <f t="shared" si="14"/>
        <v>Yes</v>
      </c>
    </row>
    <row r="85" spans="1:12" x14ac:dyDescent="0.2">
      <c r="A85" s="4" t="s">
        <v>603</v>
      </c>
      <c r="B85" s="37" t="s">
        <v>213</v>
      </c>
      <c r="C85" s="49">
        <v>3149059</v>
      </c>
      <c r="D85" s="46" t="str">
        <f t="shared" si="11"/>
        <v>N/A</v>
      </c>
      <c r="E85" s="49">
        <v>2995672</v>
      </c>
      <c r="F85" s="46" t="str">
        <f t="shared" si="12"/>
        <v>N/A</v>
      </c>
      <c r="G85" s="49">
        <v>3013916</v>
      </c>
      <c r="H85" s="46" t="str">
        <f t="shared" si="13"/>
        <v>N/A</v>
      </c>
      <c r="I85" s="12">
        <v>-4.87</v>
      </c>
      <c r="J85" s="12">
        <v>0.60899999999999999</v>
      </c>
      <c r="K85" s="47" t="s">
        <v>739</v>
      </c>
      <c r="L85" s="9" t="str">
        <f t="shared" si="14"/>
        <v>Yes</v>
      </c>
    </row>
    <row r="86" spans="1:12" x14ac:dyDescent="0.2">
      <c r="A86" s="4" t="s">
        <v>604</v>
      </c>
      <c r="B86" s="37" t="s">
        <v>213</v>
      </c>
      <c r="C86" s="38">
        <v>44</v>
      </c>
      <c r="D86" s="46" t="str">
        <f t="shared" si="11"/>
        <v>N/A</v>
      </c>
      <c r="E86" s="38">
        <v>43</v>
      </c>
      <c r="F86" s="46" t="str">
        <f t="shared" si="12"/>
        <v>N/A</v>
      </c>
      <c r="G86" s="38">
        <v>42</v>
      </c>
      <c r="H86" s="46" t="str">
        <f t="shared" si="13"/>
        <v>N/A</v>
      </c>
      <c r="I86" s="12">
        <v>-2.27</v>
      </c>
      <c r="J86" s="12">
        <v>-2.33</v>
      </c>
      <c r="K86" s="47" t="s">
        <v>739</v>
      </c>
      <c r="L86" s="9" t="str">
        <f t="shared" si="14"/>
        <v>Yes</v>
      </c>
    </row>
    <row r="87" spans="1:12" x14ac:dyDescent="0.2">
      <c r="A87" s="4" t="s">
        <v>1442</v>
      </c>
      <c r="B87" s="37" t="s">
        <v>213</v>
      </c>
      <c r="C87" s="49">
        <v>71569.522727000003</v>
      </c>
      <c r="D87" s="46" t="str">
        <f t="shared" si="11"/>
        <v>N/A</v>
      </c>
      <c r="E87" s="49">
        <v>69666.790697999997</v>
      </c>
      <c r="F87" s="46" t="str">
        <f t="shared" si="12"/>
        <v>N/A</v>
      </c>
      <c r="G87" s="49">
        <v>71759.904762000006</v>
      </c>
      <c r="H87" s="46" t="str">
        <f t="shared" si="13"/>
        <v>N/A</v>
      </c>
      <c r="I87" s="12">
        <v>-2.66</v>
      </c>
      <c r="J87" s="12">
        <v>3.004</v>
      </c>
      <c r="K87" s="47" t="s">
        <v>739</v>
      </c>
      <c r="L87" s="9" t="str">
        <f t="shared" si="14"/>
        <v>Yes</v>
      </c>
    </row>
    <row r="88" spans="1:12" x14ac:dyDescent="0.2">
      <c r="A88" s="48" t="s">
        <v>605</v>
      </c>
      <c r="B88" s="37" t="s">
        <v>213</v>
      </c>
      <c r="C88" s="49">
        <v>215597817</v>
      </c>
      <c r="D88" s="46" t="str">
        <f t="shared" si="11"/>
        <v>N/A</v>
      </c>
      <c r="E88" s="49">
        <v>199682225</v>
      </c>
      <c r="F88" s="46" t="str">
        <f t="shared" si="12"/>
        <v>N/A</v>
      </c>
      <c r="G88" s="49">
        <v>210383014</v>
      </c>
      <c r="H88" s="46" t="str">
        <f t="shared" si="13"/>
        <v>N/A</v>
      </c>
      <c r="I88" s="12">
        <v>-7.38</v>
      </c>
      <c r="J88" s="12">
        <v>5.359</v>
      </c>
      <c r="K88" s="47" t="s">
        <v>739</v>
      </c>
      <c r="L88" s="9" t="str">
        <f t="shared" si="14"/>
        <v>Yes</v>
      </c>
    </row>
    <row r="89" spans="1:12" x14ac:dyDescent="0.2">
      <c r="A89" s="51" t="s">
        <v>606</v>
      </c>
      <c r="B89" s="38" t="s">
        <v>213</v>
      </c>
      <c r="C89" s="38">
        <v>6952</v>
      </c>
      <c r="D89" s="46" t="str">
        <f t="shared" si="11"/>
        <v>N/A</v>
      </c>
      <c r="E89" s="38">
        <v>6985</v>
      </c>
      <c r="F89" s="46" t="str">
        <f t="shared" si="12"/>
        <v>N/A</v>
      </c>
      <c r="G89" s="38">
        <v>7042</v>
      </c>
      <c r="H89" s="46" t="str">
        <f t="shared" si="13"/>
        <v>N/A</v>
      </c>
      <c r="I89" s="12">
        <v>0.47470000000000001</v>
      </c>
      <c r="J89" s="12">
        <v>0.81599999999999995</v>
      </c>
      <c r="K89" s="52" t="s">
        <v>739</v>
      </c>
      <c r="L89" s="9" t="str">
        <f t="shared" si="14"/>
        <v>Yes</v>
      </c>
    </row>
    <row r="90" spans="1:12" x14ac:dyDescent="0.2">
      <c r="A90" s="48" t="s">
        <v>1443</v>
      </c>
      <c r="B90" s="37" t="s">
        <v>213</v>
      </c>
      <c r="C90" s="49">
        <v>31012.344217000002</v>
      </c>
      <c r="D90" s="46" t="str">
        <f t="shared" si="11"/>
        <v>N/A</v>
      </c>
      <c r="E90" s="49">
        <v>28587.290623000001</v>
      </c>
      <c r="F90" s="46" t="str">
        <f t="shared" si="12"/>
        <v>N/A</v>
      </c>
      <c r="G90" s="49">
        <v>29875.463505</v>
      </c>
      <c r="H90" s="46" t="str">
        <f t="shared" si="13"/>
        <v>N/A</v>
      </c>
      <c r="I90" s="12">
        <v>-7.82</v>
      </c>
      <c r="J90" s="12">
        <v>4.5060000000000002</v>
      </c>
      <c r="K90" s="47" t="s">
        <v>739</v>
      </c>
      <c r="L90" s="9" t="str">
        <f t="shared" si="14"/>
        <v>Yes</v>
      </c>
    </row>
    <row r="91" spans="1:12" ht="25.5" x14ac:dyDescent="0.2">
      <c r="A91" s="48" t="s">
        <v>607</v>
      </c>
      <c r="B91" s="37" t="s">
        <v>213</v>
      </c>
      <c r="C91" s="49">
        <v>47403679</v>
      </c>
      <c r="D91" s="46" t="str">
        <f t="shared" si="11"/>
        <v>N/A</v>
      </c>
      <c r="E91" s="49">
        <v>51777098</v>
      </c>
      <c r="F91" s="46" t="str">
        <f t="shared" si="12"/>
        <v>N/A</v>
      </c>
      <c r="G91" s="49">
        <v>51794188</v>
      </c>
      <c r="H91" s="46" t="str">
        <f t="shared" si="13"/>
        <v>N/A</v>
      </c>
      <c r="I91" s="12">
        <v>9.2260000000000009</v>
      </c>
      <c r="J91" s="12">
        <v>3.3000000000000002E-2</v>
      </c>
      <c r="K91" s="47" t="s">
        <v>739</v>
      </c>
      <c r="L91" s="9" t="str">
        <f t="shared" si="14"/>
        <v>Yes</v>
      </c>
    </row>
    <row r="92" spans="1:12" x14ac:dyDescent="0.2">
      <c r="A92" s="48" t="s">
        <v>608</v>
      </c>
      <c r="B92" s="37" t="s">
        <v>213</v>
      </c>
      <c r="C92" s="38">
        <v>110547</v>
      </c>
      <c r="D92" s="46" t="str">
        <f t="shared" si="11"/>
        <v>N/A</v>
      </c>
      <c r="E92" s="38">
        <v>115664</v>
      </c>
      <c r="F92" s="46" t="str">
        <f t="shared" si="12"/>
        <v>N/A</v>
      </c>
      <c r="G92" s="38">
        <v>116434</v>
      </c>
      <c r="H92" s="46" t="str">
        <f t="shared" si="13"/>
        <v>N/A</v>
      </c>
      <c r="I92" s="12">
        <v>4.6289999999999996</v>
      </c>
      <c r="J92" s="12">
        <v>0.66569999999999996</v>
      </c>
      <c r="K92" s="47" t="s">
        <v>739</v>
      </c>
      <c r="L92" s="9" t="str">
        <f t="shared" si="14"/>
        <v>Yes</v>
      </c>
    </row>
    <row r="93" spans="1:12" x14ac:dyDescent="0.2">
      <c r="A93" s="48" t="s">
        <v>1444</v>
      </c>
      <c r="B93" s="37" t="s">
        <v>213</v>
      </c>
      <c r="C93" s="49">
        <v>428.81018029000001</v>
      </c>
      <c r="D93" s="46" t="str">
        <f t="shared" si="11"/>
        <v>N/A</v>
      </c>
      <c r="E93" s="49">
        <v>447.65093719999999</v>
      </c>
      <c r="F93" s="46" t="str">
        <f t="shared" si="12"/>
        <v>N/A</v>
      </c>
      <c r="G93" s="49">
        <v>444.83731555999998</v>
      </c>
      <c r="H93" s="46" t="str">
        <f t="shared" si="13"/>
        <v>N/A</v>
      </c>
      <c r="I93" s="12">
        <v>4.3940000000000001</v>
      </c>
      <c r="J93" s="12">
        <v>-0.629</v>
      </c>
      <c r="K93" s="47" t="s">
        <v>739</v>
      </c>
      <c r="L93" s="9" t="str">
        <f t="shared" si="14"/>
        <v>Yes</v>
      </c>
    </row>
    <row r="94" spans="1:12" x14ac:dyDescent="0.2">
      <c r="A94" s="48" t="s">
        <v>609</v>
      </c>
      <c r="B94" s="37" t="s">
        <v>213</v>
      </c>
      <c r="C94" s="49">
        <v>21937003</v>
      </c>
      <c r="D94" s="46" t="str">
        <f t="shared" si="11"/>
        <v>N/A</v>
      </c>
      <c r="E94" s="49">
        <v>22395541</v>
      </c>
      <c r="F94" s="46" t="str">
        <f t="shared" si="12"/>
        <v>N/A</v>
      </c>
      <c r="G94" s="49">
        <v>22105264</v>
      </c>
      <c r="H94" s="46" t="str">
        <f t="shared" si="13"/>
        <v>N/A</v>
      </c>
      <c r="I94" s="12">
        <v>2.09</v>
      </c>
      <c r="J94" s="12">
        <v>-1.3</v>
      </c>
      <c r="K94" s="47" t="s">
        <v>739</v>
      </c>
      <c r="L94" s="9" t="str">
        <f t="shared" si="14"/>
        <v>Yes</v>
      </c>
    </row>
    <row r="95" spans="1:12" x14ac:dyDescent="0.2">
      <c r="A95" s="48" t="s">
        <v>610</v>
      </c>
      <c r="B95" s="37" t="s">
        <v>213</v>
      </c>
      <c r="C95" s="38">
        <v>55614</v>
      </c>
      <c r="D95" s="46" t="str">
        <f t="shared" si="11"/>
        <v>N/A</v>
      </c>
      <c r="E95" s="38">
        <v>57973</v>
      </c>
      <c r="F95" s="46" t="str">
        <f t="shared" si="12"/>
        <v>N/A</v>
      </c>
      <c r="G95" s="38">
        <v>59563</v>
      </c>
      <c r="H95" s="46" t="str">
        <f t="shared" si="13"/>
        <v>N/A</v>
      </c>
      <c r="I95" s="12">
        <v>4.242</v>
      </c>
      <c r="J95" s="12">
        <v>2.7429999999999999</v>
      </c>
      <c r="K95" s="47" t="s">
        <v>739</v>
      </c>
      <c r="L95" s="9" t="str">
        <f t="shared" si="14"/>
        <v>Yes</v>
      </c>
    </row>
    <row r="96" spans="1:12" x14ac:dyDescent="0.2">
      <c r="A96" s="48" t="s">
        <v>1445</v>
      </c>
      <c r="B96" s="37" t="s">
        <v>213</v>
      </c>
      <c r="C96" s="49">
        <v>394.45109144999998</v>
      </c>
      <c r="D96" s="46" t="str">
        <f t="shared" si="11"/>
        <v>N/A</v>
      </c>
      <c r="E96" s="49">
        <v>386.30985113999998</v>
      </c>
      <c r="F96" s="46" t="str">
        <f t="shared" si="12"/>
        <v>N/A</v>
      </c>
      <c r="G96" s="49">
        <v>371.1240871</v>
      </c>
      <c r="H96" s="46" t="str">
        <f t="shared" si="13"/>
        <v>N/A</v>
      </c>
      <c r="I96" s="12">
        <v>-2.06</v>
      </c>
      <c r="J96" s="12">
        <v>-3.93</v>
      </c>
      <c r="K96" s="47" t="s">
        <v>739</v>
      </c>
      <c r="L96" s="9" t="str">
        <f t="shared" si="14"/>
        <v>Yes</v>
      </c>
    </row>
    <row r="97" spans="1:12" ht="25.5" x14ac:dyDescent="0.2">
      <c r="A97" s="48" t="s">
        <v>611</v>
      </c>
      <c r="B97" s="37" t="s">
        <v>213</v>
      </c>
      <c r="C97" s="49">
        <v>2257201</v>
      </c>
      <c r="D97" s="46" t="str">
        <f t="shared" si="11"/>
        <v>N/A</v>
      </c>
      <c r="E97" s="49">
        <v>2306571</v>
      </c>
      <c r="F97" s="46" t="str">
        <f t="shared" si="12"/>
        <v>N/A</v>
      </c>
      <c r="G97" s="49">
        <v>2356367</v>
      </c>
      <c r="H97" s="46" t="str">
        <f t="shared" si="13"/>
        <v>N/A</v>
      </c>
      <c r="I97" s="12">
        <v>2.1869999999999998</v>
      </c>
      <c r="J97" s="12">
        <v>2.1589999999999998</v>
      </c>
      <c r="K97" s="47" t="s">
        <v>739</v>
      </c>
      <c r="L97" s="9" t="str">
        <f t="shared" si="14"/>
        <v>Yes</v>
      </c>
    </row>
    <row r="98" spans="1:12" x14ac:dyDescent="0.2">
      <c r="A98" s="48" t="s">
        <v>612</v>
      </c>
      <c r="B98" s="37" t="s">
        <v>213</v>
      </c>
      <c r="C98" s="38">
        <v>20658</v>
      </c>
      <c r="D98" s="46" t="str">
        <f t="shared" si="11"/>
        <v>N/A</v>
      </c>
      <c r="E98" s="38">
        <v>20579</v>
      </c>
      <c r="F98" s="46" t="str">
        <f t="shared" si="12"/>
        <v>N/A</v>
      </c>
      <c r="G98" s="38">
        <v>20751</v>
      </c>
      <c r="H98" s="46" t="str">
        <f t="shared" si="13"/>
        <v>N/A</v>
      </c>
      <c r="I98" s="12">
        <v>-0.38200000000000001</v>
      </c>
      <c r="J98" s="12">
        <v>0.83579999999999999</v>
      </c>
      <c r="K98" s="47" t="s">
        <v>739</v>
      </c>
      <c r="L98" s="9" t="str">
        <f t="shared" si="14"/>
        <v>Yes</v>
      </c>
    </row>
    <row r="99" spans="1:12" ht="25.5" x14ac:dyDescent="0.2">
      <c r="A99" s="48" t="s">
        <v>1446</v>
      </c>
      <c r="B99" s="37" t="s">
        <v>213</v>
      </c>
      <c r="C99" s="49">
        <v>109.26522413000001</v>
      </c>
      <c r="D99" s="46" t="str">
        <f t="shared" si="11"/>
        <v>N/A</v>
      </c>
      <c r="E99" s="49">
        <v>112.08372613</v>
      </c>
      <c r="F99" s="46" t="str">
        <f t="shared" si="12"/>
        <v>N/A</v>
      </c>
      <c r="G99" s="49">
        <v>113.55438291999999</v>
      </c>
      <c r="H99" s="46" t="str">
        <f t="shared" si="13"/>
        <v>N/A</v>
      </c>
      <c r="I99" s="12">
        <v>2.58</v>
      </c>
      <c r="J99" s="12">
        <v>1.3120000000000001</v>
      </c>
      <c r="K99" s="47" t="s">
        <v>739</v>
      </c>
      <c r="L99" s="9" t="str">
        <f t="shared" si="14"/>
        <v>Yes</v>
      </c>
    </row>
    <row r="100" spans="1:12" ht="25.5" x14ac:dyDescent="0.2">
      <c r="A100" s="48" t="s">
        <v>613</v>
      </c>
      <c r="B100" s="37" t="s">
        <v>213</v>
      </c>
      <c r="C100" s="49">
        <v>39787890</v>
      </c>
      <c r="D100" s="46" t="str">
        <f t="shared" si="11"/>
        <v>N/A</v>
      </c>
      <c r="E100" s="49">
        <v>38642350</v>
      </c>
      <c r="F100" s="46" t="str">
        <f t="shared" si="12"/>
        <v>N/A</v>
      </c>
      <c r="G100" s="49">
        <v>41641318</v>
      </c>
      <c r="H100" s="46" t="str">
        <f t="shared" si="13"/>
        <v>N/A</v>
      </c>
      <c r="I100" s="12">
        <v>-2.88</v>
      </c>
      <c r="J100" s="12">
        <v>7.7610000000000001</v>
      </c>
      <c r="K100" s="47" t="s">
        <v>739</v>
      </c>
      <c r="L100" s="9" t="str">
        <f t="shared" si="14"/>
        <v>Yes</v>
      </c>
    </row>
    <row r="101" spans="1:12" x14ac:dyDescent="0.2">
      <c r="A101" s="48" t="s">
        <v>614</v>
      </c>
      <c r="B101" s="37" t="s">
        <v>213</v>
      </c>
      <c r="C101" s="38">
        <v>62669</v>
      </c>
      <c r="D101" s="46" t="str">
        <f t="shared" si="11"/>
        <v>N/A</v>
      </c>
      <c r="E101" s="38">
        <v>56418</v>
      </c>
      <c r="F101" s="46" t="str">
        <f t="shared" si="12"/>
        <v>N/A</v>
      </c>
      <c r="G101" s="38">
        <v>57673</v>
      </c>
      <c r="H101" s="46" t="str">
        <f t="shared" si="13"/>
        <v>N/A</v>
      </c>
      <c r="I101" s="12">
        <v>-9.9700000000000006</v>
      </c>
      <c r="J101" s="12">
        <v>2.2240000000000002</v>
      </c>
      <c r="K101" s="47" t="s">
        <v>739</v>
      </c>
      <c r="L101" s="9" t="str">
        <f t="shared" si="14"/>
        <v>Yes</v>
      </c>
    </row>
    <row r="102" spans="1:12" x14ac:dyDescent="0.2">
      <c r="A102" s="48" t="s">
        <v>1447</v>
      </c>
      <c r="B102" s="37" t="s">
        <v>213</v>
      </c>
      <c r="C102" s="49">
        <v>634.88949879999996</v>
      </c>
      <c r="D102" s="46" t="str">
        <f t="shared" si="11"/>
        <v>N/A</v>
      </c>
      <c r="E102" s="49">
        <v>684.92945513999996</v>
      </c>
      <c r="F102" s="46" t="str">
        <f t="shared" si="12"/>
        <v>N/A</v>
      </c>
      <c r="G102" s="49">
        <v>722.02448286000003</v>
      </c>
      <c r="H102" s="46" t="str">
        <f t="shared" si="13"/>
        <v>N/A</v>
      </c>
      <c r="I102" s="12">
        <v>7.8819999999999997</v>
      </c>
      <c r="J102" s="12">
        <v>5.4160000000000004</v>
      </c>
      <c r="K102" s="47" t="s">
        <v>739</v>
      </c>
      <c r="L102" s="9" t="str">
        <f t="shared" si="14"/>
        <v>Yes</v>
      </c>
    </row>
    <row r="103" spans="1:12" x14ac:dyDescent="0.2">
      <c r="A103" s="48" t="s">
        <v>615</v>
      </c>
      <c r="B103" s="37" t="s">
        <v>213</v>
      </c>
      <c r="C103" s="49">
        <v>66367174</v>
      </c>
      <c r="D103" s="46" t="str">
        <f t="shared" si="11"/>
        <v>N/A</v>
      </c>
      <c r="E103" s="49">
        <v>70637163</v>
      </c>
      <c r="F103" s="46" t="str">
        <f t="shared" si="12"/>
        <v>N/A</v>
      </c>
      <c r="G103" s="49">
        <v>69651521</v>
      </c>
      <c r="H103" s="46" t="str">
        <f t="shared" si="13"/>
        <v>N/A</v>
      </c>
      <c r="I103" s="12">
        <v>6.4340000000000002</v>
      </c>
      <c r="J103" s="12">
        <v>-1.4</v>
      </c>
      <c r="K103" s="47" t="s">
        <v>739</v>
      </c>
      <c r="L103" s="9" t="str">
        <f t="shared" si="14"/>
        <v>Yes</v>
      </c>
    </row>
    <row r="104" spans="1:12" x14ac:dyDescent="0.2">
      <c r="A104" s="48" t="s">
        <v>616</v>
      </c>
      <c r="B104" s="37" t="s">
        <v>213</v>
      </c>
      <c r="C104" s="38">
        <v>42023</v>
      </c>
      <c r="D104" s="46" t="str">
        <f t="shared" si="11"/>
        <v>N/A</v>
      </c>
      <c r="E104" s="38">
        <v>43779</v>
      </c>
      <c r="F104" s="46" t="str">
        <f t="shared" si="12"/>
        <v>N/A</v>
      </c>
      <c r="G104" s="38">
        <v>43945</v>
      </c>
      <c r="H104" s="46" t="str">
        <f t="shared" si="13"/>
        <v>N/A</v>
      </c>
      <c r="I104" s="12">
        <v>4.1790000000000003</v>
      </c>
      <c r="J104" s="12">
        <v>0.37919999999999998</v>
      </c>
      <c r="K104" s="47" t="s">
        <v>739</v>
      </c>
      <c r="L104" s="9" t="str">
        <f t="shared" si="14"/>
        <v>Yes</v>
      </c>
    </row>
    <row r="105" spans="1:12" x14ac:dyDescent="0.2">
      <c r="A105" s="48" t="s">
        <v>1448</v>
      </c>
      <c r="B105" s="37" t="s">
        <v>213</v>
      </c>
      <c r="C105" s="49">
        <v>1579.3059515</v>
      </c>
      <c r="D105" s="46" t="str">
        <f t="shared" si="11"/>
        <v>N/A</v>
      </c>
      <c r="E105" s="49">
        <v>1613.4942096</v>
      </c>
      <c r="F105" s="46" t="str">
        <f t="shared" si="12"/>
        <v>N/A</v>
      </c>
      <c r="G105" s="49">
        <v>1584.9703265000001</v>
      </c>
      <c r="H105" s="46" t="str">
        <f t="shared" si="13"/>
        <v>N/A</v>
      </c>
      <c r="I105" s="12">
        <v>2.165</v>
      </c>
      <c r="J105" s="12">
        <v>-1.77</v>
      </c>
      <c r="K105" s="47" t="s">
        <v>739</v>
      </c>
      <c r="L105" s="9" t="str">
        <f t="shared" si="14"/>
        <v>Yes</v>
      </c>
    </row>
    <row r="106" spans="1:12" ht="25.5" x14ac:dyDescent="0.2">
      <c r="A106" s="48" t="s">
        <v>617</v>
      </c>
      <c r="B106" s="37" t="s">
        <v>213</v>
      </c>
      <c r="C106" s="49">
        <v>8411957</v>
      </c>
      <c r="D106" s="46" t="str">
        <f t="shared" si="11"/>
        <v>N/A</v>
      </c>
      <c r="E106" s="49">
        <v>8807259</v>
      </c>
      <c r="F106" s="46" t="str">
        <f t="shared" si="12"/>
        <v>N/A</v>
      </c>
      <c r="G106" s="49">
        <v>10991168</v>
      </c>
      <c r="H106" s="46" t="str">
        <f t="shared" si="13"/>
        <v>N/A</v>
      </c>
      <c r="I106" s="12">
        <v>4.6989999999999998</v>
      </c>
      <c r="J106" s="12">
        <v>24.8</v>
      </c>
      <c r="K106" s="47" t="s">
        <v>739</v>
      </c>
      <c r="L106" s="9" t="str">
        <f t="shared" si="14"/>
        <v>Yes</v>
      </c>
    </row>
    <row r="107" spans="1:12" x14ac:dyDescent="0.2">
      <c r="A107" s="48" t="s">
        <v>618</v>
      </c>
      <c r="B107" s="37" t="s">
        <v>213</v>
      </c>
      <c r="C107" s="38">
        <v>3408</v>
      </c>
      <c r="D107" s="46" t="str">
        <f t="shared" si="11"/>
        <v>N/A</v>
      </c>
      <c r="E107" s="38">
        <v>3131</v>
      </c>
      <c r="F107" s="46" t="str">
        <f t="shared" si="12"/>
        <v>N/A</v>
      </c>
      <c r="G107" s="38">
        <v>2932</v>
      </c>
      <c r="H107" s="46" t="str">
        <f t="shared" si="13"/>
        <v>N/A</v>
      </c>
      <c r="I107" s="12">
        <v>-8.1300000000000008</v>
      </c>
      <c r="J107" s="12">
        <v>-6.36</v>
      </c>
      <c r="K107" s="47" t="s">
        <v>739</v>
      </c>
      <c r="L107" s="9" t="str">
        <f t="shared" si="14"/>
        <v>Yes</v>
      </c>
    </row>
    <row r="108" spans="1:12" ht="25.5" x14ac:dyDescent="0.2">
      <c r="A108" s="48" t="s">
        <v>1449</v>
      </c>
      <c r="B108" s="37" t="s">
        <v>213</v>
      </c>
      <c r="C108" s="49">
        <v>2468.2972417999999</v>
      </c>
      <c r="D108" s="46" t="str">
        <f t="shared" si="11"/>
        <v>N/A</v>
      </c>
      <c r="E108" s="49">
        <v>2812.9220696000002</v>
      </c>
      <c r="F108" s="46" t="str">
        <f t="shared" si="12"/>
        <v>N/A</v>
      </c>
      <c r="G108" s="49">
        <v>3748.6930422999999</v>
      </c>
      <c r="H108" s="46" t="str">
        <f t="shared" si="13"/>
        <v>N/A</v>
      </c>
      <c r="I108" s="12">
        <v>13.96</v>
      </c>
      <c r="J108" s="12">
        <v>33.270000000000003</v>
      </c>
      <c r="K108" s="47" t="s">
        <v>739</v>
      </c>
      <c r="L108" s="9" t="str">
        <f t="shared" si="14"/>
        <v>No</v>
      </c>
    </row>
    <row r="109" spans="1:12" ht="25.5" x14ac:dyDescent="0.2">
      <c r="A109" s="48" t="s">
        <v>619</v>
      </c>
      <c r="B109" s="37" t="s">
        <v>213</v>
      </c>
      <c r="C109" s="49">
        <v>30483407</v>
      </c>
      <c r="D109" s="46" t="str">
        <f t="shared" si="11"/>
        <v>N/A</v>
      </c>
      <c r="E109" s="49">
        <v>22370753</v>
      </c>
      <c r="F109" s="46" t="str">
        <f t="shared" si="12"/>
        <v>N/A</v>
      </c>
      <c r="G109" s="49">
        <v>29511924</v>
      </c>
      <c r="H109" s="46" t="str">
        <f t="shared" si="13"/>
        <v>N/A</v>
      </c>
      <c r="I109" s="12">
        <v>-26.6</v>
      </c>
      <c r="J109" s="12">
        <v>31.92</v>
      </c>
      <c r="K109" s="47" t="s">
        <v>739</v>
      </c>
      <c r="L109" s="9" t="str">
        <f t="shared" si="14"/>
        <v>No</v>
      </c>
    </row>
    <row r="110" spans="1:12" x14ac:dyDescent="0.2">
      <c r="A110" s="48" t="s">
        <v>620</v>
      </c>
      <c r="B110" s="37" t="s">
        <v>213</v>
      </c>
      <c r="C110" s="38">
        <v>73605</v>
      </c>
      <c r="D110" s="46" t="str">
        <f t="shared" si="11"/>
        <v>N/A</v>
      </c>
      <c r="E110" s="38">
        <v>76107</v>
      </c>
      <c r="F110" s="46" t="str">
        <f t="shared" si="12"/>
        <v>N/A</v>
      </c>
      <c r="G110" s="38">
        <v>76353</v>
      </c>
      <c r="H110" s="46" t="str">
        <f t="shared" si="13"/>
        <v>N/A</v>
      </c>
      <c r="I110" s="12">
        <v>3.399</v>
      </c>
      <c r="J110" s="12">
        <v>0.32319999999999999</v>
      </c>
      <c r="K110" s="47" t="s">
        <v>739</v>
      </c>
      <c r="L110" s="9" t="str">
        <f t="shared" si="14"/>
        <v>Yes</v>
      </c>
    </row>
    <row r="111" spans="1:12" x14ac:dyDescent="0.2">
      <c r="A111" s="48" t="s">
        <v>1450</v>
      </c>
      <c r="B111" s="37" t="s">
        <v>213</v>
      </c>
      <c r="C111" s="49">
        <v>414.14859044999997</v>
      </c>
      <c r="D111" s="46" t="str">
        <f t="shared" si="11"/>
        <v>N/A</v>
      </c>
      <c r="E111" s="49">
        <v>293.93817913999999</v>
      </c>
      <c r="F111" s="46" t="str">
        <f t="shared" si="12"/>
        <v>N/A</v>
      </c>
      <c r="G111" s="49">
        <v>386.51950806999997</v>
      </c>
      <c r="H111" s="46" t="str">
        <f t="shared" si="13"/>
        <v>N/A</v>
      </c>
      <c r="I111" s="12">
        <v>-29</v>
      </c>
      <c r="J111" s="12">
        <v>31.5</v>
      </c>
      <c r="K111" s="47" t="s">
        <v>739</v>
      </c>
      <c r="L111" s="9" t="str">
        <f t="shared" si="14"/>
        <v>No</v>
      </c>
    </row>
    <row r="112" spans="1:12" x14ac:dyDescent="0.2">
      <c r="A112" s="48" t="s">
        <v>621</v>
      </c>
      <c r="B112" s="37" t="s">
        <v>213</v>
      </c>
      <c r="C112" s="49">
        <v>89057510</v>
      </c>
      <c r="D112" s="46" t="str">
        <f t="shared" si="11"/>
        <v>N/A</v>
      </c>
      <c r="E112" s="49">
        <v>92386030</v>
      </c>
      <c r="F112" s="46" t="str">
        <f t="shared" si="12"/>
        <v>N/A</v>
      </c>
      <c r="G112" s="49">
        <v>94993731</v>
      </c>
      <c r="H112" s="46" t="str">
        <f t="shared" si="13"/>
        <v>N/A</v>
      </c>
      <c r="I112" s="12">
        <v>3.7370000000000001</v>
      </c>
      <c r="J112" s="12">
        <v>2.823</v>
      </c>
      <c r="K112" s="47" t="s">
        <v>739</v>
      </c>
      <c r="L112" s="9" t="str">
        <f t="shared" si="14"/>
        <v>Yes</v>
      </c>
    </row>
    <row r="113" spans="1:12" x14ac:dyDescent="0.2">
      <c r="A113" s="48" t="s">
        <v>622</v>
      </c>
      <c r="B113" s="37" t="s">
        <v>213</v>
      </c>
      <c r="C113" s="38">
        <v>98692</v>
      </c>
      <c r="D113" s="46" t="str">
        <f t="shared" si="11"/>
        <v>N/A</v>
      </c>
      <c r="E113" s="38">
        <v>101697</v>
      </c>
      <c r="F113" s="46" t="str">
        <f t="shared" si="12"/>
        <v>N/A</v>
      </c>
      <c r="G113" s="38">
        <v>101857</v>
      </c>
      <c r="H113" s="46" t="str">
        <f t="shared" si="13"/>
        <v>N/A</v>
      </c>
      <c r="I113" s="12">
        <v>3.0449999999999999</v>
      </c>
      <c r="J113" s="12">
        <v>0.1573</v>
      </c>
      <c r="K113" s="47" t="s">
        <v>739</v>
      </c>
      <c r="L113" s="9" t="str">
        <f t="shared" si="14"/>
        <v>Yes</v>
      </c>
    </row>
    <row r="114" spans="1:12" x14ac:dyDescent="0.2">
      <c r="A114" s="48" t="s">
        <v>1451</v>
      </c>
      <c r="B114" s="37" t="s">
        <v>213</v>
      </c>
      <c r="C114" s="49">
        <v>902.37820695000005</v>
      </c>
      <c r="D114" s="46" t="str">
        <f t="shared" si="11"/>
        <v>N/A</v>
      </c>
      <c r="E114" s="49">
        <v>908.44400523000002</v>
      </c>
      <c r="F114" s="46" t="str">
        <f t="shared" si="12"/>
        <v>N/A</v>
      </c>
      <c r="G114" s="49">
        <v>932.61858291999999</v>
      </c>
      <c r="H114" s="46" t="str">
        <f t="shared" si="13"/>
        <v>N/A</v>
      </c>
      <c r="I114" s="12">
        <v>0.67220000000000002</v>
      </c>
      <c r="J114" s="12">
        <v>2.661</v>
      </c>
      <c r="K114" s="47" t="s">
        <v>739</v>
      </c>
      <c r="L114" s="9" t="str">
        <f t="shared" si="14"/>
        <v>Yes</v>
      </c>
    </row>
    <row r="115" spans="1:12" ht="25.5" x14ac:dyDescent="0.2">
      <c r="A115" s="48" t="s">
        <v>623</v>
      </c>
      <c r="B115" s="37" t="s">
        <v>213</v>
      </c>
      <c r="C115" s="49">
        <v>229575647</v>
      </c>
      <c r="D115" s="46" t="str">
        <f t="shared" si="11"/>
        <v>N/A</v>
      </c>
      <c r="E115" s="49">
        <v>239295599</v>
      </c>
      <c r="F115" s="46" t="str">
        <f t="shared" si="12"/>
        <v>N/A</v>
      </c>
      <c r="G115" s="49">
        <v>246503122</v>
      </c>
      <c r="H115" s="46" t="str">
        <f t="shared" si="13"/>
        <v>N/A</v>
      </c>
      <c r="I115" s="12">
        <v>4.234</v>
      </c>
      <c r="J115" s="12">
        <v>3.012</v>
      </c>
      <c r="K115" s="47" t="s">
        <v>739</v>
      </c>
      <c r="L115" s="9" t="str">
        <f t="shared" si="14"/>
        <v>Yes</v>
      </c>
    </row>
    <row r="116" spans="1:12" x14ac:dyDescent="0.2">
      <c r="A116" s="51" t="s">
        <v>624</v>
      </c>
      <c r="B116" s="38" t="s">
        <v>213</v>
      </c>
      <c r="C116" s="38">
        <v>13179</v>
      </c>
      <c r="D116" s="46" t="str">
        <f t="shared" si="11"/>
        <v>N/A</v>
      </c>
      <c r="E116" s="38">
        <v>13373</v>
      </c>
      <c r="F116" s="46" t="str">
        <f t="shared" si="12"/>
        <v>N/A</v>
      </c>
      <c r="G116" s="38">
        <v>13769</v>
      </c>
      <c r="H116" s="46" t="str">
        <f t="shared" si="13"/>
        <v>N/A</v>
      </c>
      <c r="I116" s="12">
        <v>1.472</v>
      </c>
      <c r="J116" s="12">
        <v>2.9609999999999999</v>
      </c>
      <c r="K116" s="52" t="s">
        <v>739</v>
      </c>
      <c r="L116" s="9" t="str">
        <f t="shared" si="14"/>
        <v>Yes</v>
      </c>
    </row>
    <row r="117" spans="1:12" ht="25.5" x14ac:dyDescent="0.2">
      <c r="A117" s="48" t="s">
        <v>1452</v>
      </c>
      <c r="B117" s="37" t="s">
        <v>213</v>
      </c>
      <c r="C117" s="49">
        <v>17419.807799999999</v>
      </c>
      <c r="D117" s="46" t="str">
        <f t="shared" si="11"/>
        <v>N/A</v>
      </c>
      <c r="E117" s="49">
        <v>17893.935466999999</v>
      </c>
      <c r="F117" s="46" t="str">
        <f t="shared" si="12"/>
        <v>N/A</v>
      </c>
      <c r="G117" s="49">
        <v>17902.761420999999</v>
      </c>
      <c r="H117" s="46" t="str">
        <f t="shared" si="13"/>
        <v>N/A</v>
      </c>
      <c r="I117" s="12">
        <v>2.722</v>
      </c>
      <c r="J117" s="12">
        <v>4.9299999999999997E-2</v>
      </c>
      <c r="K117" s="47" t="s">
        <v>739</v>
      </c>
      <c r="L117" s="9" t="str">
        <f t="shared" si="14"/>
        <v>Yes</v>
      </c>
    </row>
    <row r="118" spans="1:12" ht="25.5" x14ac:dyDescent="0.2">
      <c r="A118" s="48" t="s">
        <v>625</v>
      </c>
      <c r="B118" s="37" t="s">
        <v>213</v>
      </c>
      <c r="C118" s="49">
        <v>6007265</v>
      </c>
      <c r="D118" s="46" t="str">
        <f t="shared" si="11"/>
        <v>N/A</v>
      </c>
      <c r="E118" s="49">
        <v>5813465</v>
      </c>
      <c r="F118" s="46" t="str">
        <f t="shared" si="12"/>
        <v>N/A</v>
      </c>
      <c r="G118" s="49">
        <v>5552350</v>
      </c>
      <c r="H118" s="46" t="str">
        <f t="shared" si="13"/>
        <v>N/A</v>
      </c>
      <c r="I118" s="12">
        <v>-3.23</v>
      </c>
      <c r="J118" s="12">
        <v>-4.49</v>
      </c>
      <c r="K118" s="47" t="s">
        <v>739</v>
      </c>
      <c r="L118" s="9" t="str">
        <f t="shared" si="14"/>
        <v>Yes</v>
      </c>
    </row>
    <row r="119" spans="1:12" x14ac:dyDescent="0.2">
      <c r="A119" s="48" t="s">
        <v>626</v>
      </c>
      <c r="B119" s="37" t="s">
        <v>213</v>
      </c>
      <c r="C119" s="38">
        <v>8834</v>
      </c>
      <c r="D119" s="46" t="str">
        <f t="shared" si="11"/>
        <v>N/A</v>
      </c>
      <c r="E119" s="38">
        <v>9576</v>
      </c>
      <c r="F119" s="46" t="str">
        <f t="shared" si="12"/>
        <v>N/A</v>
      </c>
      <c r="G119" s="38">
        <v>9408</v>
      </c>
      <c r="H119" s="46" t="str">
        <f t="shared" si="13"/>
        <v>N/A</v>
      </c>
      <c r="I119" s="12">
        <v>8.3989999999999991</v>
      </c>
      <c r="J119" s="12">
        <v>-1.75</v>
      </c>
      <c r="K119" s="47" t="s">
        <v>739</v>
      </c>
      <c r="L119" s="9" t="str">
        <f t="shared" si="14"/>
        <v>Yes</v>
      </c>
    </row>
    <row r="120" spans="1:12" ht="25.5" x14ac:dyDescent="0.2">
      <c r="A120" s="48" t="s">
        <v>1453</v>
      </c>
      <c r="B120" s="37" t="s">
        <v>213</v>
      </c>
      <c r="C120" s="49">
        <v>680.01641385999994</v>
      </c>
      <c r="D120" s="46" t="str">
        <f t="shared" si="11"/>
        <v>N/A</v>
      </c>
      <c r="E120" s="49">
        <v>607.08698830000003</v>
      </c>
      <c r="F120" s="46" t="str">
        <f t="shared" si="12"/>
        <v>N/A</v>
      </c>
      <c r="G120" s="49">
        <v>590.17325679999999</v>
      </c>
      <c r="H120" s="46" t="str">
        <f t="shared" si="13"/>
        <v>N/A</v>
      </c>
      <c r="I120" s="12">
        <v>-10.7</v>
      </c>
      <c r="J120" s="12">
        <v>-2.79</v>
      </c>
      <c r="K120" s="47" t="s">
        <v>739</v>
      </c>
      <c r="L120" s="9" t="str">
        <f t="shared" si="14"/>
        <v>Yes</v>
      </c>
    </row>
    <row r="121" spans="1:12" ht="25.5" x14ac:dyDescent="0.2">
      <c r="A121" s="48" t="s">
        <v>627</v>
      </c>
      <c r="B121" s="37" t="s">
        <v>213</v>
      </c>
      <c r="C121" s="49">
        <v>6562046</v>
      </c>
      <c r="D121" s="46" t="str">
        <f t="shared" si="11"/>
        <v>N/A</v>
      </c>
      <c r="E121" s="49">
        <v>7797879</v>
      </c>
      <c r="F121" s="46" t="str">
        <f t="shared" si="12"/>
        <v>N/A</v>
      </c>
      <c r="G121" s="49">
        <v>7566966</v>
      </c>
      <c r="H121" s="46" t="str">
        <f t="shared" si="13"/>
        <v>N/A</v>
      </c>
      <c r="I121" s="12">
        <v>18.829999999999998</v>
      </c>
      <c r="J121" s="12">
        <v>-2.96</v>
      </c>
      <c r="K121" s="47" t="s">
        <v>739</v>
      </c>
      <c r="L121" s="9" t="str">
        <f t="shared" si="14"/>
        <v>Yes</v>
      </c>
    </row>
    <row r="122" spans="1:12" x14ac:dyDescent="0.2">
      <c r="A122" s="48" t="s">
        <v>628</v>
      </c>
      <c r="B122" s="37" t="s">
        <v>213</v>
      </c>
      <c r="C122" s="38">
        <v>196</v>
      </c>
      <c r="D122" s="46" t="str">
        <f t="shared" si="11"/>
        <v>N/A</v>
      </c>
      <c r="E122" s="38">
        <v>213</v>
      </c>
      <c r="F122" s="46" t="str">
        <f t="shared" si="12"/>
        <v>N/A</v>
      </c>
      <c r="G122" s="38">
        <v>221</v>
      </c>
      <c r="H122" s="46" t="str">
        <f t="shared" si="13"/>
        <v>N/A</v>
      </c>
      <c r="I122" s="12">
        <v>8.673</v>
      </c>
      <c r="J122" s="12">
        <v>3.7559999999999998</v>
      </c>
      <c r="K122" s="47" t="s">
        <v>739</v>
      </c>
      <c r="L122" s="9" t="str">
        <f t="shared" si="14"/>
        <v>Yes</v>
      </c>
    </row>
    <row r="123" spans="1:12" ht="25.5" x14ac:dyDescent="0.2">
      <c r="A123" s="48" t="s">
        <v>1454</v>
      </c>
      <c r="B123" s="37" t="s">
        <v>213</v>
      </c>
      <c r="C123" s="49">
        <v>33479.826530999999</v>
      </c>
      <c r="D123" s="46" t="str">
        <f t="shared" si="11"/>
        <v>N/A</v>
      </c>
      <c r="E123" s="49">
        <v>36609.760563000003</v>
      </c>
      <c r="F123" s="46" t="str">
        <f t="shared" si="12"/>
        <v>N/A</v>
      </c>
      <c r="G123" s="49">
        <v>34239.665158000003</v>
      </c>
      <c r="H123" s="46" t="str">
        <f t="shared" si="13"/>
        <v>N/A</v>
      </c>
      <c r="I123" s="12">
        <v>9.3490000000000002</v>
      </c>
      <c r="J123" s="12">
        <v>-6.47</v>
      </c>
      <c r="K123" s="47" t="s">
        <v>739</v>
      </c>
      <c r="L123" s="9" t="str">
        <f t="shared" si="14"/>
        <v>Yes</v>
      </c>
    </row>
    <row r="124" spans="1:12" ht="25.5" x14ac:dyDescent="0.2">
      <c r="A124" s="48" t="s">
        <v>629</v>
      </c>
      <c r="B124" s="37" t="s">
        <v>213</v>
      </c>
      <c r="C124" s="49">
        <v>0</v>
      </c>
      <c r="D124" s="46" t="str">
        <f t="shared" si="11"/>
        <v>N/A</v>
      </c>
      <c r="E124" s="49">
        <v>0</v>
      </c>
      <c r="F124" s="46" t="str">
        <f t="shared" si="12"/>
        <v>N/A</v>
      </c>
      <c r="G124" s="49">
        <v>0</v>
      </c>
      <c r="H124" s="46" t="str">
        <f t="shared" si="13"/>
        <v>N/A</v>
      </c>
      <c r="I124" s="12" t="s">
        <v>1747</v>
      </c>
      <c r="J124" s="12" t="s">
        <v>1747</v>
      </c>
      <c r="K124" s="47" t="s">
        <v>739</v>
      </c>
      <c r="L124" s="9" t="str">
        <f t="shared" si="14"/>
        <v>N/A</v>
      </c>
    </row>
    <row r="125" spans="1:12" ht="25.5" x14ac:dyDescent="0.2">
      <c r="A125" s="48" t="s">
        <v>630</v>
      </c>
      <c r="B125" s="37" t="s">
        <v>213</v>
      </c>
      <c r="C125" s="38">
        <v>0</v>
      </c>
      <c r="D125" s="46" t="str">
        <f t="shared" si="11"/>
        <v>N/A</v>
      </c>
      <c r="E125" s="38">
        <v>0</v>
      </c>
      <c r="F125" s="46" t="str">
        <f t="shared" si="12"/>
        <v>N/A</v>
      </c>
      <c r="G125" s="38">
        <v>0</v>
      </c>
      <c r="H125" s="46" t="str">
        <f t="shared" si="13"/>
        <v>N/A</v>
      </c>
      <c r="I125" s="12" t="s">
        <v>1747</v>
      </c>
      <c r="J125" s="12" t="s">
        <v>1747</v>
      </c>
      <c r="K125" s="47" t="s">
        <v>739</v>
      </c>
      <c r="L125" s="9" t="str">
        <f t="shared" si="14"/>
        <v>N/A</v>
      </c>
    </row>
    <row r="126" spans="1:12" ht="25.5" x14ac:dyDescent="0.2">
      <c r="A126" s="48" t="s">
        <v>1455</v>
      </c>
      <c r="B126" s="37" t="s">
        <v>213</v>
      </c>
      <c r="C126" s="49" t="s">
        <v>1747</v>
      </c>
      <c r="D126" s="46" t="str">
        <f t="shared" si="11"/>
        <v>N/A</v>
      </c>
      <c r="E126" s="49" t="s">
        <v>1747</v>
      </c>
      <c r="F126" s="46" t="str">
        <f t="shared" si="12"/>
        <v>N/A</v>
      </c>
      <c r="G126" s="49" t="s">
        <v>1747</v>
      </c>
      <c r="H126" s="46" t="str">
        <f t="shared" si="13"/>
        <v>N/A</v>
      </c>
      <c r="I126" s="12" t="s">
        <v>1747</v>
      </c>
      <c r="J126" s="12" t="s">
        <v>1747</v>
      </c>
      <c r="K126" s="47" t="s">
        <v>739</v>
      </c>
      <c r="L126" s="9" t="str">
        <f t="shared" si="14"/>
        <v>N/A</v>
      </c>
    </row>
    <row r="127" spans="1:12" ht="25.5" x14ac:dyDescent="0.2">
      <c r="A127" s="48" t="s">
        <v>631</v>
      </c>
      <c r="B127" s="37" t="s">
        <v>213</v>
      </c>
      <c r="C127" s="49">
        <v>9666884</v>
      </c>
      <c r="D127" s="46" t="str">
        <f t="shared" si="11"/>
        <v>N/A</v>
      </c>
      <c r="E127" s="49">
        <v>10247172</v>
      </c>
      <c r="F127" s="46" t="str">
        <f t="shared" si="12"/>
        <v>N/A</v>
      </c>
      <c r="G127" s="49">
        <v>10219895</v>
      </c>
      <c r="H127" s="46" t="str">
        <f t="shared" si="13"/>
        <v>N/A</v>
      </c>
      <c r="I127" s="12">
        <v>6.0030000000000001</v>
      </c>
      <c r="J127" s="12">
        <v>-0.26600000000000001</v>
      </c>
      <c r="K127" s="47" t="s">
        <v>739</v>
      </c>
      <c r="L127" s="9" t="str">
        <f t="shared" si="14"/>
        <v>Yes</v>
      </c>
    </row>
    <row r="128" spans="1:12" x14ac:dyDescent="0.2">
      <c r="A128" s="48" t="s">
        <v>632</v>
      </c>
      <c r="B128" s="37" t="s">
        <v>213</v>
      </c>
      <c r="C128" s="38">
        <v>3037</v>
      </c>
      <c r="D128" s="46" t="str">
        <f t="shared" si="11"/>
        <v>N/A</v>
      </c>
      <c r="E128" s="38">
        <v>3157</v>
      </c>
      <c r="F128" s="46" t="str">
        <f t="shared" si="12"/>
        <v>N/A</v>
      </c>
      <c r="G128" s="38">
        <v>3139</v>
      </c>
      <c r="H128" s="46" t="str">
        <f t="shared" si="13"/>
        <v>N/A</v>
      </c>
      <c r="I128" s="12">
        <v>3.9510000000000001</v>
      </c>
      <c r="J128" s="12">
        <v>-0.56999999999999995</v>
      </c>
      <c r="K128" s="47" t="s">
        <v>739</v>
      </c>
      <c r="L128" s="9" t="str">
        <f t="shared" si="14"/>
        <v>Yes</v>
      </c>
    </row>
    <row r="129" spans="1:12" ht="25.5" x14ac:dyDescent="0.2">
      <c r="A129" s="48" t="s">
        <v>1456</v>
      </c>
      <c r="B129" s="37" t="s">
        <v>213</v>
      </c>
      <c r="C129" s="49">
        <v>3183.0372078</v>
      </c>
      <c r="D129" s="46" t="str">
        <f t="shared" si="11"/>
        <v>N/A</v>
      </c>
      <c r="E129" s="49">
        <v>3245.8574595999999</v>
      </c>
      <c r="F129" s="46" t="str">
        <f t="shared" si="12"/>
        <v>N/A</v>
      </c>
      <c r="G129" s="49">
        <v>3255.7805033</v>
      </c>
      <c r="H129" s="46" t="str">
        <f t="shared" si="13"/>
        <v>N/A</v>
      </c>
      <c r="I129" s="12">
        <v>1.974</v>
      </c>
      <c r="J129" s="12">
        <v>0.30570000000000003</v>
      </c>
      <c r="K129" s="47" t="s">
        <v>739</v>
      </c>
      <c r="L129" s="9" t="str">
        <f t="shared" si="14"/>
        <v>Yes</v>
      </c>
    </row>
    <row r="130" spans="1:12" ht="25.5" x14ac:dyDescent="0.2">
      <c r="A130" s="48" t="s">
        <v>633</v>
      </c>
      <c r="B130" s="37" t="s">
        <v>213</v>
      </c>
      <c r="C130" s="49">
        <v>2173421</v>
      </c>
      <c r="D130" s="46" t="str">
        <f t="shared" si="11"/>
        <v>N/A</v>
      </c>
      <c r="E130" s="49">
        <v>2303719</v>
      </c>
      <c r="F130" s="46" t="str">
        <f t="shared" si="12"/>
        <v>N/A</v>
      </c>
      <c r="G130" s="49">
        <v>2275995</v>
      </c>
      <c r="H130" s="46" t="str">
        <f t="shared" si="13"/>
        <v>N/A</v>
      </c>
      <c r="I130" s="12">
        <v>5.9950000000000001</v>
      </c>
      <c r="J130" s="12">
        <v>-1.2</v>
      </c>
      <c r="K130" s="47" t="s">
        <v>739</v>
      </c>
      <c r="L130" s="9" t="str">
        <f t="shared" si="14"/>
        <v>Yes</v>
      </c>
    </row>
    <row r="131" spans="1:12" x14ac:dyDescent="0.2">
      <c r="A131" s="48" t="s">
        <v>634</v>
      </c>
      <c r="B131" s="37" t="s">
        <v>213</v>
      </c>
      <c r="C131" s="38">
        <v>2679</v>
      </c>
      <c r="D131" s="46" t="str">
        <f t="shared" si="11"/>
        <v>N/A</v>
      </c>
      <c r="E131" s="38">
        <v>2848</v>
      </c>
      <c r="F131" s="46" t="str">
        <f t="shared" si="12"/>
        <v>N/A</v>
      </c>
      <c r="G131" s="38">
        <v>3014</v>
      </c>
      <c r="H131" s="46" t="str">
        <f t="shared" si="13"/>
        <v>N/A</v>
      </c>
      <c r="I131" s="12">
        <v>6.3079999999999998</v>
      </c>
      <c r="J131" s="12">
        <v>5.8289999999999997</v>
      </c>
      <c r="K131" s="47" t="s">
        <v>739</v>
      </c>
      <c r="L131" s="9" t="str">
        <f t="shared" si="14"/>
        <v>Yes</v>
      </c>
    </row>
    <row r="132" spans="1:12" ht="25.5" x14ac:dyDescent="0.2">
      <c r="A132" s="48" t="s">
        <v>1457</v>
      </c>
      <c r="B132" s="37" t="s">
        <v>213</v>
      </c>
      <c r="C132" s="49">
        <v>811.28070175000005</v>
      </c>
      <c r="D132" s="46" t="str">
        <f t="shared" si="11"/>
        <v>N/A</v>
      </c>
      <c r="E132" s="49">
        <v>808.89009830999998</v>
      </c>
      <c r="F132" s="46" t="str">
        <f t="shared" si="12"/>
        <v>N/A</v>
      </c>
      <c r="G132" s="49">
        <v>755.14100862999999</v>
      </c>
      <c r="H132" s="46" t="str">
        <f t="shared" si="13"/>
        <v>N/A</v>
      </c>
      <c r="I132" s="12">
        <v>-0.29499999999999998</v>
      </c>
      <c r="J132" s="12">
        <v>-6.64</v>
      </c>
      <c r="K132" s="47" t="s">
        <v>739</v>
      </c>
      <c r="L132" s="9" t="str">
        <f t="shared" si="14"/>
        <v>Yes</v>
      </c>
    </row>
    <row r="133" spans="1:12" ht="25.5" x14ac:dyDescent="0.2">
      <c r="A133" s="48" t="s">
        <v>635</v>
      </c>
      <c r="B133" s="37" t="s">
        <v>213</v>
      </c>
      <c r="C133" s="49">
        <v>0</v>
      </c>
      <c r="D133" s="46" t="str">
        <f t="shared" si="11"/>
        <v>N/A</v>
      </c>
      <c r="E133" s="49">
        <v>0</v>
      </c>
      <c r="F133" s="46" t="str">
        <f t="shared" si="12"/>
        <v>N/A</v>
      </c>
      <c r="G133" s="49">
        <v>0</v>
      </c>
      <c r="H133" s="46" t="str">
        <f t="shared" si="13"/>
        <v>N/A</v>
      </c>
      <c r="I133" s="12" t="s">
        <v>1747</v>
      </c>
      <c r="J133" s="12" t="s">
        <v>1747</v>
      </c>
      <c r="K133" s="47" t="s">
        <v>739</v>
      </c>
      <c r="L133" s="9" t="str">
        <f t="shared" si="14"/>
        <v>N/A</v>
      </c>
    </row>
    <row r="134" spans="1:12" x14ac:dyDescent="0.2">
      <c r="A134" s="48" t="s">
        <v>636</v>
      </c>
      <c r="B134" s="37" t="s">
        <v>213</v>
      </c>
      <c r="C134" s="38">
        <v>0</v>
      </c>
      <c r="D134" s="46" t="str">
        <f t="shared" si="11"/>
        <v>N/A</v>
      </c>
      <c r="E134" s="38">
        <v>0</v>
      </c>
      <c r="F134" s="46" t="str">
        <f t="shared" si="12"/>
        <v>N/A</v>
      </c>
      <c r="G134" s="38">
        <v>0</v>
      </c>
      <c r="H134" s="46" t="str">
        <f t="shared" si="13"/>
        <v>N/A</v>
      </c>
      <c r="I134" s="12" t="s">
        <v>1747</v>
      </c>
      <c r="J134" s="12" t="s">
        <v>1747</v>
      </c>
      <c r="K134" s="47" t="s">
        <v>739</v>
      </c>
      <c r="L134" s="9" t="str">
        <f t="shared" si="14"/>
        <v>N/A</v>
      </c>
    </row>
    <row r="135" spans="1:12" x14ac:dyDescent="0.2">
      <c r="A135" s="48" t="s">
        <v>1458</v>
      </c>
      <c r="B135" s="37" t="s">
        <v>213</v>
      </c>
      <c r="C135" s="49" t="s">
        <v>1747</v>
      </c>
      <c r="D135" s="46" t="str">
        <f t="shared" si="11"/>
        <v>N/A</v>
      </c>
      <c r="E135" s="49" t="s">
        <v>1747</v>
      </c>
      <c r="F135" s="46" t="str">
        <f t="shared" si="12"/>
        <v>N/A</v>
      </c>
      <c r="G135" s="49" t="s">
        <v>1747</v>
      </c>
      <c r="H135" s="46" t="str">
        <f t="shared" si="13"/>
        <v>N/A</v>
      </c>
      <c r="I135" s="12" t="s">
        <v>1747</v>
      </c>
      <c r="J135" s="12" t="s">
        <v>1747</v>
      </c>
      <c r="K135" s="47" t="s">
        <v>739</v>
      </c>
      <c r="L135" s="9" t="str">
        <f t="shared" si="14"/>
        <v>N/A</v>
      </c>
    </row>
    <row r="136" spans="1:12" ht="25.5" x14ac:dyDescent="0.2">
      <c r="A136" s="48" t="s">
        <v>637</v>
      </c>
      <c r="B136" s="37" t="s">
        <v>213</v>
      </c>
      <c r="C136" s="49">
        <v>245771</v>
      </c>
      <c r="D136" s="46" t="str">
        <f t="shared" si="11"/>
        <v>N/A</v>
      </c>
      <c r="E136" s="49">
        <v>172278</v>
      </c>
      <c r="F136" s="46" t="str">
        <f t="shared" si="12"/>
        <v>N/A</v>
      </c>
      <c r="G136" s="49">
        <v>186043</v>
      </c>
      <c r="H136" s="46" t="str">
        <f t="shared" si="13"/>
        <v>N/A</v>
      </c>
      <c r="I136" s="12">
        <v>-29.9</v>
      </c>
      <c r="J136" s="12">
        <v>7.99</v>
      </c>
      <c r="K136" s="47" t="s">
        <v>739</v>
      </c>
      <c r="L136" s="9" t="str">
        <f>IF(J136="Div by 0", "N/A", IF(OR(J136="N/A",K136="N/A"),"N/A", IF(J136&gt;VALUE(MID(K136,1,2)), "No", IF(J136&lt;-1*VALUE(MID(K136,1,2)), "No", "Yes"))))</f>
        <v>Yes</v>
      </c>
    </row>
    <row r="137" spans="1:12" x14ac:dyDescent="0.2">
      <c r="A137" s="48" t="s">
        <v>638</v>
      </c>
      <c r="B137" s="37" t="s">
        <v>213</v>
      </c>
      <c r="C137" s="38">
        <v>1252</v>
      </c>
      <c r="D137" s="46" t="str">
        <f t="shared" si="11"/>
        <v>N/A</v>
      </c>
      <c r="E137" s="38">
        <v>968</v>
      </c>
      <c r="F137" s="46" t="str">
        <f t="shared" si="12"/>
        <v>N/A</v>
      </c>
      <c r="G137" s="38">
        <v>957</v>
      </c>
      <c r="H137" s="46" t="str">
        <f t="shared" si="13"/>
        <v>N/A</v>
      </c>
      <c r="I137" s="12">
        <v>-22.7</v>
      </c>
      <c r="J137" s="12">
        <v>-1.1399999999999999</v>
      </c>
      <c r="K137" s="47" t="s">
        <v>739</v>
      </c>
      <c r="L137" s="9" t="str">
        <f t="shared" ref="L137:L141" si="15">IF(J137="Div by 0", "N/A", IF(OR(J137="N/A",K137="N/A"),"N/A", IF(J137&gt;VALUE(MID(K137,1,2)), "No", IF(J137&lt;-1*VALUE(MID(K137,1,2)), "No", "Yes"))))</f>
        <v>Yes</v>
      </c>
    </row>
    <row r="138" spans="1:12" ht="25.5" x14ac:dyDescent="0.2">
      <c r="A138" s="48" t="s">
        <v>1459</v>
      </c>
      <c r="B138" s="37" t="s">
        <v>213</v>
      </c>
      <c r="C138" s="49">
        <v>196.30271565000001</v>
      </c>
      <c r="D138" s="46" t="str">
        <f t="shared" si="11"/>
        <v>N/A</v>
      </c>
      <c r="E138" s="49">
        <v>177.9731405</v>
      </c>
      <c r="F138" s="46" t="str">
        <f t="shared" si="12"/>
        <v>N/A</v>
      </c>
      <c r="G138" s="49">
        <v>194.40229884999999</v>
      </c>
      <c r="H138" s="46" t="str">
        <f t="shared" si="13"/>
        <v>N/A</v>
      </c>
      <c r="I138" s="12">
        <v>-9.34</v>
      </c>
      <c r="J138" s="12">
        <v>9.2309999999999999</v>
      </c>
      <c r="K138" s="47" t="s">
        <v>739</v>
      </c>
      <c r="L138" s="9" t="str">
        <f t="shared" si="15"/>
        <v>Yes</v>
      </c>
    </row>
    <row r="139" spans="1:12" ht="25.5" x14ac:dyDescent="0.2">
      <c r="A139" s="48" t="s">
        <v>639</v>
      </c>
      <c r="B139" s="37" t="s">
        <v>213</v>
      </c>
      <c r="C139" s="49">
        <v>8975550</v>
      </c>
      <c r="D139" s="46" t="str">
        <f t="shared" si="11"/>
        <v>N/A</v>
      </c>
      <c r="E139" s="49">
        <v>9556570</v>
      </c>
      <c r="F139" s="46" t="str">
        <f t="shared" si="12"/>
        <v>N/A</v>
      </c>
      <c r="G139" s="49">
        <v>8904113</v>
      </c>
      <c r="H139" s="46" t="str">
        <f t="shared" si="13"/>
        <v>N/A</v>
      </c>
      <c r="I139" s="12">
        <v>6.4729999999999999</v>
      </c>
      <c r="J139" s="12">
        <v>-6.83</v>
      </c>
      <c r="K139" s="47" t="s">
        <v>739</v>
      </c>
      <c r="L139" s="9" t="str">
        <f t="shared" si="15"/>
        <v>Yes</v>
      </c>
    </row>
    <row r="140" spans="1:12" x14ac:dyDescent="0.2">
      <c r="A140" s="48" t="s">
        <v>640</v>
      </c>
      <c r="B140" s="37" t="s">
        <v>213</v>
      </c>
      <c r="C140" s="38">
        <v>168</v>
      </c>
      <c r="D140" s="46" t="str">
        <f t="shared" si="11"/>
        <v>N/A</v>
      </c>
      <c r="E140" s="38">
        <v>173</v>
      </c>
      <c r="F140" s="46" t="str">
        <f t="shared" si="12"/>
        <v>N/A</v>
      </c>
      <c r="G140" s="38">
        <v>144</v>
      </c>
      <c r="H140" s="46" t="str">
        <f t="shared" si="13"/>
        <v>N/A</v>
      </c>
      <c r="I140" s="12">
        <v>2.976</v>
      </c>
      <c r="J140" s="12">
        <v>-16.8</v>
      </c>
      <c r="K140" s="47" t="s">
        <v>739</v>
      </c>
      <c r="L140" s="9" t="str">
        <f t="shared" si="15"/>
        <v>Yes</v>
      </c>
    </row>
    <row r="141" spans="1:12" ht="25.5" x14ac:dyDescent="0.2">
      <c r="A141" s="48" t="s">
        <v>1460</v>
      </c>
      <c r="B141" s="37" t="s">
        <v>213</v>
      </c>
      <c r="C141" s="49">
        <v>53425.892856999999</v>
      </c>
      <c r="D141" s="46" t="str">
        <f t="shared" si="11"/>
        <v>N/A</v>
      </c>
      <c r="E141" s="49">
        <v>55240.289017000003</v>
      </c>
      <c r="F141" s="46" t="str">
        <f t="shared" si="12"/>
        <v>N/A</v>
      </c>
      <c r="G141" s="49">
        <v>61834.118055999999</v>
      </c>
      <c r="H141" s="46" t="str">
        <f t="shared" si="13"/>
        <v>N/A</v>
      </c>
      <c r="I141" s="12">
        <v>3.3959999999999999</v>
      </c>
      <c r="J141" s="12">
        <v>11.94</v>
      </c>
      <c r="K141" s="47" t="s">
        <v>739</v>
      </c>
      <c r="L141" s="9" t="str">
        <f t="shared" si="15"/>
        <v>Yes</v>
      </c>
    </row>
    <row r="142" spans="1:12" ht="25.5" x14ac:dyDescent="0.2">
      <c r="A142" s="48" t="s">
        <v>641</v>
      </c>
      <c r="B142" s="37" t="s">
        <v>213</v>
      </c>
      <c r="C142" s="49">
        <v>21029978</v>
      </c>
      <c r="D142" s="46" t="str">
        <f t="shared" si="11"/>
        <v>N/A</v>
      </c>
      <c r="E142" s="49">
        <v>21728248</v>
      </c>
      <c r="F142" s="46" t="str">
        <f t="shared" si="12"/>
        <v>N/A</v>
      </c>
      <c r="G142" s="49">
        <v>22176984</v>
      </c>
      <c r="H142" s="46" t="str">
        <f t="shared" si="13"/>
        <v>N/A</v>
      </c>
      <c r="I142" s="12">
        <v>3.32</v>
      </c>
      <c r="J142" s="12">
        <v>2.0649999999999999</v>
      </c>
      <c r="K142" s="47" t="s">
        <v>739</v>
      </c>
      <c r="L142" s="9" t="str">
        <f t="shared" ref="L142:L153" si="16">IF(J142="Div by 0", "N/A", IF(K142="N/A","N/A", IF(J142&gt;VALUE(MID(K142,1,2)), "No", IF(J142&lt;-1*VALUE(MID(K142,1,2)), "No", "Yes"))))</f>
        <v>Yes</v>
      </c>
    </row>
    <row r="143" spans="1:12" ht="25.5" x14ac:dyDescent="0.2">
      <c r="A143" s="48" t="s">
        <v>642</v>
      </c>
      <c r="B143" s="37" t="s">
        <v>213</v>
      </c>
      <c r="C143" s="38">
        <v>42657</v>
      </c>
      <c r="D143" s="46" t="str">
        <f t="shared" si="11"/>
        <v>N/A</v>
      </c>
      <c r="E143" s="38">
        <v>44652</v>
      </c>
      <c r="F143" s="46" t="str">
        <f t="shared" si="12"/>
        <v>N/A</v>
      </c>
      <c r="G143" s="38">
        <v>44125</v>
      </c>
      <c r="H143" s="46" t="str">
        <f t="shared" si="13"/>
        <v>N/A</v>
      </c>
      <c r="I143" s="12">
        <v>4.6769999999999996</v>
      </c>
      <c r="J143" s="12">
        <v>-1.18</v>
      </c>
      <c r="K143" s="47" t="s">
        <v>739</v>
      </c>
      <c r="L143" s="9" t="str">
        <f t="shared" si="16"/>
        <v>Yes</v>
      </c>
    </row>
    <row r="144" spans="1:12" ht="25.5" x14ac:dyDescent="0.2">
      <c r="A144" s="48" t="s">
        <v>1461</v>
      </c>
      <c r="B144" s="37" t="s">
        <v>213</v>
      </c>
      <c r="C144" s="49">
        <v>493.00180510000001</v>
      </c>
      <c r="D144" s="46" t="str">
        <f t="shared" si="11"/>
        <v>N/A</v>
      </c>
      <c r="E144" s="49">
        <v>486.61309684000003</v>
      </c>
      <c r="F144" s="46" t="str">
        <f t="shared" si="12"/>
        <v>N/A</v>
      </c>
      <c r="G144" s="49">
        <v>502.59453824000002</v>
      </c>
      <c r="H144" s="46" t="str">
        <f t="shared" si="13"/>
        <v>N/A</v>
      </c>
      <c r="I144" s="12">
        <v>-1.3</v>
      </c>
      <c r="J144" s="12">
        <v>3.2839999999999998</v>
      </c>
      <c r="K144" s="47" t="s">
        <v>739</v>
      </c>
      <c r="L144" s="9" t="str">
        <f t="shared" si="16"/>
        <v>Yes</v>
      </c>
    </row>
    <row r="145" spans="1:12" ht="25.5" x14ac:dyDescent="0.2">
      <c r="A145" s="48" t="s">
        <v>643</v>
      </c>
      <c r="B145" s="37" t="s">
        <v>213</v>
      </c>
      <c r="C145" s="49">
        <v>11597510</v>
      </c>
      <c r="D145" s="46" t="str">
        <f t="shared" ref="D145:D153" si="17">IF($B145="N/A","N/A",IF(C145&gt;10,"No",IF(C145&lt;-10,"No","Yes")))</f>
        <v>N/A</v>
      </c>
      <c r="E145" s="49">
        <v>11640635</v>
      </c>
      <c r="F145" s="46" t="str">
        <f t="shared" ref="F145:F153" si="18">IF($B145="N/A","N/A",IF(E145&gt;10,"No",IF(E145&lt;-10,"No","Yes")))</f>
        <v>N/A</v>
      </c>
      <c r="G145" s="49">
        <v>11916362</v>
      </c>
      <c r="H145" s="46" t="str">
        <f t="shared" ref="H145:H153" si="19">IF($B145="N/A","N/A",IF(G145&gt;10,"No",IF(G145&lt;-10,"No","Yes")))</f>
        <v>N/A</v>
      </c>
      <c r="I145" s="12">
        <v>0.37180000000000002</v>
      </c>
      <c r="J145" s="12">
        <v>2.3690000000000002</v>
      </c>
      <c r="K145" s="47" t="s">
        <v>739</v>
      </c>
      <c r="L145" s="9" t="str">
        <f t="shared" si="16"/>
        <v>Yes</v>
      </c>
    </row>
    <row r="146" spans="1:12" x14ac:dyDescent="0.2">
      <c r="A146" s="48" t="s">
        <v>644</v>
      </c>
      <c r="B146" s="37" t="s">
        <v>213</v>
      </c>
      <c r="C146" s="38">
        <v>860</v>
      </c>
      <c r="D146" s="46" t="str">
        <f t="shared" si="17"/>
        <v>N/A</v>
      </c>
      <c r="E146" s="38">
        <v>907</v>
      </c>
      <c r="F146" s="46" t="str">
        <f t="shared" si="18"/>
        <v>N/A</v>
      </c>
      <c r="G146" s="38">
        <v>899</v>
      </c>
      <c r="H146" s="46" t="str">
        <f t="shared" si="19"/>
        <v>N/A</v>
      </c>
      <c r="I146" s="12">
        <v>5.4649999999999999</v>
      </c>
      <c r="J146" s="12">
        <v>-0.88200000000000001</v>
      </c>
      <c r="K146" s="47" t="s">
        <v>739</v>
      </c>
      <c r="L146" s="9" t="str">
        <f t="shared" si="16"/>
        <v>Yes</v>
      </c>
    </row>
    <row r="147" spans="1:12" ht="25.5" x14ac:dyDescent="0.2">
      <c r="A147" s="48" t="s">
        <v>1462</v>
      </c>
      <c r="B147" s="37" t="s">
        <v>213</v>
      </c>
      <c r="C147" s="49">
        <v>13485.476744</v>
      </c>
      <c r="D147" s="46" t="str">
        <f t="shared" si="17"/>
        <v>N/A</v>
      </c>
      <c r="E147" s="49">
        <v>12834.217199999999</v>
      </c>
      <c r="F147" s="46" t="str">
        <f t="shared" si="18"/>
        <v>N/A</v>
      </c>
      <c r="G147" s="49">
        <v>13255.130144999999</v>
      </c>
      <c r="H147" s="46" t="str">
        <f t="shared" si="19"/>
        <v>N/A</v>
      </c>
      <c r="I147" s="12">
        <v>-4.83</v>
      </c>
      <c r="J147" s="12">
        <v>3.28</v>
      </c>
      <c r="K147" s="47" t="s">
        <v>739</v>
      </c>
      <c r="L147" s="9" t="str">
        <f t="shared" si="16"/>
        <v>Yes</v>
      </c>
    </row>
    <row r="148" spans="1:12" ht="25.5" x14ac:dyDescent="0.2">
      <c r="A148" s="48" t="s">
        <v>645</v>
      </c>
      <c r="B148" s="37" t="s">
        <v>213</v>
      </c>
      <c r="C148" s="49">
        <v>118792302</v>
      </c>
      <c r="D148" s="46" t="str">
        <f t="shared" si="17"/>
        <v>N/A</v>
      </c>
      <c r="E148" s="49">
        <v>113210187</v>
      </c>
      <c r="F148" s="46" t="str">
        <f t="shared" si="18"/>
        <v>N/A</v>
      </c>
      <c r="G148" s="49">
        <v>110482965</v>
      </c>
      <c r="H148" s="46" t="str">
        <f t="shared" si="19"/>
        <v>N/A</v>
      </c>
      <c r="I148" s="12">
        <v>-4.7</v>
      </c>
      <c r="J148" s="12">
        <v>-2.41</v>
      </c>
      <c r="K148" s="47" t="s">
        <v>739</v>
      </c>
      <c r="L148" s="9" t="str">
        <f t="shared" si="16"/>
        <v>Yes</v>
      </c>
    </row>
    <row r="149" spans="1:12" x14ac:dyDescent="0.2">
      <c r="A149" s="48" t="s">
        <v>646</v>
      </c>
      <c r="B149" s="37" t="s">
        <v>213</v>
      </c>
      <c r="C149" s="38">
        <v>36711</v>
      </c>
      <c r="D149" s="46" t="str">
        <f t="shared" si="17"/>
        <v>N/A</v>
      </c>
      <c r="E149" s="38">
        <v>33704</v>
      </c>
      <c r="F149" s="46" t="str">
        <f t="shared" si="18"/>
        <v>N/A</v>
      </c>
      <c r="G149" s="38">
        <v>34868</v>
      </c>
      <c r="H149" s="46" t="str">
        <f t="shared" si="19"/>
        <v>N/A</v>
      </c>
      <c r="I149" s="12">
        <v>-8.19</v>
      </c>
      <c r="J149" s="12">
        <v>3.4540000000000002</v>
      </c>
      <c r="K149" s="47" t="s">
        <v>739</v>
      </c>
      <c r="L149" s="9" t="str">
        <f t="shared" si="16"/>
        <v>Yes</v>
      </c>
    </row>
    <row r="150" spans="1:12" ht="25.5" x14ac:dyDescent="0.2">
      <c r="A150" s="48" t="s">
        <v>1463</v>
      </c>
      <c r="B150" s="37" t="s">
        <v>213</v>
      </c>
      <c r="C150" s="49">
        <v>3235.8775844000002</v>
      </c>
      <c r="D150" s="46" t="str">
        <f t="shared" si="17"/>
        <v>N/A</v>
      </c>
      <c r="E150" s="49">
        <v>3358.9540410999998</v>
      </c>
      <c r="F150" s="46" t="str">
        <f t="shared" si="18"/>
        <v>N/A</v>
      </c>
      <c r="G150" s="49">
        <v>3168.6063152000002</v>
      </c>
      <c r="H150" s="46" t="str">
        <f t="shared" si="19"/>
        <v>N/A</v>
      </c>
      <c r="I150" s="12">
        <v>3.8029999999999999</v>
      </c>
      <c r="J150" s="12">
        <v>-5.67</v>
      </c>
      <c r="K150" s="47" t="s">
        <v>739</v>
      </c>
      <c r="L150" s="9" t="str">
        <f t="shared" si="16"/>
        <v>Yes</v>
      </c>
    </row>
    <row r="151" spans="1:12" ht="25.5" x14ac:dyDescent="0.2">
      <c r="A151" s="48" t="s">
        <v>647</v>
      </c>
      <c r="B151" s="37" t="s">
        <v>213</v>
      </c>
      <c r="C151" s="49">
        <v>1971920</v>
      </c>
      <c r="D151" s="46" t="str">
        <f t="shared" si="17"/>
        <v>N/A</v>
      </c>
      <c r="E151" s="49">
        <v>1887841</v>
      </c>
      <c r="F151" s="46" t="str">
        <f t="shared" si="18"/>
        <v>N/A</v>
      </c>
      <c r="G151" s="49">
        <v>1772709</v>
      </c>
      <c r="H151" s="46" t="str">
        <f t="shared" si="19"/>
        <v>N/A</v>
      </c>
      <c r="I151" s="12">
        <v>-4.26</v>
      </c>
      <c r="J151" s="12">
        <v>-6.1</v>
      </c>
      <c r="K151" s="47" t="s">
        <v>739</v>
      </c>
      <c r="L151" s="9" t="str">
        <f t="shared" si="16"/>
        <v>Yes</v>
      </c>
    </row>
    <row r="152" spans="1:12" x14ac:dyDescent="0.2">
      <c r="A152" s="48" t="s">
        <v>648</v>
      </c>
      <c r="B152" s="37" t="s">
        <v>213</v>
      </c>
      <c r="C152" s="38">
        <v>392</v>
      </c>
      <c r="D152" s="46" t="str">
        <f t="shared" si="17"/>
        <v>N/A</v>
      </c>
      <c r="E152" s="38">
        <v>374</v>
      </c>
      <c r="F152" s="46" t="str">
        <f t="shared" si="18"/>
        <v>N/A</v>
      </c>
      <c r="G152" s="38">
        <v>359</v>
      </c>
      <c r="H152" s="46" t="str">
        <f t="shared" si="19"/>
        <v>N/A</v>
      </c>
      <c r="I152" s="12">
        <v>-4.59</v>
      </c>
      <c r="J152" s="12">
        <v>-4.01</v>
      </c>
      <c r="K152" s="47" t="s">
        <v>739</v>
      </c>
      <c r="L152" s="9" t="str">
        <f t="shared" si="16"/>
        <v>Yes</v>
      </c>
    </row>
    <row r="153" spans="1:12" ht="25.5" x14ac:dyDescent="0.2">
      <c r="A153" s="48" t="s">
        <v>1464</v>
      </c>
      <c r="B153" s="37" t="s">
        <v>213</v>
      </c>
      <c r="C153" s="49">
        <v>5030.4081632999996</v>
      </c>
      <c r="D153" s="46" t="str">
        <f t="shared" si="17"/>
        <v>N/A</v>
      </c>
      <c r="E153" s="49">
        <v>5047.7032085999999</v>
      </c>
      <c r="F153" s="46" t="str">
        <f t="shared" si="18"/>
        <v>N/A</v>
      </c>
      <c r="G153" s="49">
        <v>4937.9080780000004</v>
      </c>
      <c r="H153" s="46" t="str">
        <f t="shared" si="19"/>
        <v>N/A</v>
      </c>
      <c r="I153" s="12">
        <v>0.34379999999999999</v>
      </c>
      <c r="J153" s="12">
        <v>-2.1800000000000002</v>
      </c>
      <c r="K153" s="47" t="s">
        <v>739</v>
      </c>
      <c r="L153" s="9" t="str">
        <f t="shared" si="16"/>
        <v>Yes</v>
      </c>
    </row>
    <row r="154" spans="1:12" x14ac:dyDescent="0.2">
      <c r="A154" s="48" t="s">
        <v>1530</v>
      </c>
      <c r="B154" s="37" t="s">
        <v>213</v>
      </c>
      <c r="C154" s="49">
        <v>416.98832908999998</v>
      </c>
      <c r="D154" s="46" t="str">
        <f t="shared" ref="D154:D173" si="20">IF($B154="N/A","N/A",IF(C154&gt;10,"No",IF(C154&lt;-10,"No","Yes")))</f>
        <v>N/A</v>
      </c>
      <c r="E154" s="49">
        <v>373.15593206</v>
      </c>
      <c r="F154" s="46" t="str">
        <f t="shared" ref="F154:F173" si="21">IF($B154="N/A","N/A",IF(E154&gt;10,"No",IF(E154&lt;-10,"No","Yes")))</f>
        <v>N/A</v>
      </c>
      <c r="G154" s="49">
        <v>365.79282080000002</v>
      </c>
      <c r="H154" s="46" t="str">
        <f t="shared" ref="H154:H173" si="22">IF($B154="N/A","N/A",IF(G154&gt;10,"No",IF(G154&lt;-10,"No","Yes")))</f>
        <v>N/A</v>
      </c>
      <c r="I154" s="12">
        <v>-10.5</v>
      </c>
      <c r="J154" s="12">
        <v>-1.97</v>
      </c>
      <c r="K154" s="47" t="s">
        <v>739</v>
      </c>
      <c r="L154" s="9" t="str">
        <f t="shared" ref="L154:L173" si="23">IF(J154="Div by 0", "N/A", IF(K154="N/A","N/A", IF(J154&gt;VALUE(MID(K154,1,2)), "No", IF(J154&lt;-1*VALUE(MID(K154,1,2)), "No", "Yes"))))</f>
        <v>Yes</v>
      </c>
    </row>
    <row r="155" spans="1:12" x14ac:dyDescent="0.2">
      <c r="A155" s="53" t="s">
        <v>1531</v>
      </c>
      <c r="B155" s="37" t="s">
        <v>213</v>
      </c>
      <c r="C155" s="49">
        <v>370.52216411000001</v>
      </c>
      <c r="D155" s="46" t="str">
        <f t="shared" si="20"/>
        <v>N/A</v>
      </c>
      <c r="E155" s="49">
        <v>399.51203893000002</v>
      </c>
      <c r="F155" s="46" t="str">
        <f t="shared" si="21"/>
        <v>N/A</v>
      </c>
      <c r="G155" s="49">
        <v>430.11993229000001</v>
      </c>
      <c r="H155" s="46" t="str">
        <f t="shared" si="22"/>
        <v>N/A</v>
      </c>
      <c r="I155" s="12">
        <v>7.8239999999999998</v>
      </c>
      <c r="J155" s="12">
        <v>7.6609999999999996</v>
      </c>
      <c r="K155" s="47" t="s">
        <v>739</v>
      </c>
      <c r="L155" s="9" t="str">
        <f t="shared" si="23"/>
        <v>Yes</v>
      </c>
    </row>
    <row r="156" spans="1:12" ht="25.5" x14ac:dyDescent="0.2">
      <c r="A156" s="53" t="s">
        <v>1532</v>
      </c>
      <c r="B156" s="37" t="s">
        <v>213</v>
      </c>
      <c r="C156" s="49">
        <v>1028.8023989999999</v>
      </c>
      <c r="D156" s="46" t="str">
        <f t="shared" si="20"/>
        <v>N/A</v>
      </c>
      <c r="E156" s="49">
        <v>896.11467585000003</v>
      </c>
      <c r="F156" s="46" t="str">
        <f t="shared" si="21"/>
        <v>N/A</v>
      </c>
      <c r="G156" s="49">
        <v>828.30465263999997</v>
      </c>
      <c r="H156" s="46" t="str">
        <f t="shared" si="22"/>
        <v>N/A</v>
      </c>
      <c r="I156" s="12">
        <v>-12.9</v>
      </c>
      <c r="J156" s="12">
        <v>-7.57</v>
      </c>
      <c r="K156" s="47" t="s">
        <v>739</v>
      </c>
      <c r="L156" s="9" t="str">
        <f t="shared" si="23"/>
        <v>Yes</v>
      </c>
    </row>
    <row r="157" spans="1:12" x14ac:dyDescent="0.2">
      <c r="A157" s="53" t="s">
        <v>1533</v>
      </c>
      <c r="B157" s="37" t="s">
        <v>213</v>
      </c>
      <c r="C157" s="49">
        <v>257.13579326000001</v>
      </c>
      <c r="D157" s="46" t="str">
        <f t="shared" si="20"/>
        <v>N/A</v>
      </c>
      <c r="E157" s="49">
        <v>216.6175015</v>
      </c>
      <c r="F157" s="46" t="str">
        <f t="shared" si="21"/>
        <v>N/A</v>
      </c>
      <c r="G157" s="49">
        <v>210.18215753000001</v>
      </c>
      <c r="H157" s="46" t="str">
        <f t="shared" si="22"/>
        <v>N/A</v>
      </c>
      <c r="I157" s="12">
        <v>-15.8</v>
      </c>
      <c r="J157" s="12">
        <v>-2.97</v>
      </c>
      <c r="K157" s="47" t="s">
        <v>739</v>
      </c>
      <c r="L157" s="9" t="str">
        <f t="shared" si="23"/>
        <v>Yes</v>
      </c>
    </row>
    <row r="158" spans="1:12" x14ac:dyDescent="0.2">
      <c r="A158" s="53" t="s">
        <v>1534</v>
      </c>
      <c r="B158" s="37" t="s">
        <v>213</v>
      </c>
      <c r="C158" s="49">
        <v>480.72030617000001</v>
      </c>
      <c r="D158" s="46" t="str">
        <f t="shared" si="20"/>
        <v>N/A</v>
      </c>
      <c r="E158" s="49">
        <v>459.17217806999997</v>
      </c>
      <c r="F158" s="46" t="str">
        <f t="shared" si="21"/>
        <v>N/A</v>
      </c>
      <c r="G158" s="49">
        <v>482.86218545999998</v>
      </c>
      <c r="H158" s="46" t="str">
        <f t="shared" si="22"/>
        <v>N/A</v>
      </c>
      <c r="I158" s="12">
        <v>-4.4800000000000004</v>
      </c>
      <c r="J158" s="12">
        <v>5.1589999999999998</v>
      </c>
      <c r="K158" s="47" t="s">
        <v>739</v>
      </c>
      <c r="L158" s="9" t="str">
        <f t="shared" si="23"/>
        <v>Yes</v>
      </c>
    </row>
    <row r="159" spans="1:12" x14ac:dyDescent="0.2">
      <c r="A159" s="48" t="s">
        <v>1535</v>
      </c>
      <c r="B159" s="37" t="s">
        <v>213</v>
      </c>
      <c r="C159" s="49">
        <v>1443.7420030000001</v>
      </c>
      <c r="D159" s="46" t="str">
        <f t="shared" si="20"/>
        <v>N/A</v>
      </c>
      <c r="E159" s="49">
        <v>1285.9587065000001</v>
      </c>
      <c r="F159" s="46" t="str">
        <f t="shared" si="21"/>
        <v>N/A</v>
      </c>
      <c r="G159" s="49">
        <v>1340.3328245</v>
      </c>
      <c r="H159" s="46" t="str">
        <f t="shared" si="22"/>
        <v>N/A</v>
      </c>
      <c r="I159" s="12">
        <v>-10.9</v>
      </c>
      <c r="J159" s="12">
        <v>4.2279999999999998</v>
      </c>
      <c r="K159" s="47" t="s">
        <v>739</v>
      </c>
      <c r="L159" s="9" t="str">
        <f t="shared" si="23"/>
        <v>Yes</v>
      </c>
    </row>
    <row r="160" spans="1:12" x14ac:dyDescent="0.2">
      <c r="A160" s="53" t="s">
        <v>1536</v>
      </c>
      <c r="B160" s="37" t="s">
        <v>213</v>
      </c>
      <c r="C160" s="49">
        <v>15957.853297</v>
      </c>
      <c r="D160" s="46" t="str">
        <f t="shared" si="20"/>
        <v>N/A</v>
      </c>
      <c r="E160" s="49">
        <v>14616.708419000001</v>
      </c>
      <c r="F160" s="46" t="str">
        <f t="shared" si="21"/>
        <v>N/A</v>
      </c>
      <c r="G160" s="49">
        <v>15260.748625</v>
      </c>
      <c r="H160" s="46" t="str">
        <f t="shared" si="22"/>
        <v>N/A</v>
      </c>
      <c r="I160" s="12">
        <v>-8.4</v>
      </c>
      <c r="J160" s="12">
        <v>4.4059999999999997</v>
      </c>
      <c r="K160" s="47" t="s">
        <v>739</v>
      </c>
      <c r="L160" s="9" t="str">
        <f t="shared" si="23"/>
        <v>Yes</v>
      </c>
    </row>
    <row r="161" spans="1:12" ht="25.5" x14ac:dyDescent="0.2">
      <c r="A161" s="53" t="s">
        <v>1537</v>
      </c>
      <c r="B161" s="37" t="s">
        <v>213</v>
      </c>
      <c r="C161" s="49">
        <v>1267.0286195000001</v>
      </c>
      <c r="D161" s="46" t="str">
        <f t="shared" si="20"/>
        <v>N/A</v>
      </c>
      <c r="E161" s="49">
        <v>1152.1435501999999</v>
      </c>
      <c r="F161" s="46" t="str">
        <f t="shared" si="21"/>
        <v>N/A</v>
      </c>
      <c r="G161" s="49">
        <v>1167.7276271999999</v>
      </c>
      <c r="H161" s="46" t="str">
        <f t="shared" si="22"/>
        <v>N/A</v>
      </c>
      <c r="I161" s="12">
        <v>-9.07</v>
      </c>
      <c r="J161" s="12">
        <v>1.353</v>
      </c>
      <c r="K161" s="47" t="s">
        <v>739</v>
      </c>
      <c r="L161" s="9" t="str">
        <f t="shared" si="23"/>
        <v>Yes</v>
      </c>
    </row>
    <row r="162" spans="1:12" x14ac:dyDescent="0.2">
      <c r="A162" s="53" t="s">
        <v>1538</v>
      </c>
      <c r="B162" s="37" t="s">
        <v>213</v>
      </c>
      <c r="C162" s="49">
        <v>68.008486430999994</v>
      </c>
      <c r="D162" s="46" t="str">
        <f t="shared" si="20"/>
        <v>N/A</v>
      </c>
      <c r="E162" s="49">
        <v>59.936569546999998</v>
      </c>
      <c r="F162" s="46" t="str">
        <f t="shared" si="21"/>
        <v>N/A</v>
      </c>
      <c r="G162" s="49">
        <v>69.790560704000001</v>
      </c>
      <c r="H162" s="46" t="str">
        <f t="shared" si="22"/>
        <v>N/A</v>
      </c>
      <c r="I162" s="12">
        <v>-11.9</v>
      </c>
      <c r="J162" s="12">
        <v>16.440000000000001</v>
      </c>
      <c r="K162" s="47" t="s">
        <v>739</v>
      </c>
      <c r="L162" s="9" t="str">
        <f t="shared" si="23"/>
        <v>Yes</v>
      </c>
    </row>
    <row r="163" spans="1:12" x14ac:dyDescent="0.2">
      <c r="A163" s="53" t="s">
        <v>1539</v>
      </c>
      <c r="B163" s="37" t="s">
        <v>213</v>
      </c>
      <c r="C163" s="49">
        <v>5.8239953717999997</v>
      </c>
      <c r="D163" s="46" t="str">
        <f t="shared" si="20"/>
        <v>N/A</v>
      </c>
      <c r="E163" s="49">
        <v>11.173587969</v>
      </c>
      <c r="F163" s="46" t="str">
        <f t="shared" si="21"/>
        <v>N/A</v>
      </c>
      <c r="G163" s="49">
        <v>3.5990298410000001</v>
      </c>
      <c r="H163" s="46" t="str">
        <f t="shared" si="22"/>
        <v>N/A</v>
      </c>
      <c r="I163" s="12">
        <v>91.85</v>
      </c>
      <c r="J163" s="12">
        <v>-67.8</v>
      </c>
      <c r="K163" s="47" t="s">
        <v>739</v>
      </c>
      <c r="L163" s="9" t="str">
        <f t="shared" si="23"/>
        <v>No</v>
      </c>
    </row>
    <row r="164" spans="1:12" x14ac:dyDescent="0.2">
      <c r="A164" s="48" t="s">
        <v>1540</v>
      </c>
      <c r="B164" s="37" t="s">
        <v>213</v>
      </c>
      <c r="C164" s="49">
        <v>576.79360885000006</v>
      </c>
      <c r="D164" s="46" t="str">
        <f t="shared" si="20"/>
        <v>N/A</v>
      </c>
      <c r="E164" s="49">
        <v>574.19361455000001</v>
      </c>
      <c r="F164" s="46" t="str">
        <f t="shared" si="21"/>
        <v>N/A</v>
      </c>
      <c r="G164" s="49">
        <v>582.39060142999995</v>
      </c>
      <c r="H164" s="46" t="str">
        <f t="shared" si="22"/>
        <v>N/A</v>
      </c>
      <c r="I164" s="12">
        <v>-0.45100000000000001</v>
      </c>
      <c r="J164" s="12">
        <v>1.4279999999999999</v>
      </c>
      <c r="K164" s="47" t="s">
        <v>739</v>
      </c>
      <c r="L164" s="9" t="str">
        <f t="shared" si="23"/>
        <v>Yes</v>
      </c>
    </row>
    <row r="165" spans="1:12" x14ac:dyDescent="0.2">
      <c r="A165" s="53" t="s">
        <v>1541</v>
      </c>
      <c r="B165" s="37" t="s">
        <v>213</v>
      </c>
      <c r="C165" s="49">
        <v>262.06310554999999</v>
      </c>
      <c r="D165" s="46" t="str">
        <f t="shared" si="20"/>
        <v>N/A</v>
      </c>
      <c r="E165" s="49">
        <v>277.40198086999999</v>
      </c>
      <c r="F165" s="46" t="str">
        <f t="shared" si="21"/>
        <v>N/A</v>
      </c>
      <c r="G165" s="49">
        <v>274.01658908000002</v>
      </c>
      <c r="H165" s="46" t="str">
        <f t="shared" si="22"/>
        <v>N/A</v>
      </c>
      <c r="I165" s="12">
        <v>5.8529999999999998</v>
      </c>
      <c r="J165" s="12">
        <v>-1.22</v>
      </c>
      <c r="K165" s="47" t="s">
        <v>739</v>
      </c>
      <c r="L165" s="9" t="str">
        <f t="shared" si="23"/>
        <v>Yes</v>
      </c>
    </row>
    <row r="166" spans="1:12" x14ac:dyDescent="0.2">
      <c r="A166" s="53" t="s">
        <v>1542</v>
      </c>
      <c r="B166" s="37" t="s">
        <v>213</v>
      </c>
      <c r="C166" s="49">
        <v>1755.3547559000001</v>
      </c>
      <c r="D166" s="46" t="str">
        <f t="shared" si="20"/>
        <v>N/A</v>
      </c>
      <c r="E166" s="49">
        <v>1683.9462811999999</v>
      </c>
      <c r="F166" s="46" t="str">
        <f t="shared" si="21"/>
        <v>N/A</v>
      </c>
      <c r="G166" s="49">
        <v>1589.1553630999999</v>
      </c>
      <c r="H166" s="46" t="str">
        <f t="shared" si="22"/>
        <v>N/A</v>
      </c>
      <c r="I166" s="12">
        <v>-4.07</v>
      </c>
      <c r="J166" s="12">
        <v>-5.63</v>
      </c>
      <c r="K166" s="47" t="s">
        <v>739</v>
      </c>
      <c r="L166" s="9" t="str">
        <f t="shared" si="23"/>
        <v>Yes</v>
      </c>
    </row>
    <row r="167" spans="1:12" x14ac:dyDescent="0.2">
      <c r="A167" s="53" t="s">
        <v>1543</v>
      </c>
      <c r="B167" s="37" t="s">
        <v>213</v>
      </c>
      <c r="C167" s="49">
        <v>319.33649372999997</v>
      </c>
      <c r="D167" s="46" t="str">
        <f t="shared" si="20"/>
        <v>N/A</v>
      </c>
      <c r="E167" s="49">
        <v>321.22446617000003</v>
      </c>
      <c r="F167" s="46" t="str">
        <f t="shared" si="21"/>
        <v>N/A</v>
      </c>
      <c r="G167" s="49">
        <v>353.2538879</v>
      </c>
      <c r="H167" s="46" t="str">
        <f t="shared" si="22"/>
        <v>N/A</v>
      </c>
      <c r="I167" s="12">
        <v>0.59119999999999995</v>
      </c>
      <c r="J167" s="12">
        <v>9.9710000000000001</v>
      </c>
      <c r="K167" s="47" t="s">
        <v>739</v>
      </c>
      <c r="L167" s="9" t="str">
        <f t="shared" si="23"/>
        <v>Yes</v>
      </c>
    </row>
    <row r="168" spans="1:12" x14ac:dyDescent="0.2">
      <c r="A168" s="53" t="s">
        <v>1544</v>
      </c>
      <c r="B168" s="37" t="s">
        <v>213</v>
      </c>
      <c r="C168" s="49">
        <v>599.68991143999995</v>
      </c>
      <c r="D168" s="46" t="str">
        <f t="shared" si="20"/>
        <v>N/A</v>
      </c>
      <c r="E168" s="49">
        <v>594.03567461</v>
      </c>
      <c r="F168" s="46" t="str">
        <f t="shared" si="21"/>
        <v>N/A</v>
      </c>
      <c r="G168" s="49">
        <v>584.77010698000004</v>
      </c>
      <c r="H168" s="46" t="str">
        <f t="shared" si="22"/>
        <v>N/A</v>
      </c>
      <c r="I168" s="12">
        <v>-0.94299999999999995</v>
      </c>
      <c r="J168" s="12">
        <v>-1.56</v>
      </c>
      <c r="K168" s="47" t="s">
        <v>739</v>
      </c>
      <c r="L168" s="9" t="str">
        <f t="shared" si="23"/>
        <v>Yes</v>
      </c>
    </row>
    <row r="169" spans="1:12" x14ac:dyDescent="0.2">
      <c r="A169" s="48" t="s">
        <v>1545</v>
      </c>
      <c r="B169" s="37" t="s">
        <v>213</v>
      </c>
      <c r="C169" s="49">
        <v>4110.9018271000004</v>
      </c>
      <c r="D169" s="46" t="str">
        <f t="shared" si="20"/>
        <v>N/A</v>
      </c>
      <c r="E169" s="49">
        <v>3990.555057</v>
      </c>
      <c r="F169" s="46" t="str">
        <f t="shared" si="21"/>
        <v>N/A</v>
      </c>
      <c r="G169" s="49">
        <v>4028.0674024</v>
      </c>
      <c r="H169" s="46" t="str">
        <f t="shared" si="22"/>
        <v>N/A</v>
      </c>
      <c r="I169" s="12">
        <v>-2.93</v>
      </c>
      <c r="J169" s="12">
        <v>0.94</v>
      </c>
      <c r="K169" s="47" t="s">
        <v>739</v>
      </c>
      <c r="L169" s="9" t="str">
        <f t="shared" si="23"/>
        <v>Yes</v>
      </c>
    </row>
    <row r="170" spans="1:12" x14ac:dyDescent="0.2">
      <c r="A170" s="53" t="s">
        <v>1546</v>
      </c>
      <c r="B170" s="37" t="s">
        <v>213</v>
      </c>
      <c r="C170" s="49">
        <v>4991.8288604999998</v>
      </c>
      <c r="D170" s="46" t="str">
        <f t="shared" si="20"/>
        <v>N/A</v>
      </c>
      <c r="E170" s="49">
        <v>5056.5596824000004</v>
      </c>
      <c r="F170" s="46" t="str">
        <f t="shared" si="21"/>
        <v>N/A</v>
      </c>
      <c r="G170" s="49">
        <v>4968.2031316000002</v>
      </c>
      <c r="H170" s="46" t="str">
        <f t="shared" si="22"/>
        <v>N/A</v>
      </c>
      <c r="I170" s="12">
        <v>1.2969999999999999</v>
      </c>
      <c r="J170" s="12">
        <v>-1.75</v>
      </c>
      <c r="K170" s="47" t="s">
        <v>739</v>
      </c>
      <c r="L170" s="9" t="str">
        <f t="shared" si="23"/>
        <v>Yes</v>
      </c>
    </row>
    <row r="171" spans="1:12" x14ac:dyDescent="0.2">
      <c r="A171" s="53" t="s">
        <v>1547</v>
      </c>
      <c r="B171" s="37" t="s">
        <v>213</v>
      </c>
      <c r="C171" s="49">
        <v>13579.917171999999</v>
      </c>
      <c r="D171" s="46" t="str">
        <f t="shared" si="20"/>
        <v>N/A</v>
      </c>
      <c r="E171" s="49">
        <v>13102.583826</v>
      </c>
      <c r="F171" s="46" t="str">
        <f t="shared" si="21"/>
        <v>N/A</v>
      </c>
      <c r="G171" s="49">
        <v>12937.653131999999</v>
      </c>
      <c r="H171" s="46" t="str">
        <f t="shared" si="22"/>
        <v>N/A</v>
      </c>
      <c r="I171" s="12">
        <v>-3.51</v>
      </c>
      <c r="J171" s="12">
        <v>-1.26</v>
      </c>
      <c r="K171" s="47" t="s">
        <v>739</v>
      </c>
      <c r="L171" s="9" t="str">
        <f t="shared" si="23"/>
        <v>Yes</v>
      </c>
    </row>
    <row r="172" spans="1:12" x14ac:dyDescent="0.2">
      <c r="A172" s="53" t="s">
        <v>1548</v>
      </c>
      <c r="B172" s="37" t="s">
        <v>213</v>
      </c>
      <c r="C172" s="49">
        <v>2140.3531245999998</v>
      </c>
      <c r="D172" s="46" t="str">
        <f t="shared" si="20"/>
        <v>N/A</v>
      </c>
      <c r="E172" s="49">
        <v>2027.4631710000001</v>
      </c>
      <c r="F172" s="46" t="str">
        <f t="shared" si="21"/>
        <v>N/A</v>
      </c>
      <c r="G172" s="49">
        <v>2034.5988101999999</v>
      </c>
      <c r="H172" s="46" t="str">
        <f t="shared" si="22"/>
        <v>N/A</v>
      </c>
      <c r="I172" s="12">
        <v>-5.27</v>
      </c>
      <c r="J172" s="12">
        <v>0.35189999999999999</v>
      </c>
      <c r="K172" s="47" t="s">
        <v>739</v>
      </c>
      <c r="L172" s="9" t="str">
        <f t="shared" si="23"/>
        <v>Yes</v>
      </c>
    </row>
    <row r="173" spans="1:12" x14ac:dyDescent="0.2">
      <c r="A173" s="53" t="s">
        <v>1549</v>
      </c>
      <c r="B173" s="37" t="s">
        <v>213</v>
      </c>
      <c r="C173" s="49">
        <v>2104.4796403999999</v>
      </c>
      <c r="D173" s="46" t="str">
        <f t="shared" si="20"/>
        <v>N/A</v>
      </c>
      <c r="E173" s="49">
        <v>1912.5271725</v>
      </c>
      <c r="F173" s="46" t="str">
        <f t="shared" si="21"/>
        <v>N/A</v>
      </c>
      <c r="G173" s="49">
        <v>2020.607692</v>
      </c>
      <c r="H173" s="46" t="str">
        <f t="shared" si="22"/>
        <v>N/A</v>
      </c>
      <c r="I173" s="12">
        <v>-9.1199999999999992</v>
      </c>
      <c r="J173" s="12">
        <v>5.6509999999999998</v>
      </c>
      <c r="K173" s="47" t="s">
        <v>739</v>
      </c>
      <c r="L173" s="9" t="str">
        <f t="shared" si="23"/>
        <v>Yes</v>
      </c>
    </row>
    <row r="174" spans="1:12" x14ac:dyDescent="0.2">
      <c r="A174" s="48" t="s">
        <v>373</v>
      </c>
      <c r="B174" s="37" t="s">
        <v>213</v>
      </c>
      <c r="C174" s="8">
        <v>10.599672282</v>
      </c>
      <c r="D174" s="46" t="str">
        <f t="shared" ref="D174:D203" si="24">IF($B174="N/A","N/A",IF(C174&gt;10,"No",IF(C174&lt;-10,"No","Yes")))</f>
        <v>N/A</v>
      </c>
      <c r="E174" s="8">
        <v>10.300378502999999</v>
      </c>
      <c r="F174" s="46" t="str">
        <f t="shared" ref="F174:F203" si="25">IF($B174="N/A","N/A",IF(E174&gt;10,"No",IF(E174&lt;-10,"No","Yes")))</f>
        <v>N/A</v>
      </c>
      <c r="G174" s="8">
        <v>10.064373736</v>
      </c>
      <c r="H174" s="46" t="str">
        <f t="shared" ref="H174:H203" si="26">IF($B174="N/A","N/A",IF(G174&gt;10,"No",IF(G174&lt;-10,"No","Yes")))</f>
        <v>N/A</v>
      </c>
      <c r="I174" s="12">
        <v>-2.82</v>
      </c>
      <c r="J174" s="12">
        <v>-2.29</v>
      </c>
      <c r="K174" s="47" t="s">
        <v>739</v>
      </c>
      <c r="L174" s="9" t="str">
        <f t="shared" ref="L174:L203" si="27">IF(J174="Div by 0", "N/A", IF(K174="N/A","N/A", IF(J174&gt;VALUE(MID(K174,1,2)), "No", IF(J174&lt;-1*VALUE(MID(K174,1,2)), "No", "Yes"))))</f>
        <v>Yes</v>
      </c>
    </row>
    <row r="175" spans="1:12" x14ac:dyDescent="0.2">
      <c r="A175" s="53" t="s">
        <v>483</v>
      </c>
      <c r="B175" s="37" t="s">
        <v>213</v>
      </c>
      <c r="C175" s="8">
        <v>18.640144045</v>
      </c>
      <c r="D175" s="46" t="str">
        <f t="shared" si="24"/>
        <v>N/A</v>
      </c>
      <c r="E175" s="8">
        <v>18.664617486000001</v>
      </c>
      <c r="F175" s="46" t="str">
        <f t="shared" si="25"/>
        <v>N/A</v>
      </c>
      <c r="G175" s="8">
        <v>18.332628015000001</v>
      </c>
      <c r="H175" s="46" t="str">
        <f t="shared" si="26"/>
        <v>N/A</v>
      </c>
      <c r="I175" s="12">
        <v>0.1313</v>
      </c>
      <c r="J175" s="12">
        <v>-1.78</v>
      </c>
      <c r="K175" s="47" t="s">
        <v>739</v>
      </c>
      <c r="L175" s="9" t="str">
        <f t="shared" si="27"/>
        <v>Yes</v>
      </c>
    </row>
    <row r="176" spans="1:12" x14ac:dyDescent="0.2">
      <c r="A176" s="53" t="s">
        <v>484</v>
      </c>
      <c r="B176" s="37" t="s">
        <v>213</v>
      </c>
      <c r="C176" s="8">
        <v>17.365319865</v>
      </c>
      <c r="D176" s="46" t="str">
        <f t="shared" si="24"/>
        <v>N/A</v>
      </c>
      <c r="E176" s="8">
        <v>16.874682107999998</v>
      </c>
      <c r="F176" s="46" t="str">
        <f t="shared" si="25"/>
        <v>N/A</v>
      </c>
      <c r="G176" s="8">
        <v>16.166160537</v>
      </c>
      <c r="H176" s="46" t="str">
        <f t="shared" si="26"/>
        <v>N/A</v>
      </c>
      <c r="I176" s="12">
        <v>-2.83</v>
      </c>
      <c r="J176" s="12">
        <v>-4.2</v>
      </c>
      <c r="K176" s="47" t="s">
        <v>739</v>
      </c>
      <c r="L176" s="9" t="str">
        <f t="shared" si="27"/>
        <v>Yes</v>
      </c>
    </row>
    <row r="177" spans="1:12" x14ac:dyDescent="0.2">
      <c r="A177" s="53" t="s">
        <v>485</v>
      </c>
      <c r="B177" s="37" t="s">
        <v>213</v>
      </c>
      <c r="C177" s="8">
        <v>6.5135171541999997</v>
      </c>
      <c r="D177" s="46" t="str">
        <f t="shared" si="24"/>
        <v>N/A</v>
      </c>
      <c r="E177" s="8">
        <v>6.2662143285000003</v>
      </c>
      <c r="F177" s="46" t="str">
        <f t="shared" si="25"/>
        <v>N/A</v>
      </c>
      <c r="G177" s="8">
        <v>6.0049442053000002</v>
      </c>
      <c r="H177" s="46" t="str">
        <f t="shared" si="26"/>
        <v>N/A</v>
      </c>
      <c r="I177" s="12">
        <v>-3.8</v>
      </c>
      <c r="J177" s="12">
        <v>-4.17</v>
      </c>
      <c r="K177" s="47" t="s">
        <v>739</v>
      </c>
      <c r="L177" s="9" t="str">
        <f t="shared" si="27"/>
        <v>Yes</v>
      </c>
    </row>
    <row r="178" spans="1:12" x14ac:dyDescent="0.2">
      <c r="A178" s="53" t="s">
        <v>486</v>
      </c>
      <c r="B178" s="37" t="s">
        <v>213</v>
      </c>
      <c r="C178" s="8">
        <v>16.821681278</v>
      </c>
      <c r="D178" s="46" t="str">
        <f t="shared" si="24"/>
        <v>N/A</v>
      </c>
      <c r="E178" s="8">
        <v>16.209518927000001</v>
      </c>
      <c r="F178" s="46" t="str">
        <f t="shared" si="25"/>
        <v>N/A</v>
      </c>
      <c r="G178" s="8">
        <v>16.635627355</v>
      </c>
      <c r="H178" s="46" t="str">
        <f t="shared" si="26"/>
        <v>N/A</v>
      </c>
      <c r="I178" s="12">
        <v>-3.64</v>
      </c>
      <c r="J178" s="12">
        <v>2.629</v>
      </c>
      <c r="K178" s="47" t="s">
        <v>739</v>
      </c>
      <c r="L178" s="9" t="str">
        <f t="shared" si="27"/>
        <v>Yes</v>
      </c>
    </row>
    <row r="179" spans="1:12" x14ac:dyDescent="0.2">
      <c r="A179" s="48" t="s">
        <v>1550</v>
      </c>
      <c r="B179" s="37" t="s">
        <v>213</v>
      </c>
      <c r="C179" s="8">
        <v>4.7538552211000003</v>
      </c>
      <c r="D179" s="46" t="str">
        <f t="shared" si="24"/>
        <v>N/A</v>
      </c>
      <c r="E179" s="8">
        <v>4.5998371629000001</v>
      </c>
      <c r="F179" s="46" t="str">
        <f t="shared" si="25"/>
        <v>N/A</v>
      </c>
      <c r="G179" s="8">
        <v>4.5668567224999999</v>
      </c>
      <c r="H179" s="46" t="str">
        <f t="shared" si="26"/>
        <v>N/A</v>
      </c>
      <c r="I179" s="12">
        <v>-3.24</v>
      </c>
      <c r="J179" s="12">
        <v>-0.71699999999999997</v>
      </c>
      <c r="K179" s="47" t="s">
        <v>739</v>
      </c>
      <c r="L179" s="9" t="str">
        <f t="shared" si="27"/>
        <v>Yes</v>
      </c>
    </row>
    <row r="180" spans="1:12" x14ac:dyDescent="0.2">
      <c r="A180" s="53" t="s">
        <v>1551</v>
      </c>
      <c r="B180" s="37" t="s">
        <v>213</v>
      </c>
      <c r="C180" s="8">
        <v>52.499356941000002</v>
      </c>
      <c r="D180" s="46" t="str">
        <f t="shared" si="24"/>
        <v>N/A</v>
      </c>
      <c r="E180" s="8">
        <v>52.37363388</v>
      </c>
      <c r="F180" s="46" t="str">
        <f t="shared" si="25"/>
        <v>N/A</v>
      </c>
      <c r="G180" s="8">
        <v>52.111722387</v>
      </c>
      <c r="H180" s="46" t="str">
        <f t="shared" si="26"/>
        <v>N/A</v>
      </c>
      <c r="I180" s="12">
        <v>-0.23899999999999999</v>
      </c>
      <c r="J180" s="12">
        <v>-0.5</v>
      </c>
      <c r="K180" s="47" t="s">
        <v>739</v>
      </c>
      <c r="L180" s="9" t="str">
        <f t="shared" si="27"/>
        <v>Yes</v>
      </c>
    </row>
    <row r="181" spans="1:12" x14ac:dyDescent="0.2">
      <c r="A181" s="53" t="s">
        <v>1552</v>
      </c>
      <c r="B181" s="37" t="s">
        <v>213</v>
      </c>
      <c r="C181" s="8">
        <v>3.6153198653</v>
      </c>
      <c r="D181" s="46" t="str">
        <f t="shared" si="24"/>
        <v>N/A</v>
      </c>
      <c r="E181" s="8">
        <v>3.4195391056000002</v>
      </c>
      <c r="F181" s="46" t="str">
        <f t="shared" si="25"/>
        <v>N/A</v>
      </c>
      <c r="G181" s="8">
        <v>3.4754245867</v>
      </c>
      <c r="H181" s="46" t="str">
        <f t="shared" si="26"/>
        <v>N/A</v>
      </c>
      <c r="I181" s="12">
        <v>-5.42</v>
      </c>
      <c r="J181" s="12">
        <v>1.6339999999999999</v>
      </c>
      <c r="K181" s="47" t="s">
        <v>739</v>
      </c>
      <c r="L181" s="9" t="str">
        <f t="shared" si="27"/>
        <v>Yes</v>
      </c>
    </row>
    <row r="182" spans="1:12" x14ac:dyDescent="0.2">
      <c r="A182" s="53" t="s">
        <v>1553</v>
      </c>
      <c r="B182" s="37" t="s">
        <v>213</v>
      </c>
      <c r="C182" s="8">
        <v>0.35955941019999998</v>
      </c>
      <c r="D182" s="46" t="str">
        <f t="shared" si="24"/>
        <v>N/A</v>
      </c>
      <c r="E182" s="8">
        <v>0.3731790062</v>
      </c>
      <c r="F182" s="46" t="str">
        <f t="shared" si="25"/>
        <v>N/A</v>
      </c>
      <c r="G182" s="8">
        <v>0.3397910039</v>
      </c>
      <c r="H182" s="46" t="str">
        <f t="shared" si="26"/>
        <v>N/A</v>
      </c>
      <c r="I182" s="12">
        <v>3.7879999999999998</v>
      </c>
      <c r="J182" s="12">
        <v>-8.9499999999999993</v>
      </c>
      <c r="K182" s="47" t="s">
        <v>739</v>
      </c>
      <c r="L182" s="9" t="str">
        <f t="shared" si="27"/>
        <v>Yes</v>
      </c>
    </row>
    <row r="183" spans="1:12" x14ac:dyDescent="0.2">
      <c r="A183" s="53" t="s">
        <v>1554</v>
      </c>
      <c r="B183" s="37" t="s">
        <v>213</v>
      </c>
      <c r="C183" s="8">
        <v>4.8951982599999999E-2</v>
      </c>
      <c r="D183" s="46" t="str">
        <f t="shared" si="24"/>
        <v>N/A</v>
      </c>
      <c r="E183" s="8">
        <v>8.1175766900000002E-2</v>
      </c>
      <c r="F183" s="46" t="str">
        <f t="shared" si="25"/>
        <v>N/A</v>
      </c>
      <c r="G183" s="8">
        <v>8.6621334800000005E-2</v>
      </c>
      <c r="H183" s="46" t="str">
        <f t="shared" si="26"/>
        <v>N/A</v>
      </c>
      <c r="I183" s="12">
        <v>65.83</v>
      </c>
      <c r="J183" s="12">
        <v>6.7080000000000002</v>
      </c>
      <c r="K183" s="47" t="s">
        <v>739</v>
      </c>
      <c r="L183" s="9" t="str">
        <f t="shared" si="27"/>
        <v>Yes</v>
      </c>
    </row>
    <row r="184" spans="1:12" x14ac:dyDescent="0.2">
      <c r="A184" s="48" t="s">
        <v>97</v>
      </c>
      <c r="B184" s="37" t="s">
        <v>213</v>
      </c>
      <c r="C184" s="8">
        <v>63.919275134000003</v>
      </c>
      <c r="D184" s="46" t="str">
        <f t="shared" si="24"/>
        <v>N/A</v>
      </c>
      <c r="E184" s="8">
        <v>63.206274821999997</v>
      </c>
      <c r="F184" s="46" t="str">
        <f t="shared" si="25"/>
        <v>N/A</v>
      </c>
      <c r="G184" s="8">
        <v>62.446815033</v>
      </c>
      <c r="H184" s="46" t="str">
        <f t="shared" si="26"/>
        <v>N/A</v>
      </c>
      <c r="I184" s="12">
        <v>-1.1200000000000001</v>
      </c>
      <c r="J184" s="12">
        <v>-1.2</v>
      </c>
      <c r="K184" s="47" t="s">
        <v>739</v>
      </c>
      <c r="L184" s="9" t="str">
        <f t="shared" si="27"/>
        <v>Yes</v>
      </c>
    </row>
    <row r="185" spans="1:12" x14ac:dyDescent="0.2">
      <c r="A185" s="53" t="s">
        <v>487</v>
      </c>
      <c r="B185" s="37" t="s">
        <v>213</v>
      </c>
      <c r="C185" s="8">
        <v>63.422790020000001</v>
      </c>
      <c r="D185" s="46" t="str">
        <f t="shared" si="24"/>
        <v>N/A</v>
      </c>
      <c r="E185" s="8">
        <v>61.244877049000003</v>
      </c>
      <c r="F185" s="46" t="str">
        <f t="shared" si="25"/>
        <v>N/A</v>
      </c>
      <c r="G185" s="8">
        <v>58.933559035000002</v>
      </c>
      <c r="H185" s="46" t="str">
        <f t="shared" si="26"/>
        <v>N/A</v>
      </c>
      <c r="I185" s="12">
        <v>-3.43</v>
      </c>
      <c r="J185" s="12">
        <v>-3.77</v>
      </c>
      <c r="K185" s="47" t="s">
        <v>739</v>
      </c>
      <c r="L185" s="9" t="str">
        <f t="shared" si="27"/>
        <v>Yes</v>
      </c>
    </row>
    <row r="186" spans="1:12" x14ac:dyDescent="0.2">
      <c r="A186" s="53" t="s">
        <v>488</v>
      </c>
      <c r="B186" s="37" t="s">
        <v>213</v>
      </c>
      <c r="C186" s="8">
        <v>66.035353534999999</v>
      </c>
      <c r="D186" s="46" t="str">
        <f t="shared" si="24"/>
        <v>N/A</v>
      </c>
      <c r="E186" s="8">
        <v>64.603466488999999</v>
      </c>
      <c r="F186" s="46" t="str">
        <f t="shared" si="25"/>
        <v>N/A</v>
      </c>
      <c r="G186" s="8">
        <v>63.716117422000004</v>
      </c>
      <c r="H186" s="46" t="str">
        <f t="shared" si="26"/>
        <v>N/A</v>
      </c>
      <c r="I186" s="12">
        <v>-2.17</v>
      </c>
      <c r="J186" s="12">
        <v>-1.37</v>
      </c>
      <c r="K186" s="47" t="s">
        <v>739</v>
      </c>
      <c r="L186" s="9" t="str">
        <f t="shared" si="27"/>
        <v>Yes</v>
      </c>
    </row>
    <row r="187" spans="1:12" x14ac:dyDescent="0.2">
      <c r="A187" s="53" t="s">
        <v>489</v>
      </c>
      <c r="B187" s="37" t="s">
        <v>213</v>
      </c>
      <c r="C187" s="8">
        <v>62.014154413999997</v>
      </c>
      <c r="D187" s="46" t="str">
        <f t="shared" si="24"/>
        <v>N/A</v>
      </c>
      <c r="E187" s="8">
        <v>61.405907005000003</v>
      </c>
      <c r="F187" s="46" t="str">
        <f t="shared" si="25"/>
        <v>N/A</v>
      </c>
      <c r="G187" s="8">
        <v>60.873804575999998</v>
      </c>
      <c r="H187" s="46" t="str">
        <f t="shared" si="26"/>
        <v>N/A</v>
      </c>
      <c r="I187" s="12">
        <v>-0.98099999999999998</v>
      </c>
      <c r="J187" s="12">
        <v>-0.86699999999999999</v>
      </c>
      <c r="K187" s="47" t="s">
        <v>739</v>
      </c>
      <c r="L187" s="9" t="str">
        <f t="shared" si="27"/>
        <v>Yes</v>
      </c>
    </row>
    <row r="188" spans="1:12" x14ac:dyDescent="0.2">
      <c r="A188" s="53" t="s">
        <v>490</v>
      </c>
      <c r="B188" s="37" t="s">
        <v>213</v>
      </c>
      <c r="C188" s="8">
        <v>70.121489920000002</v>
      </c>
      <c r="D188" s="46" t="str">
        <f t="shared" si="24"/>
        <v>N/A</v>
      </c>
      <c r="E188" s="8">
        <v>70.370845082000002</v>
      </c>
      <c r="F188" s="46" t="str">
        <f t="shared" si="25"/>
        <v>N/A</v>
      </c>
      <c r="G188" s="8">
        <v>69.695526008000002</v>
      </c>
      <c r="H188" s="46" t="str">
        <f t="shared" si="26"/>
        <v>N/A</v>
      </c>
      <c r="I188" s="12">
        <v>0.35560000000000003</v>
      </c>
      <c r="J188" s="12">
        <v>-0.96</v>
      </c>
      <c r="K188" s="47" t="s">
        <v>739</v>
      </c>
      <c r="L188" s="9" t="str">
        <f t="shared" si="27"/>
        <v>Yes</v>
      </c>
    </row>
    <row r="189" spans="1:12" x14ac:dyDescent="0.2">
      <c r="A189" s="48" t="s">
        <v>118</v>
      </c>
      <c r="B189" s="37" t="s">
        <v>213</v>
      </c>
      <c r="C189" s="8">
        <v>87.568733363000007</v>
      </c>
      <c r="D189" s="46" t="str">
        <f t="shared" si="24"/>
        <v>N/A</v>
      </c>
      <c r="E189" s="8">
        <v>87.158865610000007</v>
      </c>
      <c r="F189" s="46" t="str">
        <f t="shared" si="25"/>
        <v>N/A</v>
      </c>
      <c r="G189" s="8">
        <v>86.764146894999996</v>
      </c>
      <c r="H189" s="46" t="str">
        <f t="shared" si="26"/>
        <v>N/A</v>
      </c>
      <c r="I189" s="12">
        <v>-0.46800000000000003</v>
      </c>
      <c r="J189" s="12">
        <v>-0.45300000000000001</v>
      </c>
      <c r="K189" s="47" t="s">
        <v>739</v>
      </c>
      <c r="L189" s="9" t="str">
        <f t="shared" si="27"/>
        <v>Yes</v>
      </c>
    </row>
    <row r="190" spans="1:12" x14ac:dyDescent="0.2">
      <c r="A190" s="53" t="s">
        <v>491</v>
      </c>
      <c r="B190" s="37" t="s">
        <v>213</v>
      </c>
      <c r="C190" s="8">
        <v>81.977192832</v>
      </c>
      <c r="D190" s="46" t="str">
        <f t="shared" si="24"/>
        <v>N/A</v>
      </c>
      <c r="E190" s="8">
        <v>78.637295081999994</v>
      </c>
      <c r="F190" s="46" t="str">
        <f t="shared" si="25"/>
        <v>N/A</v>
      </c>
      <c r="G190" s="8">
        <v>77.240795598999995</v>
      </c>
      <c r="H190" s="46" t="str">
        <f t="shared" si="26"/>
        <v>N/A</v>
      </c>
      <c r="I190" s="12">
        <v>-4.07</v>
      </c>
      <c r="J190" s="12">
        <v>-1.78</v>
      </c>
      <c r="K190" s="47" t="s">
        <v>739</v>
      </c>
      <c r="L190" s="9" t="str">
        <f t="shared" si="27"/>
        <v>Yes</v>
      </c>
    </row>
    <row r="191" spans="1:12" x14ac:dyDescent="0.2">
      <c r="A191" s="53" t="s">
        <v>492</v>
      </c>
      <c r="B191" s="37" t="s">
        <v>213</v>
      </c>
      <c r="C191" s="8">
        <v>92.293771043999996</v>
      </c>
      <c r="D191" s="46" t="str">
        <f t="shared" si="24"/>
        <v>N/A</v>
      </c>
      <c r="E191" s="8">
        <v>91.427677138999996</v>
      </c>
      <c r="F191" s="46" t="str">
        <f t="shared" si="25"/>
        <v>N/A</v>
      </c>
      <c r="G191" s="8">
        <v>90.672215348999998</v>
      </c>
      <c r="H191" s="46" t="str">
        <f t="shared" si="26"/>
        <v>N/A</v>
      </c>
      <c r="I191" s="12">
        <v>-0.93799999999999994</v>
      </c>
      <c r="J191" s="12">
        <v>-0.82599999999999996</v>
      </c>
      <c r="K191" s="47" t="s">
        <v>739</v>
      </c>
      <c r="L191" s="9" t="str">
        <f t="shared" si="27"/>
        <v>Yes</v>
      </c>
    </row>
    <row r="192" spans="1:12" x14ac:dyDescent="0.2">
      <c r="A192" s="53" t="s">
        <v>493</v>
      </c>
      <c r="B192" s="37" t="s">
        <v>213</v>
      </c>
      <c r="C192" s="8">
        <v>88.411203331999999</v>
      </c>
      <c r="D192" s="46" t="str">
        <f t="shared" si="24"/>
        <v>N/A</v>
      </c>
      <c r="E192" s="8">
        <v>88.288764717999996</v>
      </c>
      <c r="F192" s="46" t="str">
        <f t="shared" si="25"/>
        <v>N/A</v>
      </c>
      <c r="G192" s="8">
        <v>87.983217279000002</v>
      </c>
      <c r="H192" s="46" t="str">
        <f t="shared" si="26"/>
        <v>N/A</v>
      </c>
      <c r="I192" s="12">
        <v>-0.13800000000000001</v>
      </c>
      <c r="J192" s="12">
        <v>-0.34599999999999997</v>
      </c>
      <c r="K192" s="47" t="s">
        <v>739</v>
      </c>
      <c r="L192" s="9" t="str">
        <f t="shared" si="27"/>
        <v>Yes</v>
      </c>
    </row>
    <row r="193" spans="1:12" x14ac:dyDescent="0.2">
      <c r="A193" s="53" t="s">
        <v>494</v>
      </c>
      <c r="B193" s="37" t="s">
        <v>213</v>
      </c>
      <c r="C193" s="8">
        <v>81.856615192999996</v>
      </c>
      <c r="D193" s="46" t="str">
        <f t="shared" si="24"/>
        <v>N/A</v>
      </c>
      <c r="E193" s="8">
        <v>81.923438434999994</v>
      </c>
      <c r="F193" s="46" t="str">
        <f t="shared" si="25"/>
        <v>N/A</v>
      </c>
      <c r="G193" s="8">
        <v>81.761877951000002</v>
      </c>
      <c r="H193" s="46" t="str">
        <f t="shared" si="26"/>
        <v>N/A</v>
      </c>
      <c r="I193" s="12">
        <v>8.1600000000000006E-2</v>
      </c>
      <c r="J193" s="12">
        <v>-0.19700000000000001</v>
      </c>
      <c r="K193" s="47" t="s">
        <v>739</v>
      </c>
      <c r="L193" s="9" t="str">
        <f t="shared" si="27"/>
        <v>Yes</v>
      </c>
    </row>
    <row r="194" spans="1:12" x14ac:dyDescent="0.2">
      <c r="A194" s="48" t="s">
        <v>1555</v>
      </c>
      <c r="B194" s="37" t="s">
        <v>213</v>
      </c>
      <c r="C194" s="38">
        <v>4.1473176097</v>
      </c>
      <c r="D194" s="46" t="str">
        <f t="shared" si="24"/>
        <v>N/A</v>
      </c>
      <c r="E194" s="38">
        <v>4.3175647137000004</v>
      </c>
      <c r="F194" s="46" t="str">
        <f t="shared" si="25"/>
        <v>N/A</v>
      </c>
      <c r="G194" s="38">
        <v>4.3252923977000002</v>
      </c>
      <c r="H194" s="46" t="str">
        <f t="shared" si="26"/>
        <v>N/A</v>
      </c>
      <c r="I194" s="12">
        <v>4.1050000000000004</v>
      </c>
      <c r="J194" s="12">
        <v>0.17899999999999999</v>
      </c>
      <c r="K194" s="47" t="s">
        <v>739</v>
      </c>
      <c r="L194" s="9" t="str">
        <f t="shared" si="27"/>
        <v>Yes</v>
      </c>
    </row>
    <row r="195" spans="1:12" x14ac:dyDescent="0.2">
      <c r="A195" s="53" t="s">
        <v>1556</v>
      </c>
      <c r="B195" s="37" t="s">
        <v>213</v>
      </c>
      <c r="C195" s="38">
        <v>0.73781048760000001</v>
      </c>
      <c r="D195" s="46" t="str">
        <f t="shared" si="24"/>
        <v>N/A</v>
      </c>
      <c r="E195" s="38">
        <v>1.1001829826</v>
      </c>
      <c r="F195" s="46" t="str">
        <f t="shared" si="25"/>
        <v>N/A</v>
      </c>
      <c r="G195" s="38">
        <v>1.6001846721999999</v>
      </c>
      <c r="H195" s="46" t="str">
        <f t="shared" si="26"/>
        <v>N/A</v>
      </c>
      <c r="I195" s="12">
        <v>49.11</v>
      </c>
      <c r="J195" s="12">
        <v>45.45</v>
      </c>
      <c r="K195" s="47" t="s">
        <v>739</v>
      </c>
      <c r="L195" s="9" t="str">
        <f t="shared" si="27"/>
        <v>No</v>
      </c>
    </row>
    <row r="196" spans="1:12" x14ac:dyDescent="0.2">
      <c r="A196" s="53" t="s">
        <v>1557</v>
      </c>
      <c r="B196" s="37" t="s">
        <v>213</v>
      </c>
      <c r="C196" s="38">
        <v>6.1771691711000001</v>
      </c>
      <c r="D196" s="46" t="str">
        <f t="shared" si="24"/>
        <v>N/A</v>
      </c>
      <c r="E196" s="38">
        <v>6.3807094830000004</v>
      </c>
      <c r="F196" s="46" t="str">
        <f t="shared" si="25"/>
        <v>N/A</v>
      </c>
      <c r="G196" s="38">
        <v>5.887987013</v>
      </c>
      <c r="H196" s="46" t="str">
        <f t="shared" si="26"/>
        <v>N/A</v>
      </c>
      <c r="I196" s="12">
        <v>3.2949999999999999</v>
      </c>
      <c r="J196" s="12">
        <v>-7.72</v>
      </c>
      <c r="K196" s="47" t="s">
        <v>739</v>
      </c>
      <c r="L196" s="9" t="str">
        <f t="shared" si="27"/>
        <v>Yes</v>
      </c>
    </row>
    <row r="197" spans="1:12" x14ac:dyDescent="0.2">
      <c r="A197" s="53" t="s">
        <v>1558</v>
      </c>
      <c r="B197" s="37" t="s">
        <v>213</v>
      </c>
      <c r="C197" s="38">
        <v>4.3005090678000002</v>
      </c>
      <c r="D197" s="46" t="str">
        <f t="shared" si="24"/>
        <v>N/A</v>
      </c>
      <c r="E197" s="38">
        <v>4.3157643311999996</v>
      </c>
      <c r="F197" s="46" t="str">
        <f t="shared" si="25"/>
        <v>N/A</v>
      </c>
      <c r="G197" s="38">
        <v>4.5594554698999996</v>
      </c>
      <c r="H197" s="46" t="str">
        <f t="shared" si="26"/>
        <v>N/A</v>
      </c>
      <c r="I197" s="12">
        <v>0.35470000000000002</v>
      </c>
      <c r="J197" s="12">
        <v>5.6470000000000002</v>
      </c>
      <c r="K197" s="47" t="s">
        <v>739</v>
      </c>
      <c r="L197" s="9" t="str">
        <f t="shared" si="27"/>
        <v>Yes</v>
      </c>
    </row>
    <row r="198" spans="1:12" x14ac:dyDescent="0.2">
      <c r="A198" s="53" t="s">
        <v>1559</v>
      </c>
      <c r="B198" s="37" t="s">
        <v>213</v>
      </c>
      <c r="C198" s="38">
        <v>3.6378306878000002</v>
      </c>
      <c r="D198" s="46" t="str">
        <f t="shared" si="24"/>
        <v>N/A</v>
      </c>
      <c r="E198" s="38">
        <v>3.8289404323</v>
      </c>
      <c r="F198" s="46" t="str">
        <f t="shared" si="25"/>
        <v>N/A</v>
      </c>
      <c r="G198" s="38">
        <v>3.7360062483999998</v>
      </c>
      <c r="H198" s="46" t="str">
        <f t="shared" si="26"/>
        <v>N/A</v>
      </c>
      <c r="I198" s="12">
        <v>5.2530000000000001</v>
      </c>
      <c r="J198" s="12">
        <v>-2.4300000000000002</v>
      </c>
      <c r="K198" s="47" t="s">
        <v>739</v>
      </c>
      <c r="L198" s="9" t="str">
        <f t="shared" si="27"/>
        <v>Yes</v>
      </c>
    </row>
    <row r="199" spans="1:12" x14ac:dyDescent="0.2">
      <c r="A199" s="48" t="s">
        <v>1560</v>
      </c>
      <c r="B199" s="37" t="s">
        <v>213</v>
      </c>
      <c r="C199" s="38">
        <v>223.75790190999999</v>
      </c>
      <c r="D199" s="46" t="str">
        <f t="shared" si="24"/>
        <v>N/A</v>
      </c>
      <c r="E199" s="38">
        <v>219.97338198</v>
      </c>
      <c r="F199" s="46" t="str">
        <f t="shared" si="25"/>
        <v>N/A</v>
      </c>
      <c r="G199" s="38">
        <v>216.16794200999999</v>
      </c>
      <c r="H199" s="46" t="str">
        <f t="shared" si="26"/>
        <v>N/A</v>
      </c>
      <c r="I199" s="12">
        <v>-1.69</v>
      </c>
      <c r="J199" s="12">
        <v>-1.73</v>
      </c>
      <c r="K199" s="47" t="s">
        <v>739</v>
      </c>
      <c r="L199" s="9" t="str">
        <f t="shared" si="27"/>
        <v>Yes</v>
      </c>
    </row>
    <row r="200" spans="1:12" x14ac:dyDescent="0.2">
      <c r="A200" s="53" t="s">
        <v>1561</v>
      </c>
      <c r="B200" s="37" t="s">
        <v>213</v>
      </c>
      <c r="C200" s="38">
        <v>242.70716969</v>
      </c>
      <c r="D200" s="46" t="str">
        <f t="shared" si="24"/>
        <v>N/A</v>
      </c>
      <c r="E200" s="38">
        <v>239.72301924000001</v>
      </c>
      <c r="F200" s="46" t="str">
        <f t="shared" si="25"/>
        <v>N/A</v>
      </c>
      <c r="G200" s="38">
        <v>235.22348546000001</v>
      </c>
      <c r="H200" s="46" t="str">
        <f t="shared" si="26"/>
        <v>N/A</v>
      </c>
      <c r="I200" s="12">
        <v>-1.23</v>
      </c>
      <c r="J200" s="12">
        <v>-1.88</v>
      </c>
      <c r="K200" s="47" t="s">
        <v>739</v>
      </c>
      <c r="L200" s="9" t="str">
        <f t="shared" si="27"/>
        <v>Yes</v>
      </c>
    </row>
    <row r="201" spans="1:12" x14ac:dyDescent="0.2">
      <c r="A201" s="53" t="s">
        <v>1562</v>
      </c>
      <c r="B201" s="37" t="s">
        <v>213</v>
      </c>
      <c r="C201" s="38">
        <v>166.48894063</v>
      </c>
      <c r="D201" s="46" t="str">
        <f t="shared" si="24"/>
        <v>N/A</v>
      </c>
      <c r="E201" s="38">
        <v>166.95881007</v>
      </c>
      <c r="F201" s="46" t="str">
        <f t="shared" si="25"/>
        <v>N/A</v>
      </c>
      <c r="G201" s="38">
        <v>162.04314994999999</v>
      </c>
      <c r="H201" s="46" t="str">
        <f t="shared" si="26"/>
        <v>N/A</v>
      </c>
      <c r="I201" s="12">
        <v>0.28220000000000001</v>
      </c>
      <c r="J201" s="12">
        <v>-2.94</v>
      </c>
      <c r="K201" s="47" t="s">
        <v>739</v>
      </c>
      <c r="L201" s="9" t="str">
        <f t="shared" si="27"/>
        <v>Yes</v>
      </c>
    </row>
    <row r="202" spans="1:12" x14ac:dyDescent="0.2">
      <c r="A202" s="53" t="s">
        <v>1563</v>
      </c>
      <c r="B202" s="37" t="s">
        <v>213</v>
      </c>
      <c r="C202" s="38">
        <v>37.221902016999998</v>
      </c>
      <c r="D202" s="46" t="str">
        <f t="shared" si="24"/>
        <v>N/A</v>
      </c>
      <c r="E202" s="38">
        <v>29.641711229999999</v>
      </c>
      <c r="F202" s="46" t="str">
        <f t="shared" si="25"/>
        <v>N/A</v>
      </c>
      <c r="G202" s="38">
        <v>33.423188406000001</v>
      </c>
      <c r="H202" s="46" t="str">
        <f t="shared" si="26"/>
        <v>N/A</v>
      </c>
      <c r="I202" s="12">
        <v>-20.399999999999999</v>
      </c>
      <c r="J202" s="12">
        <v>12.76</v>
      </c>
      <c r="K202" s="47" t="s">
        <v>739</v>
      </c>
      <c r="L202" s="9" t="str">
        <f t="shared" si="27"/>
        <v>Yes</v>
      </c>
    </row>
    <row r="203" spans="1:12" x14ac:dyDescent="0.2">
      <c r="A203" s="53" t="s">
        <v>1564</v>
      </c>
      <c r="B203" s="37" t="s">
        <v>213</v>
      </c>
      <c r="C203" s="38">
        <v>32.454545455000002</v>
      </c>
      <c r="D203" s="46" t="str">
        <f t="shared" si="24"/>
        <v>N/A</v>
      </c>
      <c r="E203" s="38">
        <v>29.157894736999999</v>
      </c>
      <c r="F203" s="46" t="str">
        <f t="shared" si="25"/>
        <v>N/A</v>
      </c>
      <c r="G203" s="38">
        <v>10.95</v>
      </c>
      <c r="H203" s="46" t="str">
        <f t="shared" si="26"/>
        <v>N/A</v>
      </c>
      <c r="I203" s="12">
        <v>-10.199999999999999</v>
      </c>
      <c r="J203" s="12">
        <v>-62.4</v>
      </c>
      <c r="K203" s="47" t="s">
        <v>739</v>
      </c>
      <c r="L203" s="9" t="str">
        <f t="shared" si="27"/>
        <v>No</v>
      </c>
    </row>
    <row r="204" spans="1:12" x14ac:dyDescent="0.2">
      <c r="A204" s="48" t="s">
        <v>127</v>
      </c>
      <c r="B204" s="37" t="s">
        <v>213</v>
      </c>
      <c r="C204" s="38">
        <v>11</v>
      </c>
      <c r="D204" s="46" t="str">
        <f t="shared" ref="D204:D214" si="28">IF($B204="N/A","N/A",IF(C204&gt;10,"No",IF(C204&lt;-10,"No","Yes")))</f>
        <v>N/A</v>
      </c>
      <c r="E204" s="38">
        <v>0</v>
      </c>
      <c r="F204" s="46" t="str">
        <f t="shared" ref="F204:F214" si="29">IF($B204="N/A","N/A",IF(E204&gt;10,"No",IF(E204&lt;-10,"No","Yes")))</f>
        <v>N/A</v>
      </c>
      <c r="G204" s="38">
        <v>0</v>
      </c>
      <c r="H204" s="46" t="str">
        <f t="shared" ref="H204:H214" si="30">IF($B204="N/A","N/A",IF(G204&gt;10,"No",IF(G204&lt;-10,"No","Yes")))</f>
        <v>N/A</v>
      </c>
      <c r="I204" s="12">
        <v>-100</v>
      </c>
      <c r="J204" s="12" t="s">
        <v>1747</v>
      </c>
      <c r="K204" s="14" t="s">
        <v>213</v>
      </c>
      <c r="L204" s="9" t="str">
        <f t="shared" ref="L204:L214" si="31">IF(J204="Div by 0", "N/A", IF(K204="N/A","N/A", IF(J204&gt;VALUE(MID(K204,1,2)), "No", IF(J204&lt;-1*VALUE(MID(K204,1,2)), "No", "Yes"))))</f>
        <v>N/A</v>
      </c>
    </row>
    <row r="205" spans="1:12" x14ac:dyDescent="0.2">
      <c r="A205" s="48" t="s">
        <v>128</v>
      </c>
      <c r="B205" s="37" t="s">
        <v>213</v>
      </c>
      <c r="C205" s="38">
        <v>11</v>
      </c>
      <c r="D205" s="46" t="str">
        <f t="shared" si="28"/>
        <v>N/A</v>
      </c>
      <c r="E205" s="38">
        <v>11</v>
      </c>
      <c r="F205" s="46" t="str">
        <f t="shared" si="29"/>
        <v>N/A</v>
      </c>
      <c r="G205" s="38">
        <v>11</v>
      </c>
      <c r="H205" s="46" t="str">
        <f t="shared" si="30"/>
        <v>N/A</v>
      </c>
      <c r="I205" s="12">
        <v>0</v>
      </c>
      <c r="J205" s="12">
        <v>0</v>
      </c>
      <c r="K205" s="14" t="s">
        <v>213</v>
      </c>
      <c r="L205" s="9" t="str">
        <f t="shared" si="31"/>
        <v>N/A</v>
      </c>
    </row>
    <row r="206" spans="1:12" ht="25.5" x14ac:dyDescent="0.2">
      <c r="A206" s="48" t="s">
        <v>1612</v>
      </c>
      <c r="B206" s="37" t="s">
        <v>213</v>
      </c>
      <c r="C206" s="38">
        <v>11</v>
      </c>
      <c r="D206" s="46" t="str">
        <f t="shared" si="28"/>
        <v>N/A</v>
      </c>
      <c r="E206" s="38">
        <v>0</v>
      </c>
      <c r="F206" s="46" t="str">
        <f t="shared" si="29"/>
        <v>N/A</v>
      </c>
      <c r="G206" s="38">
        <v>0</v>
      </c>
      <c r="H206" s="46" t="str">
        <f t="shared" si="30"/>
        <v>N/A</v>
      </c>
      <c r="I206" s="12">
        <v>-100</v>
      </c>
      <c r="J206" s="12" t="s">
        <v>1747</v>
      </c>
      <c r="K206" s="14" t="s">
        <v>213</v>
      </c>
      <c r="L206" s="9" t="str">
        <f t="shared" si="31"/>
        <v>N/A</v>
      </c>
    </row>
    <row r="207" spans="1:12" ht="25.5" x14ac:dyDescent="0.2">
      <c r="A207" s="48" t="s">
        <v>1565</v>
      </c>
      <c r="B207" s="37" t="s">
        <v>213</v>
      </c>
      <c r="C207" s="38">
        <v>13</v>
      </c>
      <c r="D207" s="46" t="str">
        <f t="shared" si="28"/>
        <v>N/A</v>
      </c>
      <c r="E207" s="38">
        <v>11</v>
      </c>
      <c r="F207" s="46" t="str">
        <f t="shared" si="29"/>
        <v>N/A</v>
      </c>
      <c r="G207" s="38">
        <v>11</v>
      </c>
      <c r="H207" s="46" t="str">
        <f t="shared" si="30"/>
        <v>N/A</v>
      </c>
      <c r="I207" s="12">
        <v>-76.900000000000006</v>
      </c>
      <c r="J207" s="12">
        <v>-33.299999999999997</v>
      </c>
      <c r="K207" s="14" t="s">
        <v>213</v>
      </c>
      <c r="L207" s="9" t="str">
        <f t="shared" si="31"/>
        <v>N/A</v>
      </c>
    </row>
    <row r="208" spans="1:12" x14ac:dyDescent="0.2">
      <c r="A208" s="48" t="s">
        <v>1613</v>
      </c>
      <c r="B208" s="37" t="s">
        <v>213</v>
      </c>
      <c r="C208" s="38">
        <v>11</v>
      </c>
      <c r="D208" s="46" t="str">
        <f t="shared" si="28"/>
        <v>N/A</v>
      </c>
      <c r="E208" s="38">
        <v>11</v>
      </c>
      <c r="F208" s="46" t="str">
        <f t="shared" si="29"/>
        <v>N/A</v>
      </c>
      <c r="G208" s="38">
        <v>11</v>
      </c>
      <c r="H208" s="46" t="str">
        <f t="shared" si="30"/>
        <v>N/A</v>
      </c>
      <c r="I208" s="12">
        <v>50</v>
      </c>
      <c r="J208" s="12">
        <v>16.670000000000002</v>
      </c>
      <c r="K208" s="14" t="s">
        <v>213</v>
      </c>
      <c r="L208" s="9" t="str">
        <f t="shared" si="31"/>
        <v>N/A</v>
      </c>
    </row>
    <row r="209" spans="1:12" x14ac:dyDescent="0.2">
      <c r="A209" s="48" t="s">
        <v>1614</v>
      </c>
      <c r="B209" s="37" t="s">
        <v>213</v>
      </c>
      <c r="C209" s="38">
        <v>31</v>
      </c>
      <c r="D209" s="46" t="str">
        <f t="shared" si="28"/>
        <v>N/A</v>
      </c>
      <c r="E209" s="38">
        <v>32</v>
      </c>
      <c r="F209" s="46" t="str">
        <f t="shared" si="29"/>
        <v>N/A</v>
      </c>
      <c r="G209" s="38">
        <v>31</v>
      </c>
      <c r="H209" s="46" t="str">
        <f t="shared" si="30"/>
        <v>N/A</v>
      </c>
      <c r="I209" s="12">
        <v>3.226</v>
      </c>
      <c r="J209" s="12">
        <v>-3.13</v>
      </c>
      <c r="K209" s="14" t="s">
        <v>213</v>
      </c>
      <c r="L209" s="9" t="str">
        <f t="shared" si="31"/>
        <v>N/A</v>
      </c>
    </row>
    <row r="210" spans="1:12" x14ac:dyDescent="0.2">
      <c r="A210" s="48" t="s">
        <v>125</v>
      </c>
      <c r="B210" s="37" t="s">
        <v>213</v>
      </c>
      <c r="C210" s="49">
        <v>2012346</v>
      </c>
      <c r="D210" s="46" t="str">
        <f t="shared" si="28"/>
        <v>N/A</v>
      </c>
      <c r="E210" s="49">
        <v>974011</v>
      </c>
      <c r="F210" s="46" t="str">
        <f t="shared" si="29"/>
        <v>N/A</v>
      </c>
      <c r="G210" s="49">
        <v>925303</v>
      </c>
      <c r="H210" s="46" t="str">
        <f t="shared" si="30"/>
        <v>N/A</v>
      </c>
      <c r="I210" s="12">
        <v>-51.6</v>
      </c>
      <c r="J210" s="12">
        <v>-5</v>
      </c>
      <c r="K210" s="14" t="s">
        <v>213</v>
      </c>
      <c r="L210" s="9" t="str">
        <f t="shared" si="31"/>
        <v>N/A</v>
      </c>
    </row>
    <row r="211" spans="1:12" x14ac:dyDescent="0.2">
      <c r="A211" s="48" t="s">
        <v>1615</v>
      </c>
      <c r="B211" s="37" t="s">
        <v>213</v>
      </c>
      <c r="C211" s="49">
        <v>1938664</v>
      </c>
      <c r="D211" s="46" t="str">
        <f t="shared" si="28"/>
        <v>N/A</v>
      </c>
      <c r="E211" s="49">
        <v>383117</v>
      </c>
      <c r="F211" s="46" t="str">
        <f t="shared" si="29"/>
        <v>N/A</v>
      </c>
      <c r="G211" s="49">
        <v>287316</v>
      </c>
      <c r="H211" s="46" t="str">
        <f t="shared" si="30"/>
        <v>N/A</v>
      </c>
      <c r="I211" s="12">
        <v>-80.2</v>
      </c>
      <c r="J211" s="12">
        <v>-25</v>
      </c>
      <c r="K211" s="14" t="s">
        <v>213</v>
      </c>
      <c r="L211" s="9" t="str">
        <f t="shared" si="31"/>
        <v>N/A</v>
      </c>
    </row>
    <row r="212" spans="1:12" x14ac:dyDescent="0.2">
      <c r="A212" s="48" t="s">
        <v>1566</v>
      </c>
      <c r="B212" s="37" t="s">
        <v>213</v>
      </c>
      <c r="C212" s="49">
        <v>228828</v>
      </c>
      <c r="D212" s="46" t="str">
        <f t="shared" si="28"/>
        <v>N/A</v>
      </c>
      <c r="E212" s="49">
        <v>330287</v>
      </c>
      <c r="F212" s="46" t="str">
        <f t="shared" si="29"/>
        <v>N/A</v>
      </c>
      <c r="G212" s="49">
        <v>247774</v>
      </c>
      <c r="H212" s="46" t="str">
        <f t="shared" si="30"/>
        <v>N/A</v>
      </c>
      <c r="I212" s="12">
        <v>44.34</v>
      </c>
      <c r="J212" s="12">
        <v>-25</v>
      </c>
      <c r="K212" s="14" t="s">
        <v>213</v>
      </c>
      <c r="L212" s="9" t="str">
        <f t="shared" si="31"/>
        <v>N/A</v>
      </c>
    </row>
    <row r="213" spans="1:12" x14ac:dyDescent="0.2">
      <c r="A213" s="48" t="s">
        <v>1616</v>
      </c>
      <c r="B213" s="37" t="s">
        <v>213</v>
      </c>
      <c r="C213" s="49">
        <v>755858</v>
      </c>
      <c r="D213" s="46" t="str">
        <f t="shared" si="28"/>
        <v>N/A</v>
      </c>
      <c r="E213" s="49">
        <v>932410</v>
      </c>
      <c r="F213" s="46" t="str">
        <f t="shared" si="29"/>
        <v>N/A</v>
      </c>
      <c r="G213" s="49">
        <v>896272</v>
      </c>
      <c r="H213" s="46" t="str">
        <f t="shared" si="30"/>
        <v>N/A</v>
      </c>
      <c r="I213" s="12">
        <v>23.36</v>
      </c>
      <c r="J213" s="12">
        <v>-3.88</v>
      </c>
      <c r="K213" s="14" t="s">
        <v>213</v>
      </c>
      <c r="L213" s="9" t="str">
        <f t="shared" si="31"/>
        <v>N/A</v>
      </c>
    </row>
    <row r="214" spans="1:12" x14ac:dyDescent="0.2">
      <c r="A214" s="53" t="s">
        <v>1617</v>
      </c>
      <c r="B214" s="37" t="s">
        <v>213</v>
      </c>
      <c r="C214" s="49">
        <v>391932</v>
      </c>
      <c r="D214" s="46" t="str">
        <f t="shared" si="28"/>
        <v>N/A</v>
      </c>
      <c r="E214" s="49">
        <v>404924</v>
      </c>
      <c r="F214" s="46" t="str">
        <f t="shared" si="29"/>
        <v>N/A</v>
      </c>
      <c r="G214" s="49">
        <v>629934</v>
      </c>
      <c r="H214" s="46" t="str">
        <f t="shared" si="30"/>
        <v>N/A</v>
      </c>
      <c r="I214" s="12">
        <v>3.3149999999999999</v>
      </c>
      <c r="J214" s="12">
        <v>55.57</v>
      </c>
      <c r="K214" s="14" t="s">
        <v>213</v>
      </c>
      <c r="L214" s="9" t="str">
        <f t="shared" si="31"/>
        <v>N/A</v>
      </c>
    </row>
    <row r="215" spans="1:12" ht="25.5" x14ac:dyDescent="0.2">
      <c r="A215" s="48" t="s">
        <v>1380</v>
      </c>
      <c r="B215" s="37" t="s">
        <v>213</v>
      </c>
      <c r="C215" s="49">
        <v>3490995</v>
      </c>
      <c r="D215" s="46" t="str">
        <f t="shared" ref="D215:D229" si="32">IF($B215="N/A","N/A",IF(C215&gt;10,"No",IF(C215&lt;-10,"No","Yes")))</f>
        <v>N/A</v>
      </c>
      <c r="E215" s="49">
        <v>3688852</v>
      </c>
      <c r="F215" s="46" t="str">
        <f t="shared" ref="F215:F229" si="33">IF($B215="N/A","N/A",IF(E215&gt;10,"No",IF(E215&lt;-10,"No","Yes")))</f>
        <v>N/A</v>
      </c>
      <c r="G215" s="49">
        <v>3589405</v>
      </c>
      <c r="H215" s="46" t="str">
        <f t="shared" ref="H215:H229" si="34">IF($B215="N/A","N/A",IF(G215&gt;10,"No",IF(G215&lt;-10,"No","Yes")))</f>
        <v>N/A</v>
      </c>
      <c r="I215" s="12">
        <v>5.6680000000000001</v>
      </c>
      <c r="J215" s="12">
        <v>-2.7</v>
      </c>
      <c r="K215" s="47" t="s">
        <v>739</v>
      </c>
      <c r="L215" s="9" t="str">
        <f t="shared" ref="L215:L229" si="35">IF(J215="Div by 0", "N/A", IF(K215="N/A","N/A", IF(J215&gt;VALUE(MID(K215,1,2)), "No", IF(J215&lt;-1*VALUE(MID(K215,1,2)), "No", "Yes"))))</f>
        <v>Yes</v>
      </c>
    </row>
    <row r="216" spans="1:12" x14ac:dyDescent="0.2">
      <c r="A216" s="48" t="s">
        <v>649</v>
      </c>
      <c r="B216" s="37" t="s">
        <v>213</v>
      </c>
      <c r="C216" s="38">
        <v>10024</v>
      </c>
      <c r="D216" s="46" t="str">
        <f t="shared" si="32"/>
        <v>N/A</v>
      </c>
      <c r="E216" s="38">
        <v>10201</v>
      </c>
      <c r="F216" s="46" t="str">
        <f t="shared" si="33"/>
        <v>N/A</v>
      </c>
      <c r="G216" s="38">
        <v>9550</v>
      </c>
      <c r="H216" s="46" t="str">
        <f t="shared" si="34"/>
        <v>N/A</v>
      </c>
      <c r="I216" s="12">
        <v>1.766</v>
      </c>
      <c r="J216" s="12">
        <v>-6.38</v>
      </c>
      <c r="K216" s="47" t="s">
        <v>739</v>
      </c>
      <c r="L216" s="9" t="str">
        <f t="shared" si="35"/>
        <v>Yes</v>
      </c>
    </row>
    <row r="217" spans="1:12" ht="25.5" x14ac:dyDescent="0.2">
      <c r="A217" s="48" t="s">
        <v>1381</v>
      </c>
      <c r="B217" s="37" t="s">
        <v>213</v>
      </c>
      <c r="C217" s="49">
        <v>348.26366719999999</v>
      </c>
      <c r="D217" s="46" t="str">
        <f t="shared" si="32"/>
        <v>N/A</v>
      </c>
      <c r="E217" s="49">
        <v>361.61670423999999</v>
      </c>
      <c r="F217" s="46" t="str">
        <f t="shared" si="33"/>
        <v>N/A</v>
      </c>
      <c r="G217" s="49">
        <v>375.85392669999999</v>
      </c>
      <c r="H217" s="46" t="str">
        <f t="shared" si="34"/>
        <v>N/A</v>
      </c>
      <c r="I217" s="12">
        <v>3.8340000000000001</v>
      </c>
      <c r="J217" s="12">
        <v>3.9369999999999998</v>
      </c>
      <c r="K217" s="47" t="s">
        <v>739</v>
      </c>
      <c r="L217" s="9" t="str">
        <f t="shared" si="35"/>
        <v>Yes</v>
      </c>
    </row>
    <row r="218" spans="1:12" ht="25.5" x14ac:dyDescent="0.2">
      <c r="A218" s="48" t="s">
        <v>1382</v>
      </c>
      <c r="B218" s="37" t="s">
        <v>213</v>
      </c>
      <c r="C218" s="49">
        <v>11183618</v>
      </c>
      <c r="D218" s="46" t="str">
        <f t="shared" si="32"/>
        <v>N/A</v>
      </c>
      <c r="E218" s="49">
        <v>11421497</v>
      </c>
      <c r="F218" s="46" t="str">
        <f t="shared" si="33"/>
        <v>N/A</v>
      </c>
      <c r="G218" s="49">
        <v>11235406</v>
      </c>
      <c r="H218" s="46" t="str">
        <f t="shared" si="34"/>
        <v>N/A</v>
      </c>
      <c r="I218" s="12">
        <v>2.1269999999999998</v>
      </c>
      <c r="J218" s="12">
        <v>-1.63</v>
      </c>
      <c r="K218" s="47" t="s">
        <v>739</v>
      </c>
      <c r="L218" s="9" t="str">
        <f t="shared" si="35"/>
        <v>Yes</v>
      </c>
    </row>
    <row r="219" spans="1:12" x14ac:dyDescent="0.2">
      <c r="A219" s="48" t="s">
        <v>516</v>
      </c>
      <c r="B219" s="37" t="s">
        <v>213</v>
      </c>
      <c r="C219" s="38">
        <v>18802</v>
      </c>
      <c r="D219" s="46" t="str">
        <f t="shared" si="32"/>
        <v>N/A</v>
      </c>
      <c r="E219" s="38">
        <v>18620</v>
      </c>
      <c r="F219" s="46" t="str">
        <f t="shared" si="33"/>
        <v>N/A</v>
      </c>
      <c r="G219" s="38">
        <v>18820</v>
      </c>
      <c r="H219" s="46" t="str">
        <f t="shared" si="34"/>
        <v>N/A</v>
      </c>
      <c r="I219" s="12">
        <v>-0.96799999999999997</v>
      </c>
      <c r="J219" s="12">
        <v>1.0740000000000001</v>
      </c>
      <c r="K219" s="47" t="s">
        <v>739</v>
      </c>
      <c r="L219" s="9" t="str">
        <f t="shared" si="35"/>
        <v>Yes</v>
      </c>
    </row>
    <row r="220" spans="1:12" ht="25.5" x14ac:dyDescent="0.2">
      <c r="A220" s="48" t="s">
        <v>1383</v>
      </c>
      <c r="B220" s="37" t="s">
        <v>213</v>
      </c>
      <c r="C220" s="49">
        <v>594.81002020999995</v>
      </c>
      <c r="D220" s="46" t="str">
        <f t="shared" si="32"/>
        <v>N/A</v>
      </c>
      <c r="E220" s="49">
        <v>613.39940923999995</v>
      </c>
      <c r="F220" s="46" t="str">
        <f t="shared" si="33"/>
        <v>N/A</v>
      </c>
      <c r="G220" s="49">
        <v>596.99287991000006</v>
      </c>
      <c r="H220" s="46" t="str">
        <f t="shared" si="34"/>
        <v>N/A</v>
      </c>
      <c r="I220" s="12">
        <v>3.125</v>
      </c>
      <c r="J220" s="12">
        <v>-2.67</v>
      </c>
      <c r="K220" s="47" t="s">
        <v>739</v>
      </c>
      <c r="L220" s="9" t="str">
        <f t="shared" si="35"/>
        <v>Yes</v>
      </c>
    </row>
    <row r="221" spans="1:12" ht="25.5" x14ac:dyDescent="0.2">
      <c r="A221" s="48" t="s">
        <v>1384</v>
      </c>
      <c r="B221" s="37" t="s">
        <v>213</v>
      </c>
      <c r="C221" s="49">
        <v>1855413</v>
      </c>
      <c r="D221" s="46" t="str">
        <f t="shared" si="32"/>
        <v>N/A</v>
      </c>
      <c r="E221" s="49">
        <v>1954563</v>
      </c>
      <c r="F221" s="46" t="str">
        <f t="shared" si="33"/>
        <v>N/A</v>
      </c>
      <c r="G221" s="49">
        <v>2024868</v>
      </c>
      <c r="H221" s="46" t="str">
        <f t="shared" si="34"/>
        <v>N/A</v>
      </c>
      <c r="I221" s="12">
        <v>5.3440000000000003</v>
      </c>
      <c r="J221" s="12">
        <v>3.597</v>
      </c>
      <c r="K221" s="47" t="s">
        <v>739</v>
      </c>
      <c r="L221" s="9" t="str">
        <f t="shared" si="35"/>
        <v>Yes</v>
      </c>
    </row>
    <row r="222" spans="1:12" x14ac:dyDescent="0.2">
      <c r="A222" s="48" t="s">
        <v>517</v>
      </c>
      <c r="B222" s="37" t="s">
        <v>213</v>
      </c>
      <c r="C222" s="38">
        <v>3933</v>
      </c>
      <c r="D222" s="46" t="str">
        <f t="shared" si="32"/>
        <v>N/A</v>
      </c>
      <c r="E222" s="38">
        <v>3802</v>
      </c>
      <c r="F222" s="46" t="str">
        <f t="shared" si="33"/>
        <v>N/A</v>
      </c>
      <c r="G222" s="38">
        <v>3852</v>
      </c>
      <c r="H222" s="46" t="str">
        <f t="shared" si="34"/>
        <v>N/A</v>
      </c>
      <c r="I222" s="12">
        <v>-3.33</v>
      </c>
      <c r="J222" s="12">
        <v>1.3149999999999999</v>
      </c>
      <c r="K222" s="47" t="s">
        <v>739</v>
      </c>
      <c r="L222" s="9" t="str">
        <f t="shared" si="35"/>
        <v>Yes</v>
      </c>
    </row>
    <row r="223" spans="1:12" ht="25.5" x14ac:dyDescent="0.2">
      <c r="A223" s="48" t="s">
        <v>1385</v>
      </c>
      <c r="B223" s="37" t="s">
        <v>213</v>
      </c>
      <c r="C223" s="49">
        <v>471.75514873999998</v>
      </c>
      <c r="D223" s="46" t="str">
        <f t="shared" si="32"/>
        <v>N/A</v>
      </c>
      <c r="E223" s="49">
        <v>514.08811151999998</v>
      </c>
      <c r="F223" s="46" t="str">
        <f t="shared" si="33"/>
        <v>N/A</v>
      </c>
      <c r="G223" s="49">
        <v>525.66666667000004</v>
      </c>
      <c r="H223" s="46" t="str">
        <f t="shared" si="34"/>
        <v>N/A</v>
      </c>
      <c r="I223" s="12">
        <v>8.9740000000000002</v>
      </c>
      <c r="J223" s="12">
        <v>2.2519999999999998</v>
      </c>
      <c r="K223" s="47" t="s">
        <v>739</v>
      </c>
      <c r="L223" s="9" t="str">
        <f t="shared" si="35"/>
        <v>Yes</v>
      </c>
    </row>
    <row r="224" spans="1:12" ht="25.5" x14ac:dyDescent="0.2">
      <c r="A224" s="48" t="s">
        <v>1386</v>
      </c>
      <c r="B224" s="37" t="s">
        <v>213</v>
      </c>
      <c r="C224" s="49">
        <v>0</v>
      </c>
      <c r="D224" s="46" t="str">
        <f t="shared" si="32"/>
        <v>N/A</v>
      </c>
      <c r="E224" s="49">
        <v>0</v>
      </c>
      <c r="F224" s="46" t="str">
        <f t="shared" si="33"/>
        <v>N/A</v>
      </c>
      <c r="G224" s="49">
        <v>0</v>
      </c>
      <c r="H224" s="46" t="str">
        <f t="shared" si="34"/>
        <v>N/A</v>
      </c>
      <c r="I224" s="12" t="s">
        <v>1747</v>
      </c>
      <c r="J224" s="12" t="s">
        <v>1747</v>
      </c>
      <c r="K224" s="47" t="s">
        <v>739</v>
      </c>
      <c r="L224" s="9" t="str">
        <f t="shared" si="35"/>
        <v>N/A</v>
      </c>
    </row>
    <row r="225" spans="1:12" x14ac:dyDescent="0.2">
      <c r="A225" s="48" t="s">
        <v>518</v>
      </c>
      <c r="B225" s="37" t="s">
        <v>213</v>
      </c>
      <c r="C225" s="38">
        <v>0</v>
      </c>
      <c r="D225" s="46" t="str">
        <f t="shared" si="32"/>
        <v>N/A</v>
      </c>
      <c r="E225" s="38">
        <v>0</v>
      </c>
      <c r="F225" s="46" t="str">
        <f t="shared" si="33"/>
        <v>N/A</v>
      </c>
      <c r="G225" s="38">
        <v>0</v>
      </c>
      <c r="H225" s="46" t="str">
        <f t="shared" si="34"/>
        <v>N/A</v>
      </c>
      <c r="I225" s="12" t="s">
        <v>1747</v>
      </c>
      <c r="J225" s="12" t="s">
        <v>1747</v>
      </c>
      <c r="K225" s="47" t="s">
        <v>739</v>
      </c>
      <c r="L225" s="9" t="str">
        <f t="shared" si="35"/>
        <v>N/A</v>
      </c>
    </row>
    <row r="226" spans="1:12" ht="25.5" x14ac:dyDescent="0.2">
      <c r="A226" s="48" t="s">
        <v>1387</v>
      </c>
      <c r="B226" s="37" t="s">
        <v>213</v>
      </c>
      <c r="C226" s="49" t="s">
        <v>1747</v>
      </c>
      <c r="D226" s="46" t="str">
        <f t="shared" si="32"/>
        <v>N/A</v>
      </c>
      <c r="E226" s="49" t="s">
        <v>1747</v>
      </c>
      <c r="F226" s="46" t="str">
        <f t="shared" si="33"/>
        <v>N/A</v>
      </c>
      <c r="G226" s="49" t="s">
        <v>1747</v>
      </c>
      <c r="H226" s="46" t="str">
        <f t="shared" si="34"/>
        <v>N/A</v>
      </c>
      <c r="I226" s="12" t="s">
        <v>1747</v>
      </c>
      <c r="J226" s="12" t="s">
        <v>1747</v>
      </c>
      <c r="K226" s="47" t="s">
        <v>739</v>
      </c>
      <c r="L226" s="9" t="str">
        <f t="shared" si="35"/>
        <v>N/A</v>
      </c>
    </row>
    <row r="227" spans="1:12" ht="25.5" x14ac:dyDescent="0.2">
      <c r="A227" s="48" t="s">
        <v>1388</v>
      </c>
      <c r="B227" s="37" t="s">
        <v>213</v>
      </c>
      <c r="C227" s="49">
        <v>239030639</v>
      </c>
      <c r="D227" s="46" t="str">
        <f t="shared" si="32"/>
        <v>N/A</v>
      </c>
      <c r="E227" s="49">
        <v>251113798</v>
      </c>
      <c r="F227" s="46" t="str">
        <f t="shared" si="33"/>
        <v>N/A</v>
      </c>
      <c r="G227" s="49">
        <v>259405957</v>
      </c>
      <c r="H227" s="46" t="str">
        <f t="shared" si="34"/>
        <v>N/A</v>
      </c>
      <c r="I227" s="12">
        <v>5.0549999999999997</v>
      </c>
      <c r="J227" s="12">
        <v>3.302</v>
      </c>
      <c r="K227" s="47" t="s">
        <v>739</v>
      </c>
      <c r="L227" s="9" t="str">
        <f t="shared" si="35"/>
        <v>Yes</v>
      </c>
    </row>
    <row r="228" spans="1:12" ht="25.5" x14ac:dyDescent="0.2">
      <c r="A228" s="48" t="s">
        <v>519</v>
      </c>
      <c r="B228" s="37" t="s">
        <v>213</v>
      </c>
      <c r="C228" s="38">
        <v>7741</v>
      </c>
      <c r="D228" s="46" t="str">
        <f t="shared" si="32"/>
        <v>N/A</v>
      </c>
      <c r="E228" s="38">
        <v>8012</v>
      </c>
      <c r="F228" s="46" t="str">
        <f t="shared" si="33"/>
        <v>N/A</v>
      </c>
      <c r="G228" s="38">
        <v>8254</v>
      </c>
      <c r="H228" s="46" t="str">
        <f t="shared" si="34"/>
        <v>N/A</v>
      </c>
      <c r="I228" s="12">
        <v>3.5009999999999999</v>
      </c>
      <c r="J228" s="12">
        <v>3.02</v>
      </c>
      <c r="K228" s="47" t="s">
        <v>739</v>
      </c>
      <c r="L228" s="9" t="str">
        <f t="shared" si="35"/>
        <v>Yes</v>
      </c>
    </row>
    <row r="229" spans="1:12" ht="25.5" x14ac:dyDescent="0.2">
      <c r="A229" s="48" t="s">
        <v>1389</v>
      </c>
      <c r="B229" s="37" t="s">
        <v>213</v>
      </c>
      <c r="C229" s="49">
        <v>30878.522025999999</v>
      </c>
      <c r="D229" s="46" t="str">
        <f t="shared" si="32"/>
        <v>N/A</v>
      </c>
      <c r="E229" s="49">
        <v>31342.211433</v>
      </c>
      <c r="F229" s="46" t="str">
        <f t="shared" si="33"/>
        <v>N/A</v>
      </c>
      <c r="G229" s="49">
        <v>31427.908529</v>
      </c>
      <c r="H229" s="46" t="str">
        <f t="shared" si="34"/>
        <v>N/A</v>
      </c>
      <c r="I229" s="12">
        <v>1.502</v>
      </c>
      <c r="J229" s="12">
        <v>0.27339999999999998</v>
      </c>
      <c r="K229" s="47" t="s">
        <v>739</v>
      </c>
      <c r="L229" s="9" t="str">
        <f t="shared" si="35"/>
        <v>Yes</v>
      </c>
    </row>
    <row r="230" spans="1:12" x14ac:dyDescent="0.2">
      <c r="A230" s="4" t="s">
        <v>1390</v>
      </c>
      <c r="B230" s="37" t="s">
        <v>213</v>
      </c>
      <c r="C230" s="54">
        <v>267943462</v>
      </c>
      <c r="D230" s="46" t="str">
        <f t="shared" ref="D230:D253" si="36">IF($B230="N/A","N/A",IF(C230&gt;10,"No",IF(C230&lt;-10,"No","Yes")))</f>
        <v>N/A</v>
      </c>
      <c r="E230" s="54">
        <v>281269860</v>
      </c>
      <c r="F230" s="46" t="str">
        <f t="shared" ref="F230:F253" si="37">IF($B230="N/A","N/A",IF(E230&gt;10,"No",IF(E230&lt;-10,"No","Yes")))</f>
        <v>N/A</v>
      </c>
      <c r="G230" s="54">
        <v>290307171</v>
      </c>
      <c r="H230" s="46" t="str">
        <f t="shared" ref="H230:H253" si="38">IF($B230="N/A","N/A",IF(G230&gt;10,"No",IF(G230&lt;-10,"No","Yes")))</f>
        <v>N/A</v>
      </c>
      <c r="I230" s="12">
        <v>4.9740000000000002</v>
      </c>
      <c r="J230" s="12">
        <v>3.2130000000000001</v>
      </c>
      <c r="K230" s="47" t="s">
        <v>739</v>
      </c>
      <c r="L230" s="9" t="str">
        <f t="shared" ref="L230:L253" si="39">IF(J230="Div by 0", "N/A", IF(K230="N/A","N/A", IF(J230&gt;VALUE(MID(K230,1,2)), "No", IF(J230&lt;-1*VALUE(MID(K230,1,2)), "No", "Yes"))))</f>
        <v>Yes</v>
      </c>
    </row>
    <row r="231" spans="1:12" x14ac:dyDescent="0.2">
      <c r="A231" s="4" t="s">
        <v>1567</v>
      </c>
      <c r="B231" s="37" t="s">
        <v>213</v>
      </c>
      <c r="C231" s="52">
        <v>11028</v>
      </c>
      <c r="D231" s="52" t="str">
        <f t="shared" si="36"/>
        <v>N/A</v>
      </c>
      <c r="E231" s="52">
        <v>10671</v>
      </c>
      <c r="F231" s="52" t="str">
        <f t="shared" si="37"/>
        <v>N/A</v>
      </c>
      <c r="G231" s="52">
        <v>10531</v>
      </c>
      <c r="H231" s="46" t="str">
        <f t="shared" si="38"/>
        <v>N/A</v>
      </c>
      <c r="I231" s="12">
        <v>-3.24</v>
      </c>
      <c r="J231" s="12">
        <v>-1.31</v>
      </c>
      <c r="K231" s="47" t="s">
        <v>739</v>
      </c>
      <c r="L231" s="9" t="str">
        <f t="shared" si="39"/>
        <v>Yes</v>
      </c>
    </row>
    <row r="232" spans="1:12" x14ac:dyDescent="0.2">
      <c r="A232" s="4" t="s">
        <v>1568</v>
      </c>
      <c r="B232" s="37" t="s">
        <v>213</v>
      </c>
      <c r="C232" s="54">
        <v>24296.650526000001</v>
      </c>
      <c r="D232" s="46" t="str">
        <f t="shared" si="36"/>
        <v>N/A</v>
      </c>
      <c r="E232" s="54">
        <v>26358.341299</v>
      </c>
      <c r="F232" s="46" t="str">
        <f t="shared" si="37"/>
        <v>N/A</v>
      </c>
      <c r="G232" s="54">
        <v>27566.913968000001</v>
      </c>
      <c r="H232" s="46" t="str">
        <f t="shared" si="38"/>
        <v>N/A</v>
      </c>
      <c r="I232" s="12">
        <v>8.4849999999999994</v>
      </c>
      <c r="J232" s="12">
        <v>4.585</v>
      </c>
      <c r="K232" s="47" t="s">
        <v>739</v>
      </c>
      <c r="L232" s="9" t="str">
        <f t="shared" si="39"/>
        <v>Yes</v>
      </c>
    </row>
    <row r="233" spans="1:12" x14ac:dyDescent="0.2">
      <c r="A233" s="55" t="s">
        <v>1569</v>
      </c>
      <c r="B233" s="37" t="s">
        <v>213</v>
      </c>
      <c r="C233" s="54">
        <v>17023.041698000001</v>
      </c>
      <c r="D233" s="46" t="str">
        <f t="shared" si="36"/>
        <v>N/A</v>
      </c>
      <c r="E233" s="54">
        <v>17585.782772999999</v>
      </c>
      <c r="F233" s="46" t="str">
        <f t="shared" si="37"/>
        <v>N/A</v>
      </c>
      <c r="G233" s="54">
        <v>17425.252171</v>
      </c>
      <c r="H233" s="46" t="str">
        <f t="shared" si="38"/>
        <v>N/A</v>
      </c>
      <c r="I233" s="12">
        <v>3.306</v>
      </c>
      <c r="J233" s="12">
        <v>-0.91300000000000003</v>
      </c>
      <c r="K233" s="47" t="s">
        <v>739</v>
      </c>
      <c r="L233" s="9" t="str">
        <f t="shared" si="39"/>
        <v>Yes</v>
      </c>
    </row>
    <row r="234" spans="1:12" x14ac:dyDescent="0.2">
      <c r="A234" s="55" t="s">
        <v>1570</v>
      </c>
      <c r="B234" s="37" t="s">
        <v>213</v>
      </c>
      <c r="C234" s="54">
        <v>38896.597321000001</v>
      </c>
      <c r="D234" s="46" t="str">
        <f t="shared" si="36"/>
        <v>N/A</v>
      </c>
      <c r="E234" s="54">
        <v>40702.422873000003</v>
      </c>
      <c r="F234" s="46" t="str">
        <f t="shared" si="37"/>
        <v>N/A</v>
      </c>
      <c r="G234" s="54">
        <v>40504.041419000001</v>
      </c>
      <c r="H234" s="46" t="str">
        <f t="shared" si="38"/>
        <v>N/A</v>
      </c>
      <c r="I234" s="12">
        <v>4.6429999999999998</v>
      </c>
      <c r="J234" s="12">
        <v>-0.48699999999999999</v>
      </c>
      <c r="K234" s="47" t="s">
        <v>739</v>
      </c>
      <c r="L234" s="9" t="str">
        <f t="shared" si="39"/>
        <v>Yes</v>
      </c>
    </row>
    <row r="235" spans="1:12" x14ac:dyDescent="0.2">
      <c r="A235" s="55" t="s">
        <v>1571</v>
      </c>
      <c r="B235" s="37" t="s">
        <v>213</v>
      </c>
      <c r="C235" s="54">
        <v>7153.8451612999997</v>
      </c>
      <c r="D235" s="46" t="str">
        <f t="shared" si="36"/>
        <v>N/A</v>
      </c>
      <c r="E235" s="54">
        <v>7936.2819079999999</v>
      </c>
      <c r="F235" s="46" t="str">
        <f t="shared" si="37"/>
        <v>N/A</v>
      </c>
      <c r="G235" s="54">
        <v>9191.4640199000005</v>
      </c>
      <c r="H235" s="46" t="str">
        <f t="shared" si="38"/>
        <v>N/A</v>
      </c>
      <c r="I235" s="12">
        <v>10.94</v>
      </c>
      <c r="J235" s="12">
        <v>15.82</v>
      </c>
      <c r="K235" s="47" t="s">
        <v>739</v>
      </c>
      <c r="L235" s="9" t="str">
        <f t="shared" si="39"/>
        <v>Yes</v>
      </c>
    </row>
    <row r="236" spans="1:12" x14ac:dyDescent="0.2">
      <c r="A236" s="55" t="s">
        <v>1572</v>
      </c>
      <c r="B236" s="37" t="s">
        <v>213</v>
      </c>
      <c r="C236" s="54">
        <v>1795.4245283</v>
      </c>
      <c r="D236" s="46" t="str">
        <f t="shared" si="36"/>
        <v>N/A</v>
      </c>
      <c r="E236" s="54">
        <v>2301.5921376000001</v>
      </c>
      <c r="F236" s="46" t="str">
        <f t="shared" si="37"/>
        <v>N/A</v>
      </c>
      <c r="G236" s="54">
        <v>2254.5732484</v>
      </c>
      <c r="H236" s="46" t="str">
        <f t="shared" si="38"/>
        <v>N/A</v>
      </c>
      <c r="I236" s="12">
        <v>28.19</v>
      </c>
      <c r="J236" s="12">
        <v>-2.04</v>
      </c>
      <c r="K236" s="47" t="s">
        <v>739</v>
      </c>
      <c r="L236" s="9" t="str">
        <f t="shared" si="39"/>
        <v>Yes</v>
      </c>
    </row>
    <row r="237" spans="1:12" x14ac:dyDescent="0.2">
      <c r="A237" s="48" t="s">
        <v>1573</v>
      </c>
      <c r="B237" s="37" t="s">
        <v>213</v>
      </c>
      <c r="C237" s="46">
        <v>7.1424407873</v>
      </c>
      <c r="D237" s="46" t="str">
        <f t="shared" si="36"/>
        <v>N/A</v>
      </c>
      <c r="E237" s="46">
        <v>6.6321932664999999</v>
      </c>
      <c r="F237" s="46" t="str">
        <f t="shared" si="37"/>
        <v>N/A</v>
      </c>
      <c r="G237" s="46">
        <v>6.4563791306000002</v>
      </c>
      <c r="H237" s="46" t="str">
        <f t="shared" si="38"/>
        <v>N/A</v>
      </c>
      <c r="I237" s="12">
        <v>-7.14</v>
      </c>
      <c r="J237" s="12">
        <v>-2.65</v>
      </c>
      <c r="K237" s="47" t="s">
        <v>739</v>
      </c>
      <c r="L237" s="9" t="str">
        <f t="shared" si="39"/>
        <v>Yes</v>
      </c>
    </row>
    <row r="238" spans="1:12" x14ac:dyDescent="0.2">
      <c r="A238" s="53" t="s">
        <v>1574</v>
      </c>
      <c r="B238" s="37" t="s">
        <v>213</v>
      </c>
      <c r="C238" s="46">
        <v>22.618537255</v>
      </c>
      <c r="D238" s="46" t="str">
        <f t="shared" si="36"/>
        <v>N/A</v>
      </c>
      <c r="E238" s="46">
        <v>22.600751366000001</v>
      </c>
      <c r="F238" s="46" t="str">
        <f t="shared" si="37"/>
        <v>N/A</v>
      </c>
      <c r="G238" s="46">
        <v>22.420651714000002</v>
      </c>
      <c r="H238" s="46" t="str">
        <f t="shared" si="38"/>
        <v>N/A</v>
      </c>
      <c r="I238" s="12">
        <v>-7.9000000000000001E-2</v>
      </c>
      <c r="J238" s="12">
        <v>-0.79700000000000004</v>
      </c>
      <c r="K238" s="47" t="s">
        <v>739</v>
      </c>
      <c r="L238" s="9" t="str">
        <f t="shared" si="39"/>
        <v>Yes</v>
      </c>
    </row>
    <row r="239" spans="1:12" x14ac:dyDescent="0.2">
      <c r="A239" s="53" t="s">
        <v>1575</v>
      </c>
      <c r="B239" s="37" t="s">
        <v>213</v>
      </c>
      <c r="C239" s="46">
        <v>21.990740741</v>
      </c>
      <c r="D239" s="46" t="str">
        <f t="shared" si="36"/>
        <v>N/A</v>
      </c>
      <c r="E239" s="46">
        <v>20.697210376000001</v>
      </c>
      <c r="F239" s="46" t="str">
        <f t="shared" si="37"/>
        <v>N/A</v>
      </c>
      <c r="G239" s="46">
        <v>20.818805533999999</v>
      </c>
      <c r="H239" s="46" t="str">
        <f t="shared" si="38"/>
        <v>N/A</v>
      </c>
      <c r="I239" s="12">
        <v>-5.88</v>
      </c>
      <c r="J239" s="12">
        <v>0.58750000000000002</v>
      </c>
      <c r="K239" s="47" t="s">
        <v>739</v>
      </c>
      <c r="L239" s="9" t="str">
        <f t="shared" si="39"/>
        <v>Yes</v>
      </c>
    </row>
    <row r="240" spans="1:12" x14ac:dyDescent="0.2">
      <c r="A240" s="53" t="s">
        <v>1576</v>
      </c>
      <c r="B240" s="37" t="s">
        <v>213</v>
      </c>
      <c r="C240" s="46">
        <v>2.7303718900999998</v>
      </c>
      <c r="D240" s="46" t="str">
        <f t="shared" si="36"/>
        <v>N/A</v>
      </c>
      <c r="E240" s="46">
        <v>2.321891838</v>
      </c>
      <c r="F240" s="46" t="str">
        <f t="shared" si="37"/>
        <v>N/A</v>
      </c>
      <c r="G240" s="46">
        <v>1.9845764430999999</v>
      </c>
      <c r="H240" s="46" t="str">
        <f t="shared" si="38"/>
        <v>N/A</v>
      </c>
      <c r="I240" s="12">
        <v>-15</v>
      </c>
      <c r="J240" s="12">
        <v>-14.5</v>
      </c>
      <c r="K240" s="47" t="s">
        <v>739</v>
      </c>
      <c r="L240" s="9" t="str">
        <f t="shared" si="39"/>
        <v>Yes</v>
      </c>
    </row>
    <row r="241" spans="1:12" x14ac:dyDescent="0.2">
      <c r="A241" s="53" t="s">
        <v>1577</v>
      </c>
      <c r="B241" s="37" t="s">
        <v>213</v>
      </c>
      <c r="C241" s="46">
        <v>2.3585955231</v>
      </c>
      <c r="D241" s="46" t="str">
        <f t="shared" si="36"/>
        <v>N/A</v>
      </c>
      <c r="E241" s="46">
        <v>1.7388703751000001</v>
      </c>
      <c r="F241" s="46" t="str">
        <f t="shared" si="37"/>
        <v>N/A</v>
      </c>
      <c r="G241" s="46">
        <v>1.3599549569</v>
      </c>
      <c r="H241" s="46" t="str">
        <f t="shared" si="38"/>
        <v>N/A</v>
      </c>
      <c r="I241" s="12">
        <v>-26.3</v>
      </c>
      <c r="J241" s="12">
        <v>-21.8</v>
      </c>
      <c r="K241" s="47" t="s">
        <v>739</v>
      </c>
      <c r="L241" s="9" t="str">
        <f t="shared" si="39"/>
        <v>Yes</v>
      </c>
    </row>
    <row r="242" spans="1:12" ht="25.5" x14ac:dyDescent="0.2">
      <c r="A242" s="4" t="s">
        <v>1402</v>
      </c>
      <c r="B242" s="37" t="s">
        <v>213</v>
      </c>
      <c r="C242" s="54">
        <v>239030639</v>
      </c>
      <c r="D242" s="46" t="str">
        <f t="shared" si="36"/>
        <v>N/A</v>
      </c>
      <c r="E242" s="54">
        <v>251113798</v>
      </c>
      <c r="F242" s="46" t="str">
        <f t="shared" si="37"/>
        <v>N/A</v>
      </c>
      <c r="G242" s="54">
        <v>259405957</v>
      </c>
      <c r="H242" s="46" t="str">
        <f t="shared" si="38"/>
        <v>N/A</v>
      </c>
      <c r="I242" s="12">
        <v>5.0549999999999997</v>
      </c>
      <c r="J242" s="12">
        <v>3.302</v>
      </c>
      <c r="K242" s="47" t="s">
        <v>739</v>
      </c>
      <c r="L242" s="9" t="str">
        <f t="shared" si="39"/>
        <v>Yes</v>
      </c>
    </row>
    <row r="243" spans="1:12" x14ac:dyDescent="0.2">
      <c r="A243" s="4" t="s">
        <v>1578</v>
      </c>
      <c r="B243" s="37" t="s">
        <v>213</v>
      </c>
      <c r="C243" s="52">
        <v>7741</v>
      </c>
      <c r="D243" s="52" t="str">
        <f t="shared" si="36"/>
        <v>N/A</v>
      </c>
      <c r="E243" s="52">
        <v>8013</v>
      </c>
      <c r="F243" s="52" t="str">
        <f t="shared" si="37"/>
        <v>N/A</v>
      </c>
      <c r="G243" s="52">
        <v>8255</v>
      </c>
      <c r="H243" s="46" t="str">
        <f t="shared" si="38"/>
        <v>N/A</v>
      </c>
      <c r="I243" s="12">
        <v>3.5139999999999998</v>
      </c>
      <c r="J243" s="12">
        <v>3.02</v>
      </c>
      <c r="K243" s="47" t="s">
        <v>739</v>
      </c>
      <c r="L243" s="9" t="str">
        <f t="shared" si="39"/>
        <v>Yes</v>
      </c>
    </row>
    <row r="244" spans="1:12" ht="25.5" x14ac:dyDescent="0.2">
      <c r="A244" s="4" t="s">
        <v>1579</v>
      </c>
      <c r="B244" s="37" t="s">
        <v>213</v>
      </c>
      <c r="C244" s="54">
        <v>30878.522025999999</v>
      </c>
      <c r="D244" s="46" t="str">
        <f t="shared" si="36"/>
        <v>N/A</v>
      </c>
      <c r="E244" s="54">
        <v>31338.300012</v>
      </c>
      <c r="F244" s="46" t="str">
        <f t="shared" si="37"/>
        <v>N/A</v>
      </c>
      <c r="G244" s="54">
        <v>31424.101393000001</v>
      </c>
      <c r="H244" s="46" t="str">
        <f t="shared" si="38"/>
        <v>N/A</v>
      </c>
      <c r="I244" s="12">
        <v>1.4890000000000001</v>
      </c>
      <c r="J244" s="12">
        <v>0.27379999999999999</v>
      </c>
      <c r="K244" s="47" t="s">
        <v>739</v>
      </c>
      <c r="L244" s="9" t="str">
        <f t="shared" si="39"/>
        <v>Yes</v>
      </c>
    </row>
    <row r="245" spans="1:12" ht="25.5" x14ac:dyDescent="0.2">
      <c r="A245" s="55" t="s">
        <v>1580</v>
      </c>
      <c r="B245" s="37" t="s">
        <v>213</v>
      </c>
      <c r="C245" s="54">
        <v>17454.541233</v>
      </c>
      <c r="D245" s="46" t="str">
        <f t="shared" si="36"/>
        <v>N/A</v>
      </c>
      <c r="E245" s="54">
        <v>17867.457720999999</v>
      </c>
      <c r="F245" s="46" t="str">
        <f t="shared" si="37"/>
        <v>N/A</v>
      </c>
      <c r="G245" s="54">
        <v>17623.521099000001</v>
      </c>
      <c r="H245" s="46" t="str">
        <f t="shared" si="38"/>
        <v>N/A</v>
      </c>
      <c r="I245" s="12">
        <v>2.3660000000000001</v>
      </c>
      <c r="J245" s="12">
        <v>-1.37</v>
      </c>
      <c r="K245" s="47" t="s">
        <v>739</v>
      </c>
      <c r="L245" s="9" t="str">
        <f t="shared" si="39"/>
        <v>Yes</v>
      </c>
    </row>
    <row r="246" spans="1:12" ht="25.5" x14ac:dyDescent="0.2">
      <c r="A246" s="55" t="s">
        <v>1581</v>
      </c>
      <c r="B246" s="37" t="s">
        <v>213</v>
      </c>
      <c r="C246" s="54">
        <v>43000.501943000003</v>
      </c>
      <c r="D246" s="46" t="str">
        <f t="shared" si="36"/>
        <v>N/A</v>
      </c>
      <c r="E246" s="54">
        <v>43622.088688000003</v>
      </c>
      <c r="F246" s="46" t="str">
        <f t="shared" si="37"/>
        <v>N/A</v>
      </c>
      <c r="G246" s="54">
        <v>43764.908668999997</v>
      </c>
      <c r="H246" s="46" t="str">
        <f t="shared" si="38"/>
        <v>N/A</v>
      </c>
      <c r="I246" s="12">
        <v>1.446</v>
      </c>
      <c r="J246" s="12">
        <v>0.32740000000000002</v>
      </c>
      <c r="K246" s="47" t="s">
        <v>739</v>
      </c>
      <c r="L246" s="9" t="str">
        <f t="shared" si="39"/>
        <v>Yes</v>
      </c>
    </row>
    <row r="247" spans="1:12" ht="25.5" x14ac:dyDescent="0.2">
      <c r="A247" s="55" t="s">
        <v>1582</v>
      </c>
      <c r="B247" s="37" t="s">
        <v>213</v>
      </c>
      <c r="C247" s="54">
        <v>8016.2783750999997</v>
      </c>
      <c r="D247" s="46" t="str">
        <f t="shared" si="36"/>
        <v>N/A</v>
      </c>
      <c r="E247" s="54">
        <v>7875.9607415</v>
      </c>
      <c r="F247" s="46" t="str">
        <f t="shared" si="37"/>
        <v>N/A</v>
      </c>
      <c r="G247" s="54">
        <v>7425.2983538999997</v>
      </c>
      <c r="H247" s="46" t="str">
        <f t="shared" si="38"/>
        <v>N/A</v>
      </c>
      <c r="I247" s="12">
        <v>-1.75</v>
      </c>
      <c r="J247" s="12">
        <v>-5.72</v>
      </c>
      <c r="K247" s="47" t="s">
        <v>739</v>
      </c>
      <c r="L247" s="9" t="str">
        <f t="shared" si="39"/>
        <v>Yes</v>
      </c>
    </row>
    <row r="248" spans="1:12" ht="25.5" x14ac:dyDescent="0.2">
      <c r="A248" s="55" t="s">
        <v>1583</v>
      </c>
      <c r="B248" s="37" t="s">
        <v>213</v>
      </c>
      <c r="C248" s="54">
        <v>19108.83871</v>
      </c>
      <c r="D248" s="46" t="str">
        <f t="shared" si="36"/>
        <v>N/A</v>
      </c>
      <c r="E248" s="54">
        <v>20140.757576</v>
      </c>
      <c r="F248" s="46" t="str">
        <f t="shared" si="37"/>
        <v>N/A</v>
      </c>
      <c r="G248" s="54">
        <v>14295</v>
      </c>
      <c r="H248" s="46" t="str">
        <f t="shared" si="38"/>
        <v>N/A</v>
      </c>
      <c r="I248" s="12">
        <v>5.4</v>
      </c>
      <c r="J248" s="12">
        <v>-29</v>
      </c>
      <c r="K248" s="47" t="s">
        <v>739</v>
      </c>
      <c r="L248" s="9" t="str">
        <f t="shared" si="39"/>
        <v>Yes</v>
      </c>
    </row>
    <row r="249" spans="1:12" ht="25.5" x14ac:dyDescent="0.2">
      <c r="A249" s="48" t="s">
        <v>1584</v>
      </c>
      <c r="B249" s="37" t="s">
        <v>213</v>
      </c>
      <c r="C249" s="46">
        <v>5.0135685649999999</v>
      </c>
      <c r="D249" s="46" t="str">
        <f t="shared" si="36"/>
        <v>N/A</v>
      </c>
      <c r="E249" s="46">
        <v>4.9802047272000003</v>
      </c>
      <c r="F249" s="46" t="str">
        <f t="shared" si="37"/>
        <v>N/A</v>
      </c>
      <c r="G249" s="46">
        <v>5.0610017778999996</v>
      </c>
      <c r="H249" s="46" t="str">
        <f t="shared" si="38"/>
        <v>N/A</v>
      </c>
      <c r="I249" s="12">
        <v>-0.66500000000000004</v>
      </c>
      <c r="J249" s="12">
        <v>1.6220000000000001</v>
      </c>
      <c r="K249" s="47" t="s">
        <v>739</v>
      </c>
      <c r="L249" s="9" t="str">
        <f t="shared" si="39"/>
        <v>Yes</v>
      </c>
    </row>
    <row r="250" spans="1:12" ht="25.5" x14ac:dyDescent="0.2">
      <c r="A250" s="53" t="s">
        <v>1585</v>
      </c>
      <c r="B250" s="37" t="s">
        <v>213</v>
      </c>
      <c r="C250" s="46">
        <v>21.418159993</v>
      </c>
      <c r="D250" s="46" t="str">
        <f t="shared" si="36"/>
        <v>N/A</v>
      </c>
      <c r="E250" s="46">
        <v>21.507855191000001</v>
      </c>
      <c r="F250" s="46" t="str">
        <f t="shared" si="37"/>
        <v>N/A</v>
      </c>
      <c r="G250" s="46">
        <v>21.261108759999999</v>
      </c>
      <c r="H250" s="46" t="str">
        <f t="shared" si="38"/>
        <v>N/A</v>
      </c>
      <c r="I250" s="12">
        <v>0.41880000000000001</v>
      </c>
      <c r="J250" s="12">
        <v>-1.1499999999999999</v>
      </c>
      <c r="K250" s="47" t="s">
        <v>739</v>
      </c>
      <c r="L250" s="9" t="str">
        <f t="shared" si="39"/>
        <v>Yes</v>
      </c>
    </row>
    <row r="251" spans="1:12" ht="25.5" x14ac:dyDescent="0.2">
      <c r="A251" s="53" t="s">
        <v>1586</v>
      </c>
      <c r="B251" s="37" t="s">
        <v>213</v>
      </c>
      <c r="C251" s="46">
        <v>18.413299663</v>
      </c>
      <c r="D251" s="46" t="str">
        <f t="shared" si="36"/>
        <v>N/A</v>
      </c>
      <c r="E251" s="46">
        <v>17.778473336000001</v>
      </c>
      <c r="F251" s="46" t="str">
        <f t="shared" si="37"/>
        <v>N/A</v>
      </c>
      <c r="G251" s="46">
        <v>17.774528548999999</v>
      </c>
      <c r="H251" s="46" t="str">
        <f t="shared" si="38"/>
        <v>N/A</v>
      </c>
      <c r="I251" s="12">
        <v>-3.45</v>
      </c>
      <c r="J251" s="12">
        <v>-2.1999999999999999E-2</v>
      </c>
      <c r="K251" s="47" t="s">
        <v>739</v>
      </c>
      <c r="L251" s="9" t="str">
        <f t="shared" si="39"/>
        <v>Yes</v>
      </c>
    </row>
    <row r="252" spans="1:12" ht="25.5" x14ac:dyDescent="0.2">
      <c r="A252" s="53" t="s">
        <v>1587</v>
      </c>
      <c r="B252" s="37" t="s">
        <v>213</v>
      </c>
      <c r="C252" s="46">
        <v>0.86729460039999995</v>
      </c>
      <c r="D252" s="46" t="str">
        <f t="shared" si="36"/>
        <v>N/A</v>
      </c>
      <c r="E252" s="46">
        <v>0.91498702850000002</v>
      </c>
      <c r="F252" s="46" t="str">
        <f t="shared" si="37"/>
        <v>N/A</v>
      </c>
      <c r="G252" s="46">
        <v>0.95732421970000003</v>
      </c>
      <c r="H252" s="46" t="str">
        <f t="shared" si="38"/>
        <v>N/A</v>
      </c>
      <c r="I252" s="12">
        <v>5.4989999999999997</v>
      </c>
      <c r="J252" s="12">
        <v>4.6269999999999998</v>
      </c>
      <c r="K252" s="47" t="s">
        <v>739</v>
      </c>
      <c r="L252" s="9" t="str">
        <f t="shared" si="39"/>
        <v>Yes</v>
      </c>
    </row>
    <row r="253" spans="1:12" ht="25.5" x14ac:dyDescent="0.2">
      <c r="A253" s="53" t="s">
        <v>1588</v>
      </c>
      <c r="B253" s="37" t="s">
        <v>213</v>
      </c>
      <c r="C253" s="46">
        <v>0.13795558720000001</v>
      </c>
      <c r="D253" s="46" t="str">
        <f t="shared" si="36"/>
        <v>N/A</v>
      </c>
      <c r="E253" s="46">
        <v>0.14098948989999999</v>
      </c>
      <c r="F253" s="46" t="str">
        <f t="shared" si="37"/>
        <v>N/A</v>
      </c>
      <c r="G253" s="46">
        <v>0.12993200229999999</v>
      </c>
      <c r="H253" s="46" t="str">
        <f t="shared" si="38"/>
        <v>N/A</v>
      </c>
      <c r="I253" s="12">
        <v>2.1989999999999998</v>
      </c>
      <c r="J253" s="12">
        <v>-7.84</v>
      </c>
      <c r="K253" s="47" t="s">
        <v>739</v>
      </c>
      <c r="L253" s="9" t="str">
        <f t="shared" si="39"/>
        <v>Yes</v>
      </c>
    </row>
    <row r="254" spans="1:12" x14ac:dyDescent="0.2">
      <c r="A254" s="161" t="s">
        <v>1647</v>
      </c>
      <c r="B254" s="162"/>
      <c r="C254" s="162"/>
      <c r="D254" s="162"/>
      <c r="E254" s="162"/>
      <c r="F254" s="162"/>
      <c r="G254" s="162"/>
      <c r="H254" s="162"/>
      <c r="I254" s="162"/>
      <c r="J254" s="162"/>
      <c r="K254" s="162"/>
      <c r="L254" s="163"/>
    </row>
    <row r="255" spans="1:12" x14ac:dyDescent="0.2">
      <c r="A255" s="156" t="s">
        <v>1645</v>
      </c>
      <c r="B255" s="157"/>
      <c r="C255" s="157"/>
      <c r="D255" s="157"/>
      <c r="E255" s="157"/>
      <c r="F255" s="157"/>
      <c r="G255" s="157"/>
      <c r="H255" s="157"/>
      <c r="I255" s="157"/>
      <c r="J255" s="157"/>
      <c r="K255" s="157"/>
      <c r="L255" s="158"/>
    </row>
    <row r="256" spans="1:12" x14ac:dyDescent="0.2">
      <c r="A256" s="167" t="s">
        <v>1743</v>
      </c>
      <c r="B256" s="168"/>
      <c r="C256" s="168"/>
      <c r="D256" s="168"/>
      <c r="E256" s="168"/>
      <c r="F256" s="168"/>
      <c r="G256" s="168"/>
      <c r="H256" s="168"/>
      <c r="I256" s="168"/>
      <c r="J256" s="168"/>
      <c r="K256" s="168"/>
      <c r="L256" s="169"/>
    </row>
    <row r="257" spans="1:1" x14ac:dyDescent="0.2">
      <c r="A257" s="56"/>
    </row>
    <row r="258" spans="1:1" x14ac:dyDescent="0.2">
      <c r="A258" s="2"/>
    </row>
    <row r="259" spans="1:1" x14ac:dyDescent="0.2">
      <c r="A259" s="2"/>
    </row>
    <row r="260" spans="1:1" x14ac:dyDescent="0.2">
      <c r="A260" s="56"/>
    </row>
    <row r="261" spans="1:1" x14ac:dyDescent="0.2">
      <c r="A261" s="56"/>
    </row>
    <row r="262" spans="1:1" x14ac:dyDescent="0.2">
      <c r="A262" s="56"/>
    </row>
    <row r="263" spans="1:1" x14ac:dyDescent="0.2">
      <c r="A263" s="56"/>
    </row>
    <row r="264" spans="1:1" x14ac:dyDescent="0.2">
      <c r="A264" s="56"/>
    </row>
    <row r="265" spans="1:1" x14ac:dyDescent="0.2">
      <c r="A265" s="56"/>
    </row>
    <row r="266" spans="1:1" x14ac:dyDescent="0.2">
      <c r="A266" s="56"/>
    </row>
    <row r="267" spans="1:1" x14ac:dyDescent="0.2">
      <c r="A267" s="56"/>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28" t="s">
        <v>341</v>
      </c>
      <c r="B6" s="9" t="s">
        <v>213</v>
      </c>
      <c r="C6" s="29">
        <v>7</v>
      </c>
      <c r="D6" s="9" t="s">
        <v>213</v>
      </c>
      <c r="E6" s="29">
        <v>7</v>
      </c>
      <c r="F6" s="9" t="s">
        <v>213</v>
      </c>
      <c r="G6" s="29">
        <v>7</v>
      </c>
      <c r="H6" s="9" t="s">
        <v>213</v>
      </c>
      <c r="I6" s="10" t="s">
        <v>213</v>
      </c>
      <c r="J6" s="10" t="s">
        <v>213</v>
      </c>
      <c r="K6" s="9" t="s">
        <v>213</v>
      </c>
    </row>
    <row r="7" spans="1:11" s="30" customFormat="1" x14ac:dyDescent="0.2">
      <c r="A7" s="31" t="s">
        <v>301</v>
      </c>
      <c r="B7" s="32" t="s">
        <v>213</v>
      </c>
      <c r="C7" s="33">
        <v>21502</v>
      </c>
      <c r="D7" s="34" t="str">
        <f>IF($B7="N/A","N/A",IF(C7&gt;15,"No",IF(C7&lt;-15,"No","Yes")))</f>
        <v>N/A</v>
      </c>
      <c r="E7" s="33">
        <v>21965</v>
      </c>
      <c r="F7" s="34" t="str">
        <f>IF($B7="N/A","N/A",IF(E7&gt;15,"No",IF(E7&lt;-15,"No","Yes")))</f>
        <v>N/A</v>
      </c>
      <c r="G7" s="33">
        <v>21933</v>
      </c>
      <c r="H7" s="34" t="str">
        <f>IF($B7="N/A","N/A",IF(G7&gt;15,"No",IF(G7&lt;-15,"No","Yes")))</f>
        <v>N/A</v>
      </c>
      <c r="I7" s="35">
        <v>2.153</v>
      </c>
      <c r="J7" s="35">
        <v>-0.14599999999999999</v>
      </c>
      <c r="K7" s="34" t="str">
        <f t="shared" ref="K7:K24" si="0">IF(J7="Div by 0", "N/A", IF(J7="N/A","N/A", IF(J7&gt;30, "No", IF(J7&lt;-30, "No", "Yes"))))</f>
        <v>Yes</v>
      </c>
    </row>
    <row r="8" spans="1:11" x14ac:dyDescent="0.2">
      <c r="A8" s="28" t="s">
        <v>361</v>
      </c>
      <c r="B8" s="32" t="s">
        <v>213</v>
      </c>
      <c r="C8" s="36" t="s">
        <v>213</v>
      </c>
      <c r="D8" s="34" t="str">
        <f>IF($B8="N/A","N/A",IF(C8&gt;15,"No",IF(C8&lt;-15,"No","Yes")))</f>
        <v>N/A</v>
      </c>
      <c r="E8" s="36">
        <v>100</v>
      </c>
      <c r="F8" s="34" t="str">
        <f>IF($B8="N/A","N/A",IF(E8&gt;15,"No",IF(E8&lt;-15,"No","Yes")))</f>
        <v>N/A</v>
      </c>
      <c r="G8" s="36">
        <v>100</v>
      </c>
      <c r="H8" s="34" t="str">
        <f>IF($B8="N/A","N/A",IF(G8&gt;15,"No",IF(G8&lt;-15,"No","Yes")))</f>
        <v>N/A</v>
      </c>
      <c r="I8" s="35" t="s">
        <v>213</v>
      </c>
      <c r="J8" s="35">
        <v>0</v>
      </c>
      <c r="K8" s="34" t="str">
        <f t="shared" si="0"/>
        <v>Yes</v>
      </c>
    </row>
    <row r="9" spans="1:11" x14ac:dyDescent="0.2">
      <c r="A9" s="28" t="s">
        <v>302</v>
      </c>
      <c r="B9" s="37" t="s">
        <v>213</v>
      </c>
      <c r="C9" s="9">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28" t="s">
        <v>303</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8" t="s">
        <v>817</v>
      </c>
      <c r="B11" s="37" t="s">
        <v>214</v>
      </c>
      <c r="C11" s="9">
        <v>57.287694168000002</v>
      </c>
      <c r="D11" s="9" t="str">
        <f>IF(OR($B11="N/A",$C11="N/A"),"N/A",IF(C11&gt;100,"No",IF(C11&lt;95,"No","Yes")))</f>
        <v>No</v>
      </c>
      <c r="E11" s="9">
        <v>62.995674936999997</v>
      </c>
      <c r="F11" s="9" t="str">
        <f>IF(OR($B11="N/A",$E11="N/A"),"N/A",IF(E11&gt;100,"No",IF(E11&lt;95,"No","Yes")))</f>
        <v>No</v>
      </c>
      <c r="G11" s="9">
        <v>63.224365112000001</v>
      </c>
      <c r="H11" s="9" t="str">
        <f>IF($B11="N/A","N/A",IF(G11&gt;100,"No",IF(G11&lt;95,"No","Yes")))</f>
        <v>No</v>
      </c>
      <c r="I11" s="10">
        <v>9.9640000000000004</v>
      </c>
      <c r="J11" s="10">
        <v>0.36299999999999999</v>
      </c>
      <c r="K11" s="9" t="str">
        <f t="shared" si="0"/>
        <v>Yes</v>
      </c>
    </row>
    <row r="12" spans="1:11" x14ac:dyDescent="0.2">
      <c r="A12" s="28" t="s">
        <v>304</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28" t="s">
        <v>818</v>
      </c>
      <c r="B13" s="37" t="s">
        <v>214</v>
      </c>
      <c r="C13" s="9">
        <v>57.287694168000002</v>
      </c>
      <c r="D13" s="9" t="str">
        <f t="shared" si="1"/>
        <v>No</v>
      </c>
      <c r="E13" s="9">
        <v>62.995674936999997</v>
      </c>
      <c r="F13" s="9" t="str">
        <f t="shared" si="2"/>
        <v>No</v>
      </c>
      <c r="G13" s="9">
        <v>63.224365112000001</v>
      </c>
      <c r="H13" s="9" t="str">
        <f t="shared" si="3"/>
        <v>No</v>
      </c>
      <c r="I13" s="10">
        <v>9.9640000000000004</v>
      </c>
      <c r="J13" s="10">
        <v>0.36299999999999999</v>
      </c>
      <c r="K13" s="9" t="str">
        <f t="shared" si="0"/>
        <v>Yes</v>
      </c>
    </row>
    <row r="14" spans="1:11" x14ac:dyDescent="0.2">
      <c r="A14" s="31" t="s">
        <v>305</v>
      </c>
      <c r="B14" s="37" t="s">
        <v>213</v>
      </c>
      <c r="C14" s="38">
        <v>21502</v>
      </c>
      <c r="D14" s="9" t="str">
        <f>IF($B14="N/A","N/A",IF(C14&gt;15,"No",IF(C14&lt;-15,"No","Yes")))</f>
        <v>N/A</v>
      </c>
      <c r="E14" s="38">
        <v>21965</v>
      </c>
      <c r="F14" s="9" t="str">
        <f>IF($B14="N/A","N/A",IF(E14&gt;15,"No",IF(E14&lt;-15,"No","Yes")))</f>
        <v>N/A</v>
      </c>
      <c r="G14" s="38">
        <v>21933</v>
      </c>
      <c r="H14" s="9" t="str">
        <f>IF($B14="N/A","N/A",IF(G14&gt;15,"No",IF(G14&lt;-15,"No","Yes")))</f>
        <v>N/A</v>
      </c>
      <c r="I14" s="10">
        <v>2.153</v>
      </c>
      <c r="J14" s="10">
        <v>-0.14599999999999999</v>
      </c>
      <c r="K14" s="9" t="str">
        <f t="shared" si="0"/>
        <v>Yes</v>
      </c>
    </row>
    <row r="15" spans="1:11" x14ac:dyDescent="0.2">
      <c r="A15" s="28" t="s">
        <v>435</v>
      </c>
      <c r="B15" s="37" t="s">
        <v>215</v>
      </c>
      <c r="C15" s="9">
        <v>25.788298763</v>
      </c>
      <c r="D15" s="9" t="str">
        <f>IF($B15="N/A","N/A",IF(C15&gt;20,"No",IF(C15&lt;5,"No","Yes")))</f>
        <v>No</v>
      </c>
      <c r="E15" s="9">
        <v>26.014113362</v>
      </c>
      <c r="F15" s="9" t="str">
        <f>IF($B15="N/A","N/A",IF(E15&gt;20,"No",IF(E15&lt;5,"No","Yes")))</f>
        <v>No</v>
      </c>
      <c r="G15" s="9">
        <v>26.302831350000002</v>
      </c>
      <c r="H15" s="9" t="str">
        <f>IF($B15="N/A","N/A",IF(G15&gt;20,"No",IF(G15&lt;5,"No","Yes")))</f>
        <v>No</v>
      </c>
      <c r="I15" s="10">
        <v>0.87560000000000004</v>
      </c>
      <c r="J15" s="10">
        <v>1.1100000000000001</v>
      </c>
      <c r="K15" s="9" t="str">
        <f t="shared" si="0"/>
        <v>Yes</v>
      </c>
    </row>
    <row r="16" spans="1:11" x14ac:dyDescent="0.2">
      <c r="A16" s="28" t="s">
        <v>436</v>
      </c>
      <c r="B16" s="37" t="s">
        <v>213</v>
      </c>
      <c r="C16" s="9" t="s">
        <v>213</v>
      </c>
      <c r="D16" s="9" t="str">
        <f>IF($B16="N/A","N/A",IF(C16&gt;15,"No",IF(C16&lt;-15,"No","Yes")))</f>
        <v>N/A</v>
      </c>
      <c r="E16" s="9">
        <v>73.985886637999997</v>
      </c>
      <c r="F16" s="9" t="str">
        <f>IF($B16="N/A","N/A",IF(E16&gt;15,"No",IF(E16&lt;-15,"No","Yes")))</f>
        <v>N/A</v>
      </c>
      <c r="G16" s="9">
        <v>73.697168649999995</v>
      </c>
      <c r="H16" s="9" t="str">
        <f>IF($B16="N/A","N/A",IF(G16&gt;15,"No",IF(G16&lt;-15,"No","Yes")))</f>
        <v>N/A</v>
      </c>
      <c r="I16" s="10" t="s">
        <v>213</v>
      </c>
      <c r="J16" s="10">
        <v>-0.39</v>
      </c>
      <c r="K16" s="9" t="str">
        <f t="shared" si="0"/>
        <v>Yes</v>
      </c>
    </row>
    <row r="17" spans="1:11" x14ac:dyDescent="0.2">
      <c r="A17" s="28" t="s">
        <v>437</v>
      </c>
      <c r="B17" s="37" t="s">
        <v>213</v>
      </c>
      <c r="C17" s="9">
        <v>3.1904008929000001</v>
      </c>
      <c r="D17" s="9" t="str">
        <f>IF($B17="N/A","N/A",IF(C17&gt;15,"No",IF(C17&lt;-15,"No","Yes")))</f>
        <v>N/A</v>
      </c>
      <c r="E17" s="9">
        <v>0.18666059639999999</v>
      </c>
      <c r="F17" s="9" t="str">
        <f>IF($B17="N/A","N/A",IF(E17&gt;15,"No",IF(E17&lt;-15,"No","Yes")))</f>
        <v>N/A</v>
      </c>
      <c r="G17" s="9">
        <v>0.1641362331</v>
      </c>
      <c r="H17" s="9" t="str">
        <f>IF($B17="N/A","N/A",IF(G17&gt;15,"No",IF(G17&lt;-15,"No","Yes")))</f>
        <v>N/A</v>
      </c>
      <c r="I17" s="10">
        <v>-94.1</v>
      </c>
      <c r="J17" s="10">
        <v>-12.1</v>
      </c>
      <c r="K17" s="9" t="str">
        <f t="shared" si="0"/>
        <v>Yes</v>
      </c>
    </row>
    <row r="18" spans="1:11" x14ac:dyDescent="0.2">
      <c r="A18" s="28" t="s">
        <v>819</v>
      </c>
      <c r="B18" s="37" t="s">
        <v>213</v>
      </c>
      <c r="C18" s="98">
        <v>4153.5495627</v>
      </c>
      <c r="D18" s="9" t="str">
        <f>IF($B18="N/A","N/A",IF(C18&gt;15,"No",IF(C18&lt;-15,"No","Yes")))</f>
        <v>N/A</v>
      </c>
      <c r="E18" s="98">
        <v>7648.1707317</v>
      </c>
      <c r="F18" s="9" t="str">
        <f>IF($B18="N/A","N/A",IF(E18&gt;15,"No",IF(E18&lt;-15,"No","Yes")))</f>
        <v>N/A</v>
      </c>
      <c r="G18" s="98">
        <v>9279.3611110999991</v>
      </c>
      <c r="H18" s="9" t="str">
        <f>IF($B18="N/A","N/A",IF(G18&gt;15,"No",IF(G18&lt;-15,"No","Yes")))</f>
        <v>N/A</v>
      </c>
      <c r="I18" s="10">
        <v>84.14</v>
      </c>
      <c r="J18" s="10">
        <v>21.33</v>
      </c>
      <c r="K18" s="9" t="str">
        <f t="shared" si="0"/>
        <v>Yes</v>
      </c>
    </row>
    <row r="19" spans="1:11" x14ac:dyDescent="0.2">
      <c r="A19" s="3" t="s">
        <v>306</v>
      </c>
      <c r="B19" s="37" t="s">
        <v>213</v>
      </c>
      <c r="C19" s="38">
        <v>11</v>
      </c>
      <c r="D19" s="37" t="s">
        <v>213</v>
      </c>
      <c r="E19" s="38">
        <v>11</v>
      </c>
      <c r="F19" s="37" t="s">
        <v>213</v>
      </c>
      <c r="G19" s="38">
        <v>0</v>
      </c>
      <c r="H19" s="9" t="str">
        <f>IF($B19="N/A","N/A",IF(G19&gt;15,"No",IF(G19&lt;-15,"No","Yes")))</f>
        <v>N/A</v>
      </c>
      <c r="I19" s="10">
        <v>-87.5</v>
      </c>
      <c r="J19" s="10">
        <v>-100</v>
      </c>
      <c r="K19" s="9" t="str">
        <f t="shared" si="0"/>
        <v>No</v>
      </c>
    </row>
    <row r="20" spans="1:11" x14ac:dyDescent="0.2">
      <c r="A20" s="3" t="s">
        <v>346</v>
      </c>
      <c r="B20" s="37" t="s">
        <v>213</v>
      </c>
      <c r="C20" s="8" t="s">
        <v>213</v>
      </c>
      <c r="D20" s="37" t="s">
        <v>213</v>
      </c>
      <c r="E20" s="8">
        <v>4.5526975000000003E-3</v>
      </c>
      <c r="F20" s="37" t="s">
        <v>213</v>
      </c>
      <c r="G20" s="8">
        <v>0</v>
      </c>
      <c r="H20" s="9" t="str">
        <f>IF($B20="N/A","N/A",IF(G20&gt;15,"No",IF(G20&lt;-15,"No","Yes")))</f>
        <v>N/A</v>
      </c>
      <c r="I20" s="10" t="s">
        <v>213</v>
      </c>
      <c r="J20" s="10">
        <v>-100</v>
      </c>
      <c r="K20" s="9" t="str">
        <f t="shared" si="0"/>
        <v>No</v>
      </c>
    </row>
    <row r="21" spans="1:11" ht="25.5" x14ac:dyDescent="0.2">
      <c r="A21" s="3" t="s">
        <v>820</v>
      </c>
      <c r="B21" s="37" t="s">
        <v>213</v>
      </c>
      <c r="C21" s="39">
        <v>6216.625</v>
      </c>
      <c r="D21" s="9" t="str">
        <f>IF($B21="N/A","N/A",IF(C21&gt;60,"No",IF(C21&lt;15,"No","Yes")))</f>
        <v>N/A</v>
      </c>
      <c r="E21" s="39">
        <v>4376</v>
      </c>
      <c r="F21" s="9" t="str">
        <f>IF($B21="N/A","N/A",IF(E21&gt;60,"No",IF(E21&lt;15,"No","Yes")))</f>
        <v>N/A</v>
      </c>
      <c r="G21" s="39" t="s">
        <v>1747</v>
      </c>
      <c r="H21" s="9" t="str">
        <f>IF($B21="N/A","N/A",IF(G21&gt;60,"No",IF(G21&lt;15,"No","Yes")))</f>
        <v>N/A</v>
      </c>
      <c r="I21" s="10">
        <v>-29.6</v>
      </c>
      <c r="J21" s="10" t="s">
        <v>1747</v>
      </c>
      <c r="K21" s="9" t="str">
        <f t="shared" si="0"/>
        <v>N/A</v>
      </c>
    </row>
    <row r="22" spans="1:11" x14ac:dyDescent="0.2">
      <c r="A22" s="3" t="s">
        <v>821</v>
      </c>
      <c r="B22" s="37" t="s">
        <v>217</v>
      </c>
      <c r="C22" s="38">
        <v>11</v>
      </c>
      <c r="D22" s="9" t="str">
        <f>IF($B22="N/A","N/A",IF(C22="N/A","N/A",IF(C22=0,"Yes","No")))</f>
        <v>No</v>
      </c>
      <c r="E22" s="38">
        <v>0</v>
      </c>
      <c r="F22" s="9" t="str">
        <f>IF($B22="N/A","N/A",IF(E22="N/A","N/A",IF(E22=0,"Yes","No")))</f>
        <v>Yes</v>
      </c>
      <c r="G22" s="38">
        <v>0</v>
      </c>
      <c r="H22" s="9" t="str">
        <f>IF($B22="N/A","N/A",IF(G22=0,"Yes","No"))</f>
        <v>Yes</v>
      </c>
      <c r="I22" s="10">
        <v>-100</v>
      </c>
      <c r="J22" s="10" t="s">
        <v>1747</v>
      </c>
      <c r="K22" s="9" t="str">
        <f t="shared" si="0"/>
        <v>N/A</v>
      </c>
    </row>
    <row r="23" spans="1:11" x14ac:dyDescent="0.2">
      <c r="A23" s="3" t="s">
        <v>822</v>
      </c>
      <c r="B23" s="37"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7" t="s">
        <v>217</v>
      </c>
      <c r="C24" s="98">
        <v>0</v>
      </c>
      <c r="D24" s="9" t="str">
        <f>IF($B24="N/A","N/A",IF(C24="N/A","N/A",IF(C24=0,"Yes","No")))</f>
        <v>Yes</v>
      </c>
      <c r="E24" s="98">
        <v>0</v>
      </c>
      <c r="F24" s="9" t="str">
        <f t="shared" si="4"/>
        <v>Yes</v>
      </c>
      <c r="G24" s="98">
        <v>0</v>
      </c>
      <c r="H24" s="9" t="str">
        <f t="shared" si="5"/>
        <v>Yes</v>
      </c>
      <c r="I24" s="10" t="s">
        <v>1747</v>
      </c>
      <c r="J24" s="10" t="s">
        <v>1747</v>
      </c>
      <c r="K24" s="9" t="str">
        <f t="shared" si="0"/>
        <v>N/A</v>
      </c>
    </row>
    <row r="25" spans="1:11" s="120" customFormat="1" x14ac:dyDescent="0.2">
      <c r="A25" s="161" t="s">
        <v>1647</v>
      </c>
      <c r="B25" s="162"/>
      <c r="C25" s="162"/>
      <c r="D25" s="162"/>
      <c r="E25" s="162"/>
      <c r="F25" s="162"/>
      <c r="G25" s="162"/>
      <c r="H25" s="162"/>
      <c r="I25" s="162"/>
      <c r="J25" s="162"/>
      <c r="K25" s="163"/>
    </row>
    <row r="26" spans="1:11" ht="16.5" customHeight="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B28" s="37"/>
      <c r="C28" s="8"/>
      <c r="D28" s="9"/>
      <c r="E28" s="8"/>
      <c r="F28" s="9"/>
      <c r="G28" s="8"/>
      <c r="H28" s="9"/>
      <c r="I28" s="10"/>
      <c r="J28" s="10"/>
      <c r="K28" s="9"/>
    </row>
    <row r="29" spans="1:11" x14ac:dyDescent="0.2">
      <c r="B29" s="37"/>
      <c r="C29" s="8"/>
      <c r="D29" s="9"/>
      <c r="E29" s="8"/>
      <c r="F29" s="9"/>
      <c r="G29" s="8"/>
      <c r="H29" s="9"/>
      <c r="I29" s="10"/>
      <c r="J29" s="10"/>
      <c r="K29" s="9"/>
    </row>
    <row r="30" spans="1:11" x14ac:dyDescent="0.2">
      <c r="B30" s="37"/>
      <c r="C30" s="8"/>
      <c r="D30" s="9"/>
      <c r="E30" s="8"/>
      <c r="F30" s="9"/>
      <c r="G30" s="8"/>
      <c r="H30" s="9"/>
      <c r="I30" s="10"/>
      <c r="J30" s="10"/>
      <c r="K30" s="9"/>
    </row>
    <row r="31" spans="1:11" x14ac:dyDescent="0.2">
      <c r="B31" s="37"/>
      <c r="C31" s="8"/>
      <c r="D31" s="9"/>
      <c r="E31" s="8"/>
      <c r="F31" s="9"/>
      <c r="G31" s="8"/>
      <c r="H31" s="9"/>
      <c r="I31" s="10"/>
      <c r="J31" s="10"/>
      <c r="K31" s="9"/>
    </row>
    <row r="32" spans="1:11" x14ac:dyDescent="0.2">
      <c r="B32" s="37"/>
      <c r="C32" s="8"/>
      <c r="D32" s="9"/>
      <c r="E32" s="8"/>
      <c r="F32" s="9"/>
      <c r="G32" s="8"/>
      <c r="H32" s="9"/>
      <c r="I32" s="10"/>
      <c r="J32" s="10"/>
      <c r="K32" s="9"/>
    </row>
    <row r="33" spans="2:11" x14ac:dyDescent="0.2">
      <c r="B33" s="37"/>
      <c r="C33" s="8"/>
      <c r="D33" s="9"/>
      <c r="E33" s="8"/>
      <c r="F33" s="9"/>
      <c r="G33" s="8"/>
      <c r="H33" s="9"/>
      <c r="I33" s="10"/>
      <c r="J33" s="10"/>
      <c r="K33" s="9"/>
    </row>
    <row r="34" spans="2:11" x14ac:dyDescent="0.2">
      <c r="B34" s="37"/>
      <c r="C34" s="8"/>
      <c r="D34" s="9"/>
      <c r="E34" s="8"/>
      <c r="F34" s="9"/>
      <c r="G34" s="8"/>
      <c r="H34" s="9"/>
      <c r="I34" s="10"/>
      <c r="J34" s="10"/>
      <c r="K34" s="9"/>
    </row>
    <row r="35" spans="2:11" x14ac:dyDescent="0.2">
      <c r="B35" s="37"/>
      <c r="C35" s="8"/>
      <c r="D35" s="9"/>
      <c r="E35" s="8"/>
      <c r="F35" s="9"/>
      <c r="G35" s="8"/>
      <c r="H35" s="9"/>
      <c r="I35" s="10"/>
      <c r="J35" s="10"/>
      <c r="K35" s="9"/>
    </row>
    <row r="36" spans="2:11" x14ac:dyDescent="0.2">
      <c r="B36" s="37"/>
      <c r="C36" s="8"/>
      <c r="D36" s="9"/>
      <c r="E36" s="8"/>
      <c r="F36" s="9"/>
      <c r="G36" s="8"/>
      <c r="H36" s="9"/>
      <c r="I36" s="10"/>
      <c r="J36" s="10"/>
      <c r="K36" s="9"/>
    </row>
    <row r="37" spans="2:11" x14ac:dyDescent="0.2">
      <c r="B37" s="37"/>
      <c r="C37" s="8"/>
      <c r="D37" s="9"/>
      <c r="E37" s="8"/>
      <c r="F37" s="9"/>
      <c r="G37" s="8"/>
      <c r="H37" s="9"/>
      <c r="I37" s="10"/>
      <c r="J37" s="10"/>
      <c r="K37" s="9"/>
    </row>
    <row r="38" spans="2:11" x14ac:dyDescent="0.2">
      <c r="B38" s="37"/>
      <c r="C38" s="8"/>
      <c r="D38" s="9"/>
      <c r="E38" s="8"/>
      <c r="F38" s="9"/>
      <c r="G38" s="8"/>
      <c r="H38" s="9"/>
      <c r="I38" s="10"/>
      <c r="J38" s="10"/>
      <c r="K38" s="9"/>
    </row>
    <row r="39" spans="2:11" x14ac:dyDescent="0.2">
      <c r="B39" s="37"/>
      <c r="C39" s="8"/>
      <c r="D39" s="9"/>
      <c r="E39" s="8"/>
      <c r="F39" s="9"/>
      <c r="G39" s="8"/>
      <c r="H39" s="9"/>
      <c r="I39" s="10"/>
      <c r="J39" s="10"/>
      <c r="K39" s="9"/>
    </row>
    <row r="40" spans="2:11" x14ac:dyDescent="0.2">
      <c r="B40" s="37"/>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15957</v>
      </c>
      <c r="D6" s="9" t="str">
        <f>IF($B6="N/A","N/A",IF(C6&gt;15,"No",IF(C6&lt;-15,"No","Yes")))</f>
        <v>N/A</v>
      </c>
      <c r="E6" s="38">
        <v>16251</v>
      </c>
      <c r="F6" s="9" t="str">
        <f>IF($B6="N/A","N/A",IF(E6&gt;15,"No",IF(E6&lt;-15,"No","Yes")))</f>
        <v>N/A</v>
      </c>
      <c r="G6" s="38">
        <v>16164</v>
      </c>
      <c r="H6" s="9" t="str">
        <f>IF($B6="N/A","N/A",IF(G6&gt;15,"No",IF(G6&lt;-15,"No","Yes")))</f>
        <v>N/A</v>
      </c>
      <c r="I6" s="10">
        <v>1.8420000000000001</v>
      </c>
      <c r="J6" s="10">
        <v>-0.53500000000000003</v>
      </c>
      <c r="K6" s="9" t="str">
        <f t="shared" ref="K6:K36" si="0">IF(J6="Div by 0", "N/A", IF(J6="N/A","N/A", IF(J6&gt;30, "No", IF(J6&lt;-30, "No", "Yes"))))</f>
        <v>Yes</v>
      </c>
    </row>
    <row r="7" spans="1:11" x14ac:dyDescent="0.2">
      <c r="A7" s="112" t="s">
        <v>307</v>
      </c>
      <c r="B7" s="37" t="s">
        <v>214</v>
      </c>
      <c r="C7" s="113">
        <v>100</v>
      </c>
      <c r="D7" s="9" t="str">
        <f>IF($B7="N/A","N/A",IF(C7&gt;100,"No",IF(C7&lt;95,"No","Yes")))</f>
        <v>Yes</v>
      </c>
      <c r="E7" s="113">
        <v>100</v>
      </c>
      <c r="F7" s="9" t="str">
        <f>IF($B7="N/A","N/A",IF(E7&gt;100,"No",IF(E7&lt;95,"No","Yes")))</f>
        <v>Yes</v>
      </c>
      <c r="G7" s="9">
        <v>100</v>
      </c>
      <c r="H7" s="9" t="str">
        <f>IF($B7="N/A","N/A",IF(G7&gt;100,"No",IF(G7&lt;95,"No","Yes")))</f>
        <v>Yes</v>
      </c>
      <c r="I7" s="10">
        <v>0</v>
      </c>
      <c r="J7" s="10">
        <v>0</v>
      </c>
      <c r="K7" s="9" t="str">
        <f t="shared" si="0"/>
        <v>Yes</v>
      </c>
    </row>
    <row r="8" spans="1:11" x14ac:dyDescent="0.2">
      <c r="A8" s="112" t="s">
        <v>308</v>
      </c>
      <c r="B8" s="37" t="s">
        <v>217</v>
      </c>
      <c r="C8" s="113">
        <v>0</v>
      </c>
      <c r="D8" s="9" t="str">
        <f>IF($B8="N/A","N/A",IF(C8=0,"Yes","No"))</f>
        <v>Yes</v>
      </c>
      <c r="E8" s="113">
        <v>0</v>
      </c>
      <c r="F8" s="9" t="str">
        <f>IF($B8="N/A","N/A",IF(E8=0,"Yes","No"))</f>
        <v>Yes</v>
      </c>
      <c r="G8" s="113">
        <v>0</v>
      </c>
      <c r="H8" s="9" t="str">
        <f>IF($B8="N/A","N/A",IF(G8=0,"Yes","No"))</f>
        <v>Yes</v>
      </c>
      <c r="I8" s="10" t="s">
        <v>1747</v>
      </c>
      <c r="J8" s="10" t="s">
        <v>1747</v>
      </c>
      <c r="K8" s="9" t="str">
        <f t="shared" si="0"/>
        <v>N/A</v>
      </c>
    </row>
    <row r="9" spans="1:11" x14ac:dyDescent="0.2">
      <c r="A9" s="112" t="s">
        <v>824</v>
      </c>
      <c r="B9" s="37" t="s">
        <v>218</v>
      </c>
      <c r="C9" s="98">
        <v>3705.2257943</v>
      </c>
      <c r="D9" s="9" t="str">
        <f>IF($B9="N/A","N/A",IF(C9&gt;7000,"No",IF(C9&lt;2000,"No","Yes")))</f>
        <v>Yes</v>
      </c>
      <c r="E9" s="98">
        <v>3357.6031628999999</v>
      </c>
      <c r="F9" s="9" t="str">
        <f>IF($B9="N/A","N/A",IF(E9&gt;7000,"No",IF(E9&lt;2000,"No","Yes")))</f>
        <v>Yes</v>
      </c>
      <c r="G9" s="98">
        <v>3343.2573001999999</v>
      </c>
      <c r="H9" s="9" t="str">
        <f>IF($B9="N/A","N/A",IF(G9&gt;7000,"No",IF(G9&lt;2000,"No","Yes")))</f>
        <v>Yes</v>
      </c>
      <c r="I9" s="10">
        <v>-9.3800000000000008</v>
      </c>
      <c r="J9" s="10">
        <v>-0.42699999999999999</v>
      </c>
      <c r="K9" s="9" t="str">
        <f t="shared" si="0"/>
        <v>Yes</v>
      </c>
    </row>
    <row r="10" spans="1:11" x14ac:dyDescent="0.2">
      <c r="A10" s="112" t="s">
        <v>825</v>
      </c>
      <c r="B10" s="37" t="s">
        <v>213</v>
      </c>
      <c r="C10" s="98">
        <v>870.57584592000001</v>
      </c>
      <c r="D10" s="9" t="str">
        <f>IF($B10="N/A","N/A",IF(C10&gt;15,"No",IF(C10&lt;-15,"No","Yes")))</f>
        <v>N/A</v>
      </c>
      <c r="E10" s="98">
        <v>762.53069581</v>
      </c>
      <c r="F10" s="9" t="str">
        <f>IF($B10="N/A","N/A",IF(E10&gt;15,"No",IF(E10&lt;-15,"No","Yes")))</f>
        <v>N/A</v>
      </c>
      <c r="G10" s="98">
        <v>761.08967099999995</v>
      </c>
      <c r="H10" s="9" t="str">
        <f>IF($B10="N/A","N/A",IF(G10&gt;15,"No",IF(G10&lt;-15,"No","Yes")))</f>
        <v>N/A</v>
      </c>
      <c r="I10" s="10">
        <v>-12.4</v>
      </c>
      <c r="J10" s="10">
        <v>-0.189</v>
      </c>
      <c r="K10" s="9" t="str">
        <f t="shared" si="0"/>
        <v>Yes</v>
      </c>
    </row>
    <row r="11" spans="1:11" x14ac:dyDescent="0.2">
      <c r="A11" s="112" t="s">
        <v>309</v>
      </c>
      <c r="B11" s="37" t="s">
        <v>219</v>
      </c>
      <c r="C11" s="9">
        <v>0.4010778968</v>
      </c>
      <c r="D11" s="9" t="str">
        <f>IF($B11="N/A","N/A",IF(C11&gt;10,"No",IF(C11&lt;=0,"No","Yes")))</f>
        <v>Yes</v>
      </c>
      <c r="E11" s="9">
        <v>0.43074272349999998</v>
      </c>
      <c r="F11" s="9" t="str">
        <f>IF($B11="N/A","N/A",IF(E11&gt;10,"No",IF(E11&lt;=0,"No","Yes")))</f>
        <v>Yes</v>
      </c>
      <c r="G11" s="9">
        <v>0.51348676069999999</v>
      </c>
      <c r="H11" s="9" t="str">
        <f>IF($B11="N/A","N/A",IF(G11&gt;10,"No",IF(G11&lt;=0,"No","Yes")))</f>
        <v>Yes</v>
      </c>
      <c r="I11" s="10">
        <v>7.3959999999999999</v>
      </c>
      <c r="J11" s="10">
        <v>19.21</v>
      </c>
      <c r="K11" s="9" t="str">
        <f t="shared" si="0"/>
        <v>Yes</v>
      </c>
    </row>
    <row r="12" spans="1:11" x14ac:dyDescent="0.2">
      <c r="A12" s="112" t="s">
        <v>826</v>
      </c>
      <c r="B12" s="37" t="s">
        <v>213</v>
      </c>
      <c r="C12" s="98">
        <v>1478.515625</v>
      </c>
      <c r="D12" s="9" t="str">
        <f>IF($B12="N/A","N/A",IF(C12&gt;15,"No",IF(C12&lt;-15,"No","Yes")))</f>
        <v>N/A</v>
      </c>
      <c r="E12" s="98">
        <v>1529.2571429</v>
      </c>
      <c r="F12" s="9" t="str">
        <f>IF($B12="N/A","N/A",IF(E12&gt;15,"No",IF(E12&lt;-15,"No","Yes")))</f>
        <v>N/A</v>
      </c>
      <c r="G12" s="98">
        <v>2070.6144577999999</v>
      </c>
      <c r="H12" s="9" t="str">
        <f>IF($B12="N/A","N/A",IF(G12&gt;15,"No",IF(G12&lt;-15,"No","Yes")))</f>
        <v>N/A</v>
      </c>
      <c r="I12" s="10">
        <v>3.4319999999999999</v>
      </c>
      <c r="J12" s="10">
        <v>35.4</v>
      </c>
      <c r="K12" s="9" t="str">
        <f t="shared" si="0"/>
        <v>No</v>
      </c>
    </row>
    <row r="13" spans="1:11" x14ac:dyDescent="0.2">
      <c r="A13" s="112" t="s">
        <v>310</v>
      </c>
      <c r="B13" s="37" t="s">
        <v>214</v>
      </c>
      <c r="C13" s="8">
        <v>100</v>
      </c>
      <c r="D13" s="9" t="str">
        <f>IF($B13="N/A","N/A",IF(C13&gt;100,"No",IF(C13&lt;95,"No","Yes")))</f>
        <v>Yes</v>
      </c>
      <c r="E13" s="8">
        <v>100</v>
      </c>
      <c r="F13" s="9" t="str">
        <f>IF($B13="N/A","N/A",IF(E13&gt;100,"No",IF(E13&lt;95,"No","Yes")))</f>
        <v>Yes</v>
      </c>
      <c r="G13" s="8">
        <v>100</v>
      </c>
      <c r="H13" s="9" t="str">
        <f>IF($B13="N/A","N/A",IF(G13&gt;100,"No",IF(G13&lt;95,"No","Yes")))</f>
        <v>Yes</v>
      </c>
      <c r="I13" s="10">
        <v>0</v>
      </c>
      <c r="J13" s="10">
        <v>0</v>
      </c>
      <c r="K13" s="9" t="str">
        <f t="shared" si="0"/>
        <v>Yes</v>
      </c>
    </row>
    <row r="14" spans="1:11" x14ac:dyDescent="0.2">
      <c r="A14" s="112" t="s">
        <v>827</v>
      </c>
      <c r="B14" s="37" t="s">
        <v>220</v>
      </c>
      <c r="C14" s="8">
        <v>1.0961960267999999</v>
      </c>
      <c r="D14" s="9" t="str">
        <f>IF($B14="N/A","N/A",IF(C14&gt;1,"Yes","No"))</f>
        <v>Yes</v>
      </c>
      <c r="E14" s="8">
        <v>1.0977170636</v>
      </c>
      <c r="F14" s="9" t="str">
        <f>IF($B14="N/A","N/A",IF(E14&gt;1,"Yes","No"))</f>
        <v>Yes</v>
      </c>
      <c r="G14" s="8">
        <v>1.1036872061</v>
      </c>
      <c r="H14" s="9" t="str">
        <f>IF($B14="N/A","N/A",IF(G14&gt;1,"Yes","No"))</f>
        <v>Yes</v>
      </c>
      <c r="I14" s="10">
        <v>0.13880000000000001</v>
      </c>
      <c r="J14" s="10">
        <v>0.54390000000000005</v>
      </c>
      <c r="K14" s="9" t="str">
        <f t="shared" si="0"/>
        <v>Yes</v>
      </c>
    </row>
    <row r="15" spans="1:11" x14ac:dyDescent="0.2">
      <c r="A15" s="112" t="s">
        <v>311</v>
      </c>
      <c r="B15" s="37" t="s">
        <v>214</v>
      </c>
      <c r="C15" s="8">
        <v>99.799461051999998</v>
      </c>
      <c r="D15" s="9" t="str">
        <f>IF($B15="N/A","N/A",IF(C15&gt;100,"No",IF(C15&lt;95,"No","Yes")))</f>
        <v>Yes</v>
      </c>
      <c r="E15" s="8">
        <v>99.913851455</v>
      </c>
      <c r="F15" s="9" t="str">
        <f>IF($B15="N/A","N/A",IF(E15&gt;100,"No",IF(E15&lt;95,"No","Yes")))</f>
        <v>Yes</v>
      </c>
      <c r="G15" s="8">
        <v>99.913387775000004</v>
      </c>
      <c r="H15" s="9" t="str">
        <f>IF($B15="N/A","N/A",IF(G15&gt;100,"No",IF(G15&lt;95,"No","Yes")))</f>
        <v>Yes</v>
      </c>
      <c r="I15" s="10">
        <v>0.11459999999999999</v>
      </c>
      <c r="J15" s="10">
        <v>0</v>
      </c>
      <c r="K15" s="9" t="str">
        <f t="shared" si="0"/>
        <v>Yes</v>
      </c>
    </row>
    <row r="16" spans="1:11" x14ac:dyDescent="0.2">
      <c r="A16" s="112" t="s">
        <v>828</v>
      </c>
      <c r="B16" s="37" t="s">
        <v>221</v>
      </c>
      <c r="C16" s="8">
        <v>8.8568916797000004</v>
      </c>
      <c r="D16" s="9" t="str">
        <f>IF($B16="N/A","N/A",IF(C16&gt;3,"Yes","No"))</f>
        <v>Yes</v>
      </c>
      <c r="E16" s="8">
        <v>9.0831434378000004</v>
      </c>
      <c r="F16" s="9" t="str">
        <f>IF($B16="N/A","N/A",IF(E16&gt;3,"Yes","No"))</f>
        <v>Yes</v>
      </c>
      <c r="G16" s="8">
        <v>9.1278637771</v>
      </c>
      <c r="H16" s="9" t="str">
        <f>IF($B16="N/A","N/A",IF(G16&gt;3,"Yes","No"))</f>
        <v>Yes</v>
      </c>
      <c r="I16" s="10">
        <v>2.5550000000000002</v>
      </c>
      <c r="J16" s="10">
        <v>0.49230000000000002</v>
      </c>
      <c r="K16" s="9" t="str">
        <f t="shared" si="0"/>
        <v>Yes</v>
      </c>
    </row>
    <row r="17" spans="1:11" x14ac:dyDescent="0.2">
      <c r="A17" s="112" t="s">
        <v>829</v>
      </c>
      <c r="B17" s="37" t="s">
        <v>222</v>
      </c>
      <c r="C17" s="8">
        <v>4.2453468696999996</v>
      </c>
      <c r="D17" s="9" t="str">
        <f>IF($B17="N/A","N/A",IF(C17&gt;=8,"No",IF(C17&lt;2,"No","Yes")))</f>
        <v>Yes</v>
      </c>
      <c r="E17" s="8">
        <v>4.3865608270000003</v>
      </c>
      <c r="F17" s="9" t="str">
        <f>IF($B17="N/A","N/A",IF(E17&gt;=8,"No",IF(E17&lt;2,"No","Yes")))</f>
        <v>Yes</v>
      </c>
      <c r="G17" s="8">
        <v>4.3868473149999998</v>
      </c>
      <c r="H17" s="9" t="str">
        <f>IF($B17="N/A","N/A",IF(G17&gt;=8,"No",IF(G17&lt;2,"No","Yes")))</f>
        <v>Yes</v>
      </c>
      <c r="I17" s="10">
        <v>3.3260000000000001</v>
      </c>
      <c r="J17" s="10">
        <v>6.4999999999999997E-3</v>
      </c>
      <c r="K17" s="9" t="str">
        <f t="shared" si="0"/>
        <v>Yes</v>
      </c>
    </row>
    <row r="18" spans="1:11" x14ac:dyDescent="0.2">
      <c r="A18" s="112" t="s">
        <v>830</v>
      </c>
      <c r="B18" s="37" t="s">
        <v>222</v>
      </c>
      <c r="C18" s="8">
        <v>4.2560631698</v>
      </c>
      <c r="D18" s="9" t="str">
        <f>IF($B18="N/A","N/A",IF(C18&gt;=8,"No",IF(C18&lt;2,"No","Yes")))</f>
        <v>Yes</v>
      </c>
      <c r="E18" s="8">
        <v>4.4032367239000001</v>
      </c>
      <c r="F18" s="9" t="str">
        <f>IF($B18="N/A","N/A",IF(E18&gt;=8,"No",IF(E18&lt;2,"No","Yes")))</f>
        <v>Yes</v>
      </c>
      <c r="G18" s="8">
        <v>4.3927245730999998</v>
      </c>
      <c r="H18" s="9" t="str">
        <f>IF($B18="N/A","N/A",IF(G18&gt;=8,"No",IF(G18&lt;2,"No","Yes")))</f>
        <v>Yes</v>
      </c>
      <c r="I18" s="10">
        <v>3.4580000000000002</v>
      </c>
      <c r="J18" s="10">
        <v>-0.23899999999999999</v>
      </c>
      <c r="K18" s="9" t="str">
        <f t="shared" si="0"/>
        <v>Yes</v>
      </c>
    </row>
    <row r="19" spans="1:11" x14ac:dyDescent="0.2">
      <c r="A19" s="112" t="s">
        <v>312</v>
      </c>
      <c r="B19" s="37"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
      <c r="A20" s="112" t="s">
        <v>31</v>
      </c>
      <c r="B20" s="62" t="s">
        <v>214</v>
      </c>
      <c r="C20" s="8">
        <v>98.658895782000002</v>
      </c>
      <c r="D20" s="9" t="str">
        <f>IF($B20="N/A","N/A",IF(C20&gt;100,"No",IF(C20&lt;95,"No","Yes")))</f>
        <v>Yes</v>
      </c>
      <c r="E20" s="8">
        <v>98.418558857999997</v>
      </c>
      <c r="F20" s="9" t="str">
        <f>IF($B20="N/A","N/A",IF(E20&gt;100,"No",IF(E20&lt;95,"No","Yes")))</f>
        <v>Yes</v>
      </c>
      <c r="G20" s="8">
        <v>99.789656026000003</v>
      </c>
      <c r="H20" s="9" t="str">
        <f>IF($B20="N/A","N/A",IF(G20&gt;100,"No",IF(G20&lt;95,"No","Yes")))</f>
        <v>Yes</v>
      </c>
      <c r="I20" s="10">
        <v>-0.24399999999999999</v>
      </c>
      <c r="J20" s="10">
        <v>1.393</v>
      </c>
      <c r="K20" s="9" t="str">
        <f t="shared" si="0"/>
        <v>Yes</v>
      </c>
    </row>
    <row r="21" spans="1:11" x14ac:dyDescent="0.2">
      <c r="A21" s="112" t="s">
        <v>313</v>
      </c>
      <c r="B21" s="37" t="s">
        <v>214</v>
      </c>
      <c r="C21" s="8">
        <v>97.919408410000003</v>
      </c>
      <c r="D21" s="9" t="str">
        <f>IF($B21="N/A","N/A",IF(C21&gt;100,"No",IF(C21&lt;95,"No","Yes")))</f>
        <v>Yes</v>
      </c>
      <c r="E21" s="8">
        <v>98.030890407000001</v>
      </c>
      <c r="F21" s="9" t="str">
        <f>IF($B21="N/A","N/A",IF(E21&gt;100,"No",IF(E21&lt;95,"No","Yes")))</f>
        <v>Yes</v>
      </c>
      <c r="G21" s="8">
        <v>97.884187081999997</v>
      </c>
      <c r="H21" s="9" t="str">
        <f>IF($B21="N/A","N/A",IF(G21&gt;100,"No",IF(G21&lt;95,"No","Yes")))</f>
        <v>Yes</v>
      </c>
      <c r="I21" s="10">
        <v>0.1139</v>
      </c>
      <c r="J21" s="10">
        <v>-0.15</v>
      </c>
      <c r="K21" s="9" t="str">
        <f t="shared" si="0"/>
        <v>Yes</v>
      </c>
    </row>
    <row r="22" spans="1:11" x14ac:dyDescent="0.2">
      <c r="A22" s="112" t="s">
        <v>1709</v>
      </c>
      <c r="B22" s="37" t="s">
        <v>224</v>
      </c>
      <c r="C22" s="8">
        <v>2.1557936955999999</v>
      </c>
      <c r="D22" s="9" t="str">
        <f>IF($B22="N/A","N/A",IF(C22&gt;5,"No",IF(C22&lt;=0,"No","Yes")))</f>
        <v>Yes</v>
      </c>
      <c r="E22" s="8">
        <v>2.0367977355</v>
      </c>
      <c r="F22" s="9" t="str">
        <f>IF($B22="N/A","N/A",IF(E22&gt;5,"No",IF(E22&lt;=0,"No","Yes")))</f>
        <v>Yes</v>
      </c>
      <c r="G22" s="8">
        <v>2.1900519673000001</v>
      </c>
      <c r="H22" s="9" t="str">
        <f>IF($B22="N/A","N/A",IF(G22&gt;5,"No",IF(G22&lt;=0,"No","Yes")))</f>
        <v>Yes</v>
      </c>
      <c r="I22" s="10">
        <v>-5.52</v>
      </c>
      <c r="J22" s="10">
        <v>7.524</v>
      </c>
      <c r="K22" s="9" t="str">
        <f t="shared" si="0"/>
        <v>Yes</v>
      </c>
    </row>
    <row r="23" spans="1:11" x14ac:dyDescent="0.2">
      <c r="A23" s="112" t="s">
        <v>314</v>
      </c>
      <c r="B23" s="37"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2" t="s">
        <v>831</v>
      </c>
      <c r="B24" s="37" t="s">
        <v>225</v>
      </c>
      <c r="C24" s="8">
        <v>4.5508554239999999</v>
      </c>
      <c r="D24" s="9" t="str">
        <f>IF($B24="N/A","N/A",IF(C24&gt;=2,"Yes","No"))</f>
        <v>Yes</v>
      </c>
      <c r="E24" s="8">
        <v>4.6504215125000004</v>
      </c>
      <c r="F24" s="9" t="str">
        <f>IF($B24="N/A","N/A",IF(E24&gt;=2,"Yes","No"))</f>
        <v>Yes</v>
      </c>
      <c r="G24" s="8">
        <v>4.8727418955999999</v>
      </c>
      <c r="H24" s="9" t="str">
        <f>IF($B24="N/A","N/A",IF(G24&gt;=2,"Yes","No"))</f>
        <v>Yes</v>
      </c>
      <c r="I24" s="10">
        <v>2.1880000000000002</v>
      </c>
      <c r="J24" s="10">
        <v>4.7809999999999997</v>
      </c>
      <c r="K24" s="9" t="str">
        <f t="shared" si="0"/>
        <v>Yes</v>
      </c>
    </row>
    <row r="25" spans="1:11" x14ac:dyDescent="0.2">
      <c r="A25" s="112" t="s">
        <v>832</v>
      </c>
      <c r="B25" s="37" t="s">
        <v>226</v>
      </c>
      <c r="C25" s="8">
        <v>3.4342294918</v>
      </c>
      <c r="D25" s="9" t="str">
        <f>IF($B25="N/A","N/A",IF(C25&gt;30,"No",IF(C25&lt;5,"No","Yes")))</f>
        <v>No</v>
      </c>
      <c r="E25" s="8">
        <v>3.2551842964</v>
      </c>
      <c r="F25" s="9" t="str">
        <f>IF($B25="N/A","N/A",IF(E25&gt;30,"No",IF(E25&lt;5,"No","Yes")))</f>
        <v>No</v>
      </c>
      <c r="G25" s="8">
        <v>3.5944073249000001</v>
      </c>
      <c r="H25" s="9" t="str">
        <f>IF($B25="N/A","N/A",IF(G25&gt;30,"No",IF(G25&lt;5,"No","Yes")))</f>
        <v>No</v>
      </c>
      <c r="I25" s="10">
        <v>-5.21</v>
      </c>
      <c r="J25" s="10">
        <v>10.42</v>
      </c>
      <c r="K25" s="9" t="str">
        <f t="shared" si="0"/>
        <v>Yes</v>
      </c>
    </row>
    <row r="26" spans="1:11" x14ac:dyDescent="0.2">
      <c r="A26" s="112" t="s">
        <v>833</v>
      </c>
      <c r="B26" s="37" t="s">
        <v>227</v>
      </c>
      <c r="C26" s="8">
        <v>16.870339036000001</v>
      </c>
      <c r="D26" s="9" t="str">
        <f>IF($B26="N/A","N/A",IF(C26&gt;75,"No",IF(C26&lt;15,"No","Yes")))</f>
        <v>Yes</v>
      </c>
      <c r="E26" s="8">
        <v>17.192788136000001</v>
      </c>
      <c r="F26" s="9" t="str">
        <f>IF($B26="N/A","N/A",IF(E26&gt;75,"No",IF(E26&lt;15,"No","Yes")))</f>
        <v>Yes</v>
      </c>
      <c r="G26" s="8">
        <v>17.118287552999998</v>
      </c>
      <c r="H26" s="9" t="str">
        <f>IF($B26="N/A","N/A",IF(G26&gt;75,"No",IF(G26&lt;15,"No","Yes")))</f>
        <v>Yes</v>
      </c>
      <c r="I26" s="10">
        <v>1.911</v>
      </c>
      <c r="J26" s="10">
        <v>-0.433</v>
      </c>
      <c r="K26" s="9" t="str">
        <f t="shared" si="0"/>
        <v>Yes</v>
      </c>
    </row>
    <row r="27" spans="1:11" x14ac:dyDescent="0.2">
      <c r="A27" s="112" t="s">
        <v>834</v>
      </c>
      <c r="B27" s="37" t="s">
        <v>228</v>
      </c>
      <c r="C27" s="8">
        <v>79.695431471999996</v>
      </c>
      <c r="D27" s="9" t="str">
        <f>IF($B27="N/A","N/A",IF(C27&gt;70,"No",IF(C27&lt;25,"No","Yes")))</f>
        <v>No</v>
      </c>
      <c r="E27" s="8">
        <v>79.552027568</v>
      </c>
      <c r="F27" s="9" t="str">
        <f>IF($B27="N/A","N/A",IF(E27&gt;70,"No",IF(E27&lt;25,"No","Yes")))</f>
        <v>No</v>
      </c>
      <c r="G27" s="8">
        <v>79.287305122000006</v>
      </c>
      <c r="H27" s="9" t="str">
        <f>IF($B27="N/A","N/A",IF(G27&gt;70,"No",IF(G27&lt;25,"No","Yes")))</f>
        <v>No</v>
      </c>
      <c r="I27" s="10">
        <v>-0.18</v>
      </c>
      <c r="J27" s="10">
        <v>-0.33300000000000002</v>
      </c>
      <c r="K27" s="9" t="str">
        <f t="shared" si="0"/>
        <v>Yes</v>
      </c>
    </row>
    <row r="28" spans="1:11" x14ac:dyDescent="0.2">
      <c r="A28" s="112" t="s">
        <v>318</v>
      </c>
      <c r="B28" s="37" t="s">
        <v>229</v>
      </c>
      <c r="C28" s="8">
        <v>65.212759290999998</v>
      </c>
      <c r="D28" s="9" t="str">
        <f>IF($B28="N/A","N/A",IF(C28&gt;70,"No",IF(C28&lt;35,"No","Yes")))</f>
        <v>Yes</v>
      </c>
      <c r="E28" s="8">
        <v>65.417512767999995</v>
      </c>
      <c r="F28" s="9" t="str">
        <f>IF($B28="N/A","N/A",IF(E28&gt;70,"No",IF(E28&lt;35,"No","Yes")))</f>
        <v>Yes</v>
      </c>
      <c r="G28" s="8">
        <v>63.833209601999997</v>
      </c>
      <c r="H28" s="9" t="str">
        <f>IF($B28="N/A","N/A",IF(G28&gt;70,"No",IF(G28&lt;35,"No","Yes")))</f>
        <v>Yes</v>
      </c>
      <c r="I28" s="10">
        <v>0.314</v>
      </c>
      <c r="J28" s="10">
        <v>-2.42</v>
      </c>
      <c r="K28" s="9" t="str">
        <f t="shared" si="0"/>
        <v>Yes</v>
      </c>
    </row>
    <row r="29" spans="1:11" x14ac:dyDescent="0.2">
      <c r="A29" s="112" t="s">
        <v>835</v>
      </c>
      <c r="B29" s="37" t="s">
        <v>220</v>
      </c>
      <c r="C29" s="8">
        <v>1.8842975206999999</v>
      </c>
      <c r="D29" s="9" t="str">
        <f>IF($B29="N/A","N/A",IF(C29&gt;1,"Yes","No"))</f>
        <v>Yes</v>
      </c>
      <c r="E29" s="8">
        <v>1.9144012793</v>
      </c>
      <c r="F29" s="9" t="str">
        <f>IF($B29="N/A","N/A",IF(E29&gt;1,"Yes","No"))</f>
        <v>Yes</v>
      </c>
      <c r="G29" s="8">
        <v>1.9553207986000001</v>
      </c>
      <c r="H29" s="9" t="str">
        <f>IF($B29="N/A","N/A",IF(G29&gt;1,"Yes","No"))</f>
        <v>Yes</v>
      </c>
      <c r="I29" s="10">
        <v>1.5980000000000001</v>
      </c>
      <c r="J29" s="10">
        <v>2.137</v>
      </c>
      <c r="K29" s="9" t="str">
        <f t="shared" si="0"/>
        <v>Yes</v>
      </c>
    </row>
    <row r="30" spans="1:11" x14ac:dyDescent="0.2">
      <c r="A30" s="112" t="s">
        <v>319</v>
      </c>
      <c r="B30" s="37"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2" t="s">
        <v>836</v>
      </c>
      <c r="B31" s="37" t="s">
        <v>213</v>
      </c>
      <c r="C31" s="8">
        <v>100</v>
      </c>
      <c r="D31" s="9" t="str">
        <f>IF($B31="N/A","N/A",IF(C31&gt;15,"No",IF(C31&lt;-15,"No","Yes")))</f>
        <v>N/A</v>
      </c>
      <c r="E31" s="8">
        <v>100</v>
      </c>
      <c r="F31" s="9" t="str">
        <f>IF($B31="N/A","N/A",IF(E31&gt;15,"No",IF(E31&lt;-15,"No","Yes")))</f>
        <v>N/A</v>
      </c>
      <c r="G31" s="8">
        <v>100</v>
      </c>
      <c r="H31" s="9" t="str">
        <f>IF($B31="N/A","N/A",IF(G31&gt;15,"No",IF(G31&lt;-15,"No","Yes")))</f>
        <v>N/A</v>
      </c>
      <c r="I31" s="10">
        <v>0</v>
      </c>
      <c r="J31" s="10">
        <v>0</v>
      </c>
      <c r="K31" s="9" t="str">
        <f t="shared" si="0"/>
        <v>Yes</v>
      </c>
    </row>
    <row r="32" spans="1:11" x14ac:dyDescent="0.2">
      <c r="A32" s="112" t="s">
        <v>320</v>
      </c>
      <c r="B32" s="37"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2" t="s">
        <v>321</v>
      </c>
      <c r="B33" s="37"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2" t="s">
        <v>322</v>
      </c>
      <c r="B34" s="37" t="s">
        <v>230</v>
      </c>
      <c r="C34" s="8">
        <v>99.379582627999994</v>
      </c>
      <c r="D34" s="9" t="str">
        <f>IF($B34="N/A","N/A",IF(C34&gt;=90,"Yes","No"))</f>
        <v>Yes</v>
      </c>
      <c r="E34" s="8">
        <v>99.316965109999998</v>
      </c>
      <c r="F34" s="9" t="str">
        <f>IF($B34="N/A","N/A",IF(E34&gt;=90,"Yes","No"))</f>
        <v>Yes</v>
      </c>
      <c r="G34" s="8">
        <v>99.430833952</v>
      </c>
      <c r="H34" s="9" t="str">
        <f>IF($B34="N/A","N/A",IF(G34&gt;=90,"Yes","No"))</f>
        <v>Yes</v>
      </c>
      <c r="I34" s="10">
        <v>-6.3E-2</v>
      </c>
      <c r="J34" s="10">
        <v>0.1147</v>
      </c>
      <c r="K34" s="9" t="str">
        <f t="shared" si="0"/>
        <v>Yes</v>
      </c>
    </row>
    <row r="35" spans="1:11" x14ac:dyDescent="0.2">
      <c r="A35" s="112" t="s">
        <v>323</v>
      </c>
      <c r="B35" s="37" t="s">
        <v>213</v>
      </c>
      <c r="C35" s="8">
        <v>24.052140127000001</v>
      </c>
      <c r="D35" s="9" t="str">
        <f>IF($B35="N/A","N/A",IF(C35&gt;15,"No",IF(C35&lt;-15,"No","Yes")))</f>
        <v>N/A</v>
      </c>
      <c r="E35" s="8">
        <v>23.407790290000001</v>
      </c>
      <c r="F35" s="9" t="str">
        <f>IF($B35="N/A","N/A",IF(E35&gt;15,"No",IF(E35&lt;-15,"No","Yes")))</f>
        <v>N/A</v>
      </c>
      <c r="G35" s="8">
        <v>22.952239545000001</v>
      </c>
      <c r="H35" s="9" t="str">
        <f>IF($B35="N/A","N/A",IF(G35&gt;15,"No",IF(G35&lt;-15,"No","Yes")))</f>
        <v>N/A</v>
      </c>
      <c r="I35" s="10">
        <v>-2.68</v>
      </c>
      <c r="J35" s="10">
        <v>-1.95</v>
      </c>
      <c r="K35" s="9" t="str">
        <f t="shared" si="0"/>
        <v>Yes</v>
      </c>
    </row>
    <row r="36" spans="1:11" ht="25.5" x14ac:dyDescent="0.2">
      <c r="A36" s="112" t="s">
        <v>369</v>
      </c>
      <c r="B36" s="37" t="s">
        <v>213</v>
      </c>
      <c r="C36" s="8">
        <v>27.279563828000001</v>
      </c>
      <c r="D36" s="9" t="str">
        <f>IF($B36="N/A","N/A",IF(C36&gt;15,"No",IF(C36&lt;-15,"No","Yes")))</f>
        <v>N/A</v>
      </c>
      <c r="E36" s="8">
        <v>26.687588456</v>
      </c>
      <c r="F36" s="9" t="str">
        <f>IF($B36="N/A","N/A",IF(E36&gt;15,"No",IF(E36&lt;-15,"No","Yes")))</f>
        <v>N/A</v>
      </c>
      <c r="G36" s="8">
        <v>26.936401880999998</v>
      </c>
      <c r="H36" s="9" t="str">
        <f>IF($B36="N/A","N/A",IF(G36&gt;15,"No",IF(G36&lt;-15,"No","Yes")))</f>
        <v>N/A</v>
      </c>
      <c r="I36" s="10">
        <v>-2.17</v>
      </c>
      <c r="J36" s="10">
        <v>0.93230000000000002</v>
      </c>
      <c r="K36" s="9" t="str">
        <f t="shared" si="0"/>
        <v>Yes</v>
      </c>
    </row>
    <row r="37" spans="1:11" x14ac:dyDescent="0.2">
      <c r="A37" s="112" t="s">
        <v>374</v>
      </c>
      <c r="B37" s="37" t="s">
        <v>231</v>
      </c>
      <c r="C37" s="8">
        <v>72.288024065000002</v>
      </c>
      <c r="D37" s="9" t="str">
        <f>IF($B37="N/A","N/A",IF(C37&gt;90,"No",IF(C37&lt;75,"No","Yes")))</f>
        <v>No</v>
      </c>
      <c r="E37" s="8">
        <v>72.444772628999999</v>
      </c>
      <c r="F37" s="9" t="str">
        <f>IF($B37="N/A","N/A",IF(E37&gt;90,"No",IF(E37&lt;75,"No","Yes")))</f>
        <v>No</v>
      </c>
      <c r="G37" s="8">
        <v>72.884187081999997</v>
      </c>
      <c r="H37" s="9" t="str">
        <f>IF($B37="N/A","N/A",IF(G37&gt;90,"No",IF(G37&lt;75,"No","Yes")))</f>
        <v>No</v>
      </c>
      <c r="I37" s="10">
        <v>0.21679999999999999</v>
      </c>
      <c r="J37" s="10">
        <v>0.60660000000000003</v>
      </c>
      <c r="K37" s="9" t="str">
        <f>IF(J37="Div by 0", "N/A", IF(J37="N/A","N/A", IF(J37&gt;30, "No", IF(J37&lt;-30, "No", "Yes"))))</f>
        <v>Yes</v>
      </c>
    </row>
    <row r="38" spans="1:11" x14ac:dyDescent="0.2">
      <c r="A38" s="112" t="s">
        <v>375</v>
      </c>
      <c r="B38" s="37" t="s">
        <v>232</v>
      </c>
      <c r="C38" s="8">
        <v>26.483674875999998</v>
      </c>
      <c r="D38" s="9" t="str">
        <f>IF($B38="N/A","N/A",IF(C38&gt;10,"No",IF(C38&lt;1,"No","Yes")))</f>
        <v>No</v>
      </c>
      <c r="E38" s="8">
        <v>26.398375484999999</v>
      </c>
      <c r="F38" s="9" t="str">
        <f>IF($B38="N/A","N/A",IF(E38&gt;10,"No",IF(E38&lt;1,"No","Yes")))</f>
        <v>No</v>
      </c>
      <c r="G38" s="8">
        <v>26.076466221</v>
      </c>
      <c r="H38" s="9" t="str">
        <f>IF($B38="N/A","N/A",IF(G38&gt;10,"No",IF(G38&lt;1,"No","Yes")))</f>
        <v>No</v>
      </c>
      <c r="I38" s="10">
        <v>-0.32200000000000001</v>
      </c>
      <c r="J38" s="10">
        <v>-1.22</v>
      </c>
      <c r="K38" s="9" t="str">
        <f>IF(J38="Div by 0", "N/A", IF(J38="N/A","N/A", IF(J38&gt;30, "No", IF(J38&lt;-30, "No", "Yes"))))</f>
        <v>Yes</v>
      </c>
    </row>
    <row r="39" spans="1:11" x14ac:dyDescent="0.2">
      <c r="A39" s="112" t="s">
        <v>376</v>
      </c>
      <c r="B39" s="37" t="s">
        <v>233</v>
      </c>
      <c r="C39" s="8">
        <v>0</v>
      </c>
      <c r="D39" s="9" t="str">
        <f>IF($B39="N/A","N/A",IF(C39&gt;2,"No",IF(C39&lt;=0,"No","Yes")))</f>
        <v>No</v>
      </c>
      <c r="E39" s="8">
        <v>0</v>
      </c>
      <c r="F39" s="9" t="str">
        <f>IF($B39="N/A","N/A",IF(E39&gt;2,"No",IF(E39&lt;=0,"No","Yes")))</f>
        <v>No</v>
      </c>
      <c r="G39" s="8">
        <v>0</v>
      </c>
      <c r="H39" s="9" t="str">
        <f>IF($B39="N/A","N/A",IF(G39&gt;2,"No",IF(G39&lt;=0,"No","Yes")))</f>
        <v>No</v>
      </c>
      <c r="I39" s="10" t="s">
        <v>1747</v>
      </c>
      <c r="J39" s="10" t="s">
        <v>1747</v>
      </c>
      <c r="K39" s="9" t="str">
        <f>IF(J39="Div by 0", "N/A", IF(J39="N/A","N/A", IF(J39&gt;30, "No", IF(J39&lt;-30, "No", "Yes"))))</f>
        <v>N/A</v>
      </c>
    </row>
    <row r="40" spans="1:11" x14ac:dyDescent="0.2">
      <c r="A40" s="112" t="s">
        <v>377</v>
      </c>
      <c r="B40" s="37" t="s">
        <v>234</v>
      </c>
      <c r="C40" s="8">
        <v>0.88362474150000003</v>
      </c>
      <c r="D40" s="9" t="str">
        <f>IF($B40="N/A","N/A",IF(C40&gt;3,"No",IF(C40&lt;=0,"No","Yes")))</f>
        <v>Yes</v>
      </c>
      <c r="E40" s="8">
        <v>0.7999507723</v>
      </c>
      <c r="F40" s="9" t="str">
        <f>IF($B40="N/A","N/A",IF(E40&gt;3,"No",IF(E40&lt;=0,"No","Yes")))</f>
        <v>Yes</v>
      </c>
      <c r="G40" s="8">
        <v>0.74857708489999997</v>
      </c>
      <c r="H40" s="9" t="str">
        <f>IF($B40="N/A","N/A",IF(G40&gt;3,"No",IF(G40&lt;=0,"No","Yes")))</f>
        <v>Yes</v>
      </c>
      <c r="I40" s="10">
        <v>-9.4700000000000006</v>
      </c>
      <c r="J40" s="10">
        <v>-6.42</v>
      </c>
      <c r="K40" s="9" t="str">
        <f>IF(J40="Div by 0", "N/A", IF(J40="N/A","N/A", IF(J40&gt;30, "No", IF(J40&lt;-30, "No", "Yes"))))</f>
        <v>Yes</v>
      </c>
    </row>
    <row r="41" spans="1:11" s="120" customFormat="1" x14ac:dyDescent="0.2">
      <c r="A41" s="164" t="s">
        <v>1647</v>
      </c>
      <c r="B41" s="165"/>
      <c r="C41" s="165"/>
      <c r="D41" s="165"/>
      <c r="E41" s="165"/>
      <c r="F41" s="165"/>
      <c r="G41" s="165"/>
      <c r="H41" s="165"/>
      <c r="I41" s="165"/>
      <c r="J41" s="165"/>
      <c r="K41" s="166"/>
    </row>
    <row r="42" spans="1:11" ht="16.5" customHeight="1" x14ac:dyDescent="0.2">
      <c r="A42" s="156" t="s">
        <v>1645</v>
      </c>
      <c r="B42" s="157"/>
      <c r="C42" s="157"/>
      <c r="D42" s="157"/>
      <c r="E42" s="157"/>
      <c r="F42" s="157"/>
      <c r="G42" s="157"/>
      <c r="H42" s="157"/>
      <c r="I42" s="157"/>
      <c r="J42" s="157"/>
      <c r="K42" s="158"/>
    </row>
    <row r="43" spans="1:11" x14ac:dyDescent="0.2">
      <c r="A43" s="159" t="s">
        <v>1743</v>
      </c>
      <c r="B43" s="159"/>
      <c r="C43" s="159"/>
      <c r="D43" s="159"/>
      <c r="E43" s="159"/>
      <c r="F43" s="159"/>
      <c r="G43" s="159"/>
      <c r="H43" s="159"/>
      <c r="I43" s="159"/>
      <c r="J43" s="159"/>
      <c r="K43" s="160"/>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1589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5545</v>
      </c>
      <c r="D6" s="9" t="str">
        <f>IF($B6="N/A","N/A",IF(C6&gt;15,"No",IF(C6&lt;-15,"No","Yes")))</f>
        <v>N/A</v>
      </c>
      <c r="E6" s="38">
        <v>5714</v>
      </c>
      <c r="F6" s="9" t="str">
        <f>IF($B6="N/A","N/A",IF(E6&gt;15,"No",IF(E6&lt;-15,"No","Yes")))</f>
        <v>N/A</v>
      </c>
      <c r="G6" s="38">
        <v>5769</v>
      </c>
      <c r="H6" s="9" t="str">
        <f>IF($B6="N/A","N/A",IF(G6&gt;15,"No",IF(G6&lt;-15,"No","Yes")))</f>
        <v>N/A</v>
      </c>
      <c r="I6" s="10">
        <v>3.048</v>
      </c>
      <c r="J6" s="10">
        <v>0.96250000000000002</v>
      </c>
      <c r="K6" s="9" t="str">
        <f t="shared" ref="K6:K31" si="0">IF(J6="Div by 0", "N/A", IF(J6="N/A","N/A", IF(J6&gt;30, "No", IF(J6&lt;-30, "No", "Yes"))))</f>
        <v>Yes</v>
      </c>
    </row>
    <row r="7" spans="1:11" x14ac:dyDescent="0.2">
      <c r="A7" s="112" t="s">
        <v>307</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2" t="s">
        <v>308</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2" t="s">
        <v>824</v>
      </c>
      <c r="B9" s="37" t="s">
        <v>213</v>
      </c>
      <c r="C9" s="98">
        <v>1228.7078449000001</v>
      </c>
      <c r="D9" s="9" t="str">
        <f>IF($B9="N/A","N/A",IF(C9&gt;15,"No",IF(C9&lt;-15,"No","Yes")))</f>
        <v>N/A</v>
      </c>
      <c r="E9" s="98">
        <v>1231.9852993</v>
      </c>
      <c r="F9" s="9" t="str">
        <f>IF($B9="N/A","N/A",IF(E9&gt;15,"No",IF(E9&lt;-15,"No","Yes")))</f>
        <v>N/A</v>
      </c>
      <c r="G9" s="98">
        <v>1283.342347</v>
      </c>
      <c r="H9" s="9" t="str">
        <f>IF($B9="N/A","N/A",IF(G9&gt;15,"No",IF(G9&lt;-15,"No","Yes")))</f>
        <v>N/A</v>
      </c>
      <c r="I9" s="10">
        <v>0.26669999999999999</v>
      </c>
      <c r="J9" s="10">
        <v>4.1689999999999996</v>
      </c>
      <c r="K9" s="9" t="str">
        <f t="shared" si="0"/>
        <v>Yes</v>
      </c>
    </row>
    <row r="10" spans="1:11" x14ac:dyDescent="0.2">
      <c r="A10" s="112" t="s">
        <v>309</v>
      </c>
      <c r="B10" s="37" t="s">
        <v>213</v>
      </c>
      <c r="C10" s="8">
        <v>3.6068530199999997E-2</v>
      </c>
      <c r="D10" s="9" t="str">
        <f>IF($B10="N/A","N/A",IF(C10&gt;15,"No",IF(C10&lt;-15,"No","Yes")))</f>
        <v>N/A</v>
      </c>
      <c r="E10" s="8">
        <v>5.2502625099999999E-2</v>
      </c>
      <c r="F10" s="9" t="str">
        <f>IF($B10="N/A","N/A",IF(E10&gt;15,"No",IF(E10&lt;-15,"No","Yes")))</f>
        <v>N/A</v>
      </c>
      <c r="G10" s="8">
        <v>8.6670133499999996E-2</v>
      </c>
      <c r="H10" s="9" t="str">
        <f>IF($B10="N/A","N/A",IF(G10&gt;15,"No",IF(G10&lt;-15,"No","Yes")))</f>
        <v>N/A</v>
      </c>
      <c r="I10" s="10">
        <v>45.56</v>
      </c>
      <c r="J10" s="10">
        <v>65.08</v>
      </c>
      <c r="K10" s="9" t="str">
        <f t="shared" si="0"/>
        <v>No</v>
      </c>
    </row>
    <row r="11" spans="1:11" x14ac:dyDescent="0.2">
      <c r="A11" s="112" t="s">
        <v>826</v>
      </c>
      <c r="B11" s="37" t="s">
        <v>213</v>
      </c>
      <c r="C11" s="98">
        <v>1126</v>
      </c>
      <c r="D11" s="9" t="str">
        <f>IF($B11="N/A","N/A",IF(C11&gt;15,"No",IF(C11&lt;-15,"No","Yes")))</f>
        <v>N/A</v>
      </c>
      <c r="E11" s="98">
        <v>12973.666667</v>
      </c>
      <c r="F11" s="9" t="str">
        <f>IF($B11="N/A","N/A",IF(E11&gt;15,"No",IF(E11&lt;-15,"No","Yes")))</f>
        <v>N/A</v>
      </c>
      <c r="G11" s="98">
        <v>1221.5999999999999</v>
      </c>
      <c r="H11" s="9" t="str">
        <f>IF($B11="N/A","N/A",IF(G11&gt;15,"No",IF(G11&lt;-15,"No","Yes")))</f>
        <v>N/A</v>
      </c>
      <c r="I11" s="10">
        <v>1052</v>
      </c>
      <c r="J11" s="10">
        <v>-90.6</v>
      </c>
      <c r="K11" s="9" t="str">
        <f t="shared" si="0"/>
        <v>No</v>
      </c>
    </row>
    <row r="12" spans="1:11" x14ac:dyDescent="0.2">
      <c r="A12" s="112" t="s">
        <v>310</v>
      </c>
      <c r="B12" s="37" t="s">
        <v>214</v>
      </c>
      <c r="C12" s="8">
        <v>99.945897204999994</v>
      </c>
      <c r="D12" s="9" t="str">
        <f>IF($B12="N/A","N/A",IF(C12&gt;100,"No",IF(C12&lt;95,"No","Yes")))</f>
        <v>Yes</v>
      </c>
      <c r="E12" s="8">
        <v>100</v>
      </c>
      <c r="F12" s="9" t="str">
        <f>IF($B12="N/A","N/A",IF(E12&gt;100,"No",IF(E12&lt;95,"No","Yes")))</f>
        <v>Yes</v>
      </c>
      <c r="G12" s="8">
        <v>99.913329867000002</v>
      </c>
      <c r="H12" s="9" t="str">
        <f>IF($B12="N/A","N/A",IF(G12&gt;100,"No",IF(G12&lt;95,"No","Yes")))</f>
        <v>Yes</v>
      </c>
      <c r="I12" s="10">
        <v>5.4100000000000002E-2</v>
      </c>
      <c r="J12" s="10">
        <v>-8.6999999999999994E-2</v>
      </c>
      <c r="K12" s="9" t="str">
        <f t="shared" si="0"/>
        <v>Yes</v>
      </c>
    </row>
    <row r="13" spans="1:11" x14ac:dyDescent="0.2">
      <c r="A13" s="112" t="s">
        <v>827</v>
      </c>
      <c r="B13" s="37" t="s">
        <v>220</v>
      </c>
      <c r="C13" s="8">
        <v>1.1651028510000001</v>
      </c>
      <c r="D13" s="9" t="str">
        <f>IF($B13="N/A","N/A",IF(C13&gt;1,"Yes","No"))</f>
        <v>Yes</v>
      </c>
      <c r="E13" s="8">
        <v>1.1596079803999999</v>
      </c>
      <c r="F13" s="9" t="str">
        <f>IF($B13="N/A","N/A",IF(E13&gt;1,"Yes","No"))</f>
        <v>Yes</v>
      </c>
      <c r="G13" s="8">
        <v>1.1644691187</v>
      </c>
      <c r="H13" s="9" t="str">
        <f>IF($B13="N/A","N/A",IF(G13&gt;1,"Yes","No"))</f>
        <v>Yes</v>
      </c>
      <c r="I13" s="10">
        <v>-0.47199999999999998</v>
      </c>
      <c r="J13" s="10">
        <v>0.41920000000000002</v>
      </c>
      <c r="K13" s="9" t="str">
        <f t="shared" si="0"/>
        <v>Yes</v>
      </c>
    </row>
    <row r="14" spans="1:11" x14ac:dyDescent="0.2">
      <c r="A14" s="112" t="s">
        <v>311</v>
      </c>
      <c r="B14" s="37" t="s">
        <v>214</v>
      </c>
      <c r="C14" s="8">
        <v>99.765554554000005</v>
      </c>
      <c r="D14" s="9" t="str">
        <f>IF($B14="N/A","N/A",IF(C14&gt;100,"No",IF(C14&lt;95,"No","Yes")))</f>
        <v>Yes</v>
      </c>
      <c r="E14" s="8">
        <v>99.824991249999997</v>
      </c>
      <c r="F14" s="9" t="str">
        <f>IF($B14="N/A","N/A",IF(E14&gt;100,"No",IF(E14&lt;95,"No","Yes")))</f>
        <v>Yes</v>
      </c>
      <c r="G14" s="8">
        <v>99.930663893000002</v>
      </c>
      <c r="H14" s="9" t="str">
        <f>IF($B14="N/A","N/A",IF(G14&gt;100,"No",IF(G14&lt;95,"No","Yes")))</f>
        <v>Yes</v>
      </c>
      <c r="I14" s="10">
        <v>5.96E-2</v>
      </c>
      <c r="J14" s="10">
        <v>0.10589999999999999</v>
      </c>
      <c r="K14" s="9" t="str">
        <f t="shared" si="0"/>
        <v>Yes</v>
      </c>
    </row>
    <row r="15" spans="1:11" x14ac:dyDescent="0.2">
      <c r="A15" s="112" t="s">
        <v>828</v>
      </c>
      <c r="B15" s="37" t="s">
        <v>221</v>
      </c>
      <c r="C15" s="8">
        <v>12.550976138999999</v>
      </c>
      <c r="D15" s="9" t="str">
        <f>IF($B15="N/A","N/A",IF(C15&gt;3,"Yes","No"))</f>
        <v>Yes</v>
      </c>
      <c r="E15" s="8">
        <v>12.698807854</v>
      </c>
      <c r="F15" s="9" t="str">
        <f>IF($B15="N/A","N/A",IF(E15&gt;3,"Yes","No"))</f>
        <v>Yes</v>
      </c>
      <c r="G15" s="8">
        <v>12.808673026999999</v>
      </c>
      <c r="H15" s="9" t="str">
        <f>IF($B15="N/A","N/A",IF(G15&gt;3,"Yes","No"))</f>
        <v>Yes</v>
      </c>
      <c r="I15" s="10">
        <v>1.1779999999999999</v>
      </c>
      <c r="J15" s="10">
        <v>0.86519999999999997</v>
      </c>
      <c r="K15" s="9" t="str">
        <f t="shared" si="0"/>
        <v>Yes</v>
      </c>
    </row>
    <row r="16" spans="1:11" x14ac:dyDescent="0.2">
      <c r="A16" s="112" t="s">
        <v>829</v>
      </c>
      <c r="B16" s="37" t="s">
        <v>222</v>
      </c>
      <c r="C16" s="8">
        <v>5.6950405771000003</v>
      </c>
      <c r="D16" s="9" t="str">
        <f>IF($B16="N/A","N/A",IF(C16&gt;=8,"No",IF(C16&lt;2,"No","Yes")))</f>
        <v>Yes</v>
      </c>
      <c r="E16" s="8">
        <v>5.6281064052999996</v>
      </c>
      <c r="F16" s="9" t="str">
        <f>IF($B16="N/A","N/A",IF(E16&gt;=8,"No",IF(E16&lt;2,"No","Yes")))</f>
        <v>Yes</v>
      </c>
      <c r="G16" s="8">
        <v>5.6651066043</v>
      </c>
      <c r="H16" s="9" t="str">
        <f>IF($B16="N/A","N/A",IF(G16&gt;=8,"No",IF(G16&lt;2,"No","Yes")))</f>
        <v>Yes</v>
      </c>
      <c r="I16" s="10">
        <v>-1.18</v>
      </c>
      <c r="J16" s="10">
        <v>0.65739999999999998</v>
      </c>
      <c r="K16" s="9" t="str">
        <f t="shared" si="0"/>
        <v>Yes</v>
      </c>
    </row>
    <row r="17" spans="1:11" x14ac:dyDescent="0.2">
      <c r="A17" s="112" t="s">
        <v>312</v>
      </c>
      <c r="B17" s="37" t="s">
        <v>223</v>
      </c>
      <c r="C17" s="8">
        <v>99.963931470000006</v>
      </c>
      <c r="D17" s="9" t="str">
        <f>IF(OR($B17="N/A",$C17="N/A"),"N/A",IF(C17&gt;100,"No",IF(C17&lt;98,"No","Yes")))</f>
        <v>Yes</v>
      </c>
      <c r="E17" s="8">
        <v>99.947497374999998</v>
      </c>
      <c r="F17" s="9" t="str">
        <f>IF(OR($B17="N/A",$E17="N/A"),"N/A",IF(E17&gt;100,"No",IF(E17&lt;98,"No","Yes")))</f>
        <v>Yes</v>
      </c>
      <c r="G17" s="8">
        <v>99.011960478000006</v>
      </c>
      <c r="H17" s="9" t="str">
        <f>IF($B17="N/A","N/A",IF(G17&gt;100,"No",IF(G17&lt;98,"No","Yes")))</f>
        <v>Yes</v>
      </c>
      <c r="I17" s="10">
        <v>-1.6E-2</v>
      </c>
      <c r="J17" s="10">
        <v>-0.93600000000000005</v>
      </c>
      <c r="K17" s="9" t="str">
        <f t="shared" si="0"/>
        <v>Yes</v>
      </c>
    </row>
    <row r="18" spans="1:11" x14ac:dyDescent="0.2">
      <c r="A18" s="112" t="s">
        <v>31</v>
      </c>
      <c r="B18" s="37" t="s">
        <v>214</v>
      </c>
      <c r="C18" s="8">
        <v>99.585211903000001</v>
      </c>
      <c r="D18" s="9" t="str">
        <f>IF($B18="N/A","N/A",IF(C18&gt;100,"No",IF(C18&lt;95,"No","Yes")))</f>
        <v>Yes</v>
      </c>
      <c r="E18" s="8">
        <v>99.229961497999994</v>
      </c>
      <c r="F18" s="9" t="str">
        <f>IF($B18="N/A","N/A",IF(E18&gt;100,"No",IF(E18&lt;95,"No","Yes")))</f>
        <v>Yes</v>
      </c>
      <c r="G18" s="8">
        <v>98.838620211000006</v>
      </c>
      <c r="H18" s="9" t="str">
        <f>IF($B18="N/A","N/A",IF(G18&gt;100,"No",IF(G18&lt;95,"No","Yes")))</f>
        <v>Yes</v>
      </c>
      <c r="I18" s="10">
        <v>-0.35699999999999998</v>
      </c>
      <c r="J18" s="10">
        <v>-0.39400000000000002</v>
      </c>
      <c r="K18" s="9" t="str">
        <f t="shared" si="0"/>
        <v>Yes</v>
      </c>
    </row>
    <row r="19" spans="1:11" x14ac:dyDescent="0.2">
      <c r="A19" s="112" t="s">
        <v>313</v>
      </c>
      <c r="B19" s="37"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12" t="s">
        <v>314</v>
      </c>
      <c r="B20" s="37"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12" t="s">
        <v>831</v>
      </c>
      <c r="B21" s="37" t="s">
        <v>225</v>
      </c>
      <c r="C21" s="8">
        <v>7.5000901713000001</v>
      </c>
      <c r="D21" s="9" t="str">
        <f>IF($B21="N/A","N/A",IF(C21&gt;=2,"Yes","No"))</f>
        <v>Yes</v>
      </c>
      <c r="E21" s="8">
        <v>7.5589779489</v>
      </c>
      <c r="F21" s="9" t="str">
        <f>IF($B21="N/A","N/A",IF(E21&gt;=2,"Yes","No"))</f>
        <v>Yes</v>
      </c>
      <c r="G21" s="8">
        <v>7.8101924076999998</v>
      </c>
      <c r="H21" s="9" t="str">
        <f>IF($B21="N/A","N/A",IF(G21&gt;=2,"Yes","No"))</f>
        <v>Yes</v>
      </c>
      <c r="I21" s="10">
        <v>0.78520000000000001</v>
      </c>
      <c r="J21" s="10">
        <v>3.323</v>
      </c>
      <c r="K21" s="9" t="str">
        <f t="shared" si="0"/>
        <v>Yes</v>
      </c>
    </row>
    <row r="22" spans="1:11" x14ac:dyDescent="0.2">
      <c r="A22" s="112" t="s">
        <v>832</v>
      </c>
      <c r="B22" s="37" t="s">
        <v>226</v>
      </c>
      <c r="C22" s="8">
        <v>6.6546438232999998</v>
      </c>
      <c r="D22" s="9" t="str">
        <f>IF($B22="N/A","N/A",IF(C22&gt;30,"No",IF(C22&lt;5,"No","Yes")))</f>
        <v>Yes</v>
      </c>
      <c r="E22" s="8">
        <v>6.4403220160999997</v>
      </c>
      <c r="F22" s="9" t="str">
        <f>IF($B22="N/A","N/A",IF(E22&gt;30,"No",IF(E22&lt;5,"No","Yes")))</f>
        <v>Yes</v>
      </c>
      <c r="G22" s="8">
        <v>6.9509447045000003</v>
      </c>
      <c r="H22" s="9" t="str">
        <f>IF($B22="N/A","N/A",IF(G22&gt;30,"No",IF(G22&lt;5,"No","Yes")))</f>
        <v>Yes</v>
      </c>
      <c r="I22" s="10">
        <v>-3.22</v>
      </c>
      <c r="J22" s="10">
        <v>7.9290000000000003</v>
      </c>
      <c r="K22" s="9" t="str">
        <f t="shared" si="0"/>
        <v>Yes</v>
      </c>
    </row>
    <row r="23" spans="1:11" x14ac:dyDescent="0.2">
      <c r="A23" s="112" t="s">
        <v>833</v>
      </c>
      <c r="B23" s="37" t="s">
        <v>227</v>
      </c>
      <c r="C23" s="8">
        <v>33.904418395</v>
      </c>
      <c r="D23" s="9" t="str">
        <f>IF($B23="N/A","N/A",IF(C23&gt;75,"No",IF(C23&lt;15,"No","Yes")))</f>
        <v>Yes</v>
      </c>
      <c r="E23" s="8">
        <v>35.596779839</v>
      </c>
      <c r="F23" s="9" t="str">
        <f>IF($B23="N/A","N/A",IF(E23&gt;75,"No",IF(E23&lt;15,"No","Yes")))</f>
        <v>Yes</v>
      </c>
      <c r="G23" s="8">
        <v>35.153406136000001</v>
      </c>
      <c r="H23" s="9" t="str">
        <f>IF($B23="N/A","N/A",IF(G23&gt;75,"No",IF(G23&lt;15,"No","Yes")))</f>
        <v>Yes</v>
      </c>
      <c r="I23" s="10">
        <v>4.992</v>
      </c>
      <c r="J23" s="10">
        <v>-1.25</v>
      </c>
      <c r="K23" s="9" t="str">
        <f t="shared" si="0"/>
        <v>Yes</v>
      </c>
    </row>
    <row r="24" spans="1:11" x14ac:dyDescent="0.2">
      <c r="A24" s="112" t="s">
        <v>834</v>
      </c>
      <c r="B24" s="37" t="s">
        <v>228</v>
      </c>
      <c r="C24" s="8">
        <v>59.440937781999999</v>
      </c>
      <c r="D24" s="9" t="str">
        <f>IF($B24="N/A","N/A",IF(C24&gt;70,"No",IF(C24&lt;25,"No","Yes")))</f>
        <v>Yes</v>
      </c>
      <c r="E24" s="8">
        <v>57.962898144999997</v>
      </c>
      <c r="F24" s="9" t="str">
        <f>IF($B24="N/A","N/A",IF(E24&gt;70,"No",IF(E24&lt;25,"No","Yes")))</f>
        <v>Yes</v>
      </c>
      <c r="G24" s="8">
        <v>57.895649159000001</v>
      </c>
      <c r="H24" s="9" t="str">
        <f>IF($B24="N/A","N/A",IF(G24&gt;70,"No",IF(G24&lt;25,"No","Yes")))</f>
        <v>Yes</v>
      </c>
      <c r="I24" s="10">
        <v>-2.4900000000000002</v>
      </c>
      <c r="J24" s="10">
        <v>-0.11600000000000001</v>
      </c>
      <c r="K24" s="9" t="str">
        <f t="shared" si="0"/>
        <v>Yes</v>
      </c>
    </row>
    <row r="25" spans="1:11" x14ac:dyDescent="0.2">
      <c r="A25" s="112" t="s">
        <v>318</v>
      </c>
      <c r="B25" s="37" t="s">
        <v>229</v>
      </c>
      <c r="C25" s="8">
        <v>50.405770965000002</v>
      </c>
      <c r="D25" s="9" t="str">
        <f>IF($B25="N/A","N/A",IF(C25&gt;70,"No",IF(C25&lt;35,"No","Yes")))</f>
        <v>Yes</v>
      </c>
      <c r="E25" s="8">
        <v>50.157507875</v>
      </c>
      <c r="F25" s="9" t="str">
        <f>IF($B25="N/A","N/A",IF(E25&gt;70,"No",IF(E25&lt;35,"No","Yes")))</f>
        <v>Yes</v>
      </c>
      <c r="G25" s="8">
        <v>48.916623332</v>
      </c>
      <c r="H25" s="9" t="str">
        <f>IF($B25="N/A","N/A",IF(G25&gt;70,"No",IF(G25&lt;35,"No","Yes")))</f>
        <v>Yes</v>
      </c>
      <c r="I25" s="10">
        <v>-0.49299999999999999</v>
      </c>
      <c r="J25" s="10">
        <v>-2.4700000000000002</v>
      </c>
      <c r="K25" s="9" t="str">
        <f t="shared" si="0"/>
        <v>Yes</v>
      </c>
    </row>
    <row r="26" spans="1:11" x14ac:dyDescent="0.2">
      <c r="A26" s="112" t="s">
        <v>835</v>
      </c>
      <c r="B26" s="37" t="s">
        <v>220</v>
      </c>
      <c r="C26" s="8">
        <v>2.2067978532999999</v>
      </c>
      <c r="D26" s="9" t="str">
        <f>IF($B26="N/A","N/A",IF(C26&gt;1,"Yes","No"))</f>
        <v>Yes</v>
      </c>
      <c r="E26" s="8">
        <v>2.2749476622000002</v>
      </c>
      <c r="F26" s="9" t="str">
        <f>IF($B26="N/A","N/A",IF(E26&gt;1,"Yes","No"))</f>
        <v>Yes</v>
      </c>
      <c r="G26" s="8">
        <v>2.2572643514999999</v>
      </c>
      <c r="H26" s="9" t="str">
        <f>IF($B26="N/A","N/A",IF(G26&gt;1,"Yes","No"))</f>
        <v>Yes</v>
      </c>
      <c r="I26" s="10">
        <v>3.0880000000000001</v>
      </c>
      <c r="J26" s="10">
        <v>-0.77700000000000002</v>
      </c>
      <c r="K26" s="9" t="str">
        <f t="shared" si="0"/>
        <v>Yes</v>
      </c>
    </row>
    <row r="27" spans="1:11" x14ac:dyDescent="0.2">
      <c r="A27" s="112" t="s">
        <v>319</v>
      </c>
      <c r="B27" s="37"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2" t="s">
        <v>836</v>
      </c>
      <c r="B28" s="37" t="s">
        <v>213</v>
      </c>
      <c r="C28" s="8">
        <v>99.856887298999993</v>
      </c>
      <c r="D28" s="9" t="str">
        <f>IF($B28="N/A","N/A",IF(C28&gt;15,"No",IF(C28&lt;-15,"No","Yes")))</f>
        <v>N/A</v>
      </c>
      <c r="E28" s="8">
        <v>99.720865317999994</v>
      </c>
      <c r="F28" s="9" t="str">
        <f>IF($B28="N/A","N/A",IF(E28&gt;15,"No",IF(E28&lt;-15,"No","Yes")))</f>
        <v>N/A</v>
      </c>
      <c r="G28" s="8">
        <v>99.929128277999993</v>
      </c>
      <c r="H28" s="9" t="str">
        <f>IF($B28="N/A","N/A",IF(G28&gt;15,"No",IF(G28&lt;-15,"No","Yes")))</f>
        <v>N/A</v>
      </c>
      <c r="I28" s="10">
        <v>-0.13600000000000001</v>
      </c>
      <c r="J28" s="10">
        <v>0.20880000000000001</v>
      </c>
      <c r="K28" s="9" t="str">
        <f t="shared" si="0"/>
        <v>Yes</v>
      </c>
    </row>
    <row r="29" spans="1:11" x14ac:dyDescent="0.2">
      <c r="A29" s="112" t="s">
        <v>320</v>
      </c>
      <c r="B29" s="37"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2" t="s">
        <v>321</v>
      </c>
      <c r="B30" s="37"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2" t="s">
        <v>322</v>
      </c>
      <c r="B31" s="37" t="s">
        <v>230</v>
      </c>
      <c r="C31" s="8">
        <v>9.0171325499999996E-2</v>
      </c>
      <c r="D31" s="9" t="str">
        <f>IF($B31="N/A","N/A",IF(C31&gt;=90,"Yes","No"))</f>
        <v>No</v>
      </c>
      <c r="E31" s="8">
        <v>0.10500525030000001</v>
      </c>
      <c r="F31" s="9" t="str">
        <f>IF($B31="N/A","N/A",IF(E31&gt;=90,"Yes","No"))</f>
        <v>No</v>
      </c>
      <c r="G31" s="8">
        <v>0.2426763737</v>
      </c>
      <c r="H31" s="9" t="str">
        <f>IF($B31="N/A","N/A",IF(G31&gt;=90,"Yes","No"))</f>
        <v>No</v>
      </c>
      <c r="I31" s="10">
        <v>16.45</v>
      </c>
      <c r="J31" s="10">
        <v>131.1</v>
      </c>
      <c r="K31" s="9" t="str">
        <f t="shared" si="0"/>
        <v>No</v>
      </c>
    </row>
    <row r="32" spans="1:1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1" t="s">
        <v>301</v>
      </c>
      <c r="B6" s="107" t="s">
        <v>213</v>
      </c>
      <c r="C6" s="38">
        <v>0</v>
      </c>
      <c r="D6" s="9" t="str">
        <f>IF(OR($B6="N/A",$C6="N/A"),"N/A",IF(C6&lt;0,"No","Yes"))</f>
        <v>N/A</v>
      </c>
      <c r="E6" s="38">
        <v>0</v>
      </c>
      <c r="F6" s="9" t="str">
        <f>IF($B6="N/A","N/A",IF(E6&lt;0,"No","Yes"))</f>
        <v>N/A</v>
      </c>
      <c r="G6" s="38">
        <v>0</v>
      </c>
      <c r="H6" s="9" t="str">
        <f>IF($B6="N/A","N/A",IF(G6&lt;0,"No","Yes"))</f>
        <v>N/A</v>
      </c>
      <c r="I6" s="10" t="s">
        <v>1747</v>
      </c>
      <c r="J6" s="10" t="s">
        <v>1747</v>
      </c>
      <c r="K6" s="9" t="str">
        <f t="shared" ref="K6:K35" si="0">IF(J6="Div by 0", "N/A", IF(J6="N/A","N/A", IF(J6&gt;30, "No", IF(J6&lt;-30, "No", "Yes"))))</f>
        <v>N/A</v>
      </c>
    </row>
    <row r="7" spans="1:11" x14ac:dyDescent="0.2">
      <c r="A7" s="112" t="s">
        <v>438</v>
      </c>
      <c r="B7" s="107" t="s">
        <v>213</v>
      </c>
      <c r="C7" s="9" t="s">
        <v>1747</v>
      </c>
      <c r="D7" s="9" t="str">
        <f t="shared" ref="D7:D17" si="1">IF(OR($B7="N/A",$C7="N/A"),"N/A",IF(C7&lt;0,"No","Yes"))</f>
        <v>N/A</v>
      </c>
      <c r="E7" s="9" t="s">
        <v>1747</v>
      </c>
      <c r="F7" s="9" t="str">
        <f t="shared" ref="F7:F17" si="2">IF($B7="N/A","N/A",IF(E7&lt;0,"No","Yes"))</f>
        <v>N/A</v>
      </c>
      <c r="G7" s="9" t="s">
        <v>1747</v>
      </c>
      <c r="H7" s="9" t="str">
        <f t="shared" ref="H7:H17" si="3">IF($B7="N/A","N/A",IF(G7&lt;0,"No","Yes"))</f>
        <v>N/A</v>
      </c>
      <c r="I7" s="10" t="s">
        <v>1747</v>
      </c>
      <c r="J7" s="10" t="s">
        <v>1747</v>
      </c>
      <c r="K7" s="9" t="str">
        <f t="shared" si="0"/>
        <v>N/A</v>
      </c>
    </row>
    <row r="8" spans="1:11" x14ac:dyDescent="0.2">
      <c r="A8" s="112" t="s">
        <v>439</v>
      </c>
      <c r="B8" s="107" t="s">
        <v>213</v>
      </c>
      <c r="C8" s="9" t="s">
        <v>1747</v>
      </c>
      <c r="D8" s="9" t="str">
        <f t="shared" si="1"/>
        <v>N/A</v>
      </c>
      <c r="E8" s="9" t="s">
        <v>1747</v>
      </c>
      <c r="F8" s="9" t="str">
        <f t="shared" si="2"/>
        <v>N/A</v>
      </c>
      <c r="G8" s="9" t="s">
        <v>1747</v>
      </c>
      <c r="H8" s="9" t="str">
        <f t="shared" si="3"/>
        <v>N/A</v>
      </c>
      <c r="I8" s="10" t="s">
        <v>1747</v>
      </c>
      <c r="J8" s="10" t="s">
        <v>1747</v>
      </c>
      <c r="K8" s="9" t="str">
        <f t="shared" si="0"/>
        <v>N/A</v>
      </c>
    </row>
    <row r="9" spans="1:11" x14ac:dyDescent="0.2">
      <c r="A9" s="112" t="s">
        <v>440</v>
      </c>
      <c r="B9" s="107" t="s">
        <v>213</v>
      </c>
      <c r="C9" s="9" t="s">
        <v>1747</v>
      </c>
      <c r="D9" s="9" t="str">
        <f t="shared" si="1"/>
        <v>N/A</v>
      </c>
      <c r="E9" s="9" t="s">
        <v>1747</v>
      </c>
      <c r="F9" s="9" t="str">
        <f t="shared" si="2"/>
        <v>N/A</v>
      </c>
      <c r="G9" s="9" t="s">
        <v>1747</v>
      </c>
      <c r="H9" s="9" t="str">
        <f t="shared" si="3"/>
        <v>N/A</v>
      </c>
      <c r="I9" s="10" t="s">
        <v>1747</v>
      </c>
      <c r="J9" s="10" t="s">
        <v>1747</v>
      </c>
      <c r="K9" s="9" t="str">
        <f t="shared" si="0"/>
        <v>N/A</v>
      </c>
    </row>
    <row r="10" spans="1:11" x14ac:dyDescent="0.2">
      <c r="A10" s="112" t="s">
        <v>441</v>
      </c>
      <c r="B10" s="107" t="s">
        <v>213</v>
      </c>
      <c r="C10" s="9" t="s">
        <v>1747</v>
      </c>
      <c r="D10" s="9" t="str">
        <f t="shared" si="1"/>
        <v>N/A</v>
      </c>
      <c r="E10" s="9" t="s">
        <v>1747</v>
      </c>
      <c r="F10" s="9" t="str">
        <f t="shared" si="2"/>
        <v>N/A</v>
      </c>
      <c r="G10" s="9" t="s">
        <v>1747</v>
      </c>
      <c r="H10" s="9" t="str">
        <f t="shared" si="3"/>
        <v>N/A</v>
      </c>
      <c r="I10" s="10" t="s">
        <v>1747</v>
      </c>
      <c r="J10" s="10" t="s">
        <v>1747</v>
      </c>
      <c r="K10" s="9" t="str">
        <f t="shared" si="0"/>
        <v>N/A</v>
      </c>
    </row>
    <row r="11" spans="1:11" x14ac:dyDescent="0.2">
      <c r="A11" s="28" t="s">
        <v>324</v>
      </c>
      <c r="B11" s="107" t="s">
        <v>213</v>
      </c>
      <c r="C11" s="9" t="s">
        <v>1747</v>
      </c>
      <c r="D11" s="9" t="str">
        <f t="shared" si="1"/>
        <v>N/A</v>
      </c>
      <c r="E11" s="9" t="s">
        <v>1747</v>
      </c>
      <c r="F11" s="9" t="str">
        <f t="shared" si="2"/>
        <v>N/A</v>
      </c>
      <c r="G11" s="9" t="s">
        <v>1747</v>
      </c>
      <c r="H11" s="9" t="str">
        <f t="shared" si="3"/>
        <v>N/A</v>
      </c>
      <c r="I11" s="10" t="s">
        <v>1747</v>
      </c>
      <c r="J11" s="10" t="s">
        <v>1747</v>
      </c>
      <c r="K11" s="9" t="str">
        <f t="shared" si="0"/>
        <v>N/A</v>
      </c>
    </row>
    <row r="12" spans="1:11" x14ac:dyDescent="0.2">
      <c r="A12" s="28" t="s">
        <v>310</v>
      </c>
      <c r="B12" s="107" t="s">
        <v>213</v>
      </c>
      <c r="C12" s="9" t="s">
        <v>1747</v>
      </c>
      <c r="D12" s="9" t="str">
        <f t="shared" si="1"/>
        <v>N/A</v>
      </c>
      <c r="E12" s="9" t="s">
        <v>1747</v>
      </c>
      <c r="F12" s="9" t="str">
        <f t="shared" si="2"/>
        <v>N/A</v>
      </c>
      <c r="G12" s="9" t="s">
        <v>1747</v>
      </c>
      <c r="H12" s="9" t="str">
        <f t="shared" si="3"/>
        <v>N/A</v>
      </c>
      <c r="I12" s="10" t="s">
        <v>1747</v>
      </c>
      <c r="J12" s="10" t="s">
        <v>1747</v>
      </c>
      <c r="K12" s="9" t="str">
        <f t="shared" si="0"/>
        <v>N/A</v>
      </c>
    </row>
    <row r="13" spans="1:11" x14ac:dyDescent="0.2">
      <c r="A13" s="28" t="s">
        <v>827</v>
      </c>
      <c r="B13" s="107" t="s">
        <v>213</v>
      </c>
      <c r="C13" s="9" t="s">
        <v>1747</v>
      </c>
      <c r="D13" s="9" t="str">
        <f t="shared" si="1"/>
        <v>N/A</v>
      </c>
      <c r="E13" s="9" t="s">
        <v>1747</v>
      </c>
      <c r="F13" s="9" t="str">
        <f t="shared" si="2"/>
        <v>N/A</v>
      </c>
      <c r="G13" s="9" t="s">
        <v>1747</v>
      </c>
      <c r="H13" s="9" t="str">
        <f t="shared" si="3"/>
        <v>N/A</v>
      </c>
      <c r="I13" s="10" t="s">
        <v>1747</v>
      </c>
      <c r="J13" s="10" t="s">
        <v>1747</v>
      </c>
      <c r="K13" s="9" t="str">
        <f t="shared" si="0"/>
        <v>N/A</v>
      </c>
    </row>
    <row r="14" spans="1:11" x14ac:dyDescent="0.2">
      <c r="A14" s="28" t="s">
        <v>311</v>
      </c>
      <c r="B14" s="107" t="s">
        <v>213</v>
      </c>
      <c r="C14" s="9" t="s">
        <v>1747</v>
      </c>
      <c r="D14" s="9" t="str">
        <f t="shared" si="1"/>
        <v>N/A</v>
      </c>
      <c r="E14" s="9" t="s">
        <v>1747</v>
      </c>
      <c r="F14" s="9" t="str">
        <f t="shared" si="2"/>
        <v>N/A</v>
      </c>
      <c r="G14" s="9" t="s">
        <v>1747</v>
      </c>
      <c r="H14" s="9" t="str">
        <f t="shared" si="3"/>
        <v>N/A</v>
      </c>
      <c r="I14" s="10" t="s">
        <v>1747</v>
      </c>
      <c r="J14" s="10" t="s">
        <v>1747</v>
      </c>
      <c r="K14" s="9" t="str">
        <f t="shared" si="0"/>
        <v>N/A</v>
      </c>
    </row>
    <row r="15" spans="1:11" x14ac:dyDescent="0.2">
      <c r="A15" s="28" t="s">
        <v>828</v>
      </c>
      <c r="B15" s="107" t="s">
        <v>213</v>
      </c>
      <c r="C15" s="9" t="s">
        <v>1747</v>
      </c>
      <c r="D15" s="9" t="str">
        <f t="shared" si="1"/>
        <v>N/A</v>
      </c>
      <c r="E15" s="9" t="s">
        <v>1747</v>
      </c>
      <c r="F15" s="9" t="str">
        <f t="shared" si="2"/>
        <v>N/A</v>
      </c>
      <c r="G15" s="9" t="s">
        <v>1747</v>
      </c>
      <c r="H15" s="9" t="str">
        <f t="shared" si="3"/>
        <v>N/A</v>
      </c>
      <c r="I15" s="10" t="s">
        <v>1747</v>
      </c>
      <c r="J15" s="10" t="s">
        <v>1747</v>
      </c>
      <c r="K15" s="9" t="str">
        <f t="shared" si="0"/>
        <v>N/A</v>
      </c>
    </row>
    <row r="16" spans="1:11" x14ac:dyDescent="0.2">
      <c r="A16" s="28" t="s">
        <v>837</v>
      </c>
      <c r="B16" s="107" t="s">
        <v>213</v>
      </c>
      <c r="C16" s="9" t="s">
        <v>1747</v>
      </c>
      <c r="D16" s="9" t="str">
        <f t="shared" si="1"/>
        <v>N/A</v>
      </c>
      <c r="E16" s="9" t="s">
        <v>1747</v>
      </c>
      <c r="F16" s="9" t="str">
        <f t="shared" si="2"/>
        <v>N/A</v>
      </c>
      <c r="G16" s="9" t="s">
        <v>1747</v>
      </c>
      <c r="H16" s="9" t="str">
        <f t="shared" si="3"/>
        <v>N/A</v>
      </c>
      <c r="I16" s="10" t="s">
        <v>1747</v>
      </c>
      <c r="J16" s="10" t="s">
        <v>1747</v>
      </c>
      <c r="K16" s="9" t="str">
        <f t="shared" si="0"/>
        <v>N/A</v>
      </c>
    </row>
    <row r="17" spans="1:11" x14ac:dyDescent="0.2">
      <c r="A17" s="28" t="s">
        <v>830</v>
      </c>
      <c r="B17" s="107" t="s">
        <v>213</v>
      </c>
      <c r="C17" s="9" t="s">
        <v>1747</v>
      </c>
      <c r="D17" s="9" t="str">
        <f t="shared" si="1"/>
        <v>N/A</v>
      </c>
      <c r="E17" s="9" t="s">
        <v>1747</v>
      </c>
      <c r="F17" s="9" t="str">
        <f t="shared" si="2"/>
        <v>N/A</v>
      </c>
      <c r="G17" s="9" t="s">
        <v>1747</v>
      </c>
      <c r="H17" s="9" t="str">
        <f t="shared" si="3"/>
        <v>N/A</v>
      </c>
      <c r="I17" s="10" t="s">
        <v>1747</v>
      </c>
      <c r="J17" s="10" t="s">
        <v>1747</v>
      </c>
      <c r="K17" s="9" t="str">
        <f t="shared" si="0"/>
        <v>N/A</v>
      </c>
    </row>
    <row r="18" spans="1:11" x14ac:dyDescent="0.2">
      <c r="A18" s="112" t="s">
        <v>312</v>
      </c>
      <c r="B18" s="37" t="s">
        <v>223</v>
      </c>
      <c r="C18" s="9" t="s">
        <v>1747</v>
      </c>
      <c r="D18" s="9" t="str">
        <f>IF(OR($B18="N/A",$C18="N/A"),"N/A",IF(C18&gt;100,"No",IF(C18&lt;98,"No","Yes")))</f>
        <v>No</v>
      </c>
      <c r="E18" s="9" t="s">
        <v>1747</v>
      </c>
      <c r="F18" s="9" t="str">
        <f>IF(OR($B18="N/A",$E18="N/A"),"N/A",IF(E18&gt;100,"No",IF(E18&lt;98,"No","Yes")))</f>
        <v>No</v>
      </c>
      <c r="G18" s="9" t="s">
        <v>1747</v>
      </c>
      <c r="H18" s="9" t="str">
        <f>IF($B18="N/A","N/A",IF(G18&gt;100,"No",IF(G18&lt;98,"No","Yes")))</f>
        <v>No</v>
      </c>
      <c r="I18" s="10" t="s">
        <v>1747</v>
      </c>
      <c r="J18" s="10" t="s">
        <v>1747</v>
      </c>
      <c r="K18" s="9" t="str">
        <f t="shared" si="0"/>
        <v>N/A</v>
      </c>
    </row>
    <row r="19" spans="1:11" x14ac:dyDescent="0.2">
      <c r="A19" s="112" t="s">
        <v>31</v>
      </c>
      <c r="B19" s="37" t="s">
        <v>214</v>
      </c>
      <c r="C19" s="9" t="s">
        <v>1747</v>
      </c>
      <c r="D19" s="9" t="str">
        <f>IF(OR($B19="N/A",$C19="N/A"),"N/A",IF(C19&gt;100,"No",IF(C19&lt;95,"No","Yes")))</f>
        <v>No</v>
      </c>
      <c r="E19" s="9" t="s">
        <v>1747</v>
      </c>
      <c r="F19" s="9" t="str">
        <f>IF(OR($B19="N/A",$E19="N/A"),"N/A",IF(E19&gt;100,"No",IF(E19&lt;98,"No","Yes")))</f>
        <v>No</v>
      </c>
      <c r="G19" s="9" t="s">
        <v>1747</v>
      </c>
      <c r="H19" s="9" t="str">
        <f>IF($B19="N/A","N/A",IF(G19&gt;100,"No",IF(G19&lt;95,"No","Yes")))</f>
        <v>No</v>
      </c>
      <c r="I19" s="10" t="s">
        <v>1747</v>
      </c>
      <c r="J19" s="10" t="s">
        <v>1747</v>
      </c>
      <c r="K19" s="9" t="str">
        <f t="shared" si="0"/>
        <v>N/A</v>
      </c>
    </row>
    <row r="20" spans="1:11" x14ac:dyDescent="0.2">
      <c r="A20" s="28" t="s">
        <v>313</v>
      </c>
      <c r="B20" s="107" t="s">
        <v>213</v>
      </c>
      <c r="C20" s="9" t="s">
        <v>1747</v>
      </c>
      <c r="D20" s="9" t="str">
        <f t="shared" ref="D20:D35" si="4">IF(OR($B20="N/A",$C20="N/A"),"N/A",IF(C20&lt;0,"No","Yes"))</f>
        <v>N/A</v>
      </c>
      <c r="E20" s="9" t="s">
        <v>1747</v>
      </c>
      <c r="F20" s="9" t="str">
        <f t="shared" ref="F20:F34" si="5">IF($B20="N/A","N/A",IF(E20&lt;0,"No","Yes"))</f>
        <v>N/A</v>
      </c>
      <c r="G20" s="9" t="s">
        <v>1747</v>
      </c>
      <c r="H20" s="9" t="str">
        <f t="shared" ref="H20:H35" si="6">IF($B20="N/A","N/A",IF(G20&lt;0,"No","Yes"))</f>
        <v>N/A</v>
      </c>
      <c r="I20" s="10" t="s">
        <v>1747</v>
      </c>
      <c r="J20" s="10" t="s">
        <v>1747</v>
      </c>
      <c r="K20" s="9" t="str">
        <f t="shared" si="0"/>
        <v>N/A</v>
      </c>
    </row>
    <row r="21" spans="1:11" x14ac:dyDescent="0.2">
      <c r="A21" s="28" t="s">
        <v>838</v>
      </c>
      <c r="B21" s="107" t="s">
        <v>213</v>
      </c>
      <c r="C21" s="9" t="s">
        <v>1747</v>
      </c>
      <c r="D21" s="9" t="str">
        <f t="shared" si="4"/>
        <v>N/A</v>
      </c>
      <c r="E21" s="9" t="s">
        <v>1747</v>
      </c>
      <c r="F21" s="9" t="str">
        <f t="shared" si="5"/>
        <v>N/A</v>
      </c>
      <c r="G21" s="9" t="s">
        <v>1747</v>
      </c>
      <c r="H21" s="9" t="str">
        <f t="shared" si="6"/>
        <v>N/A</v>
      </c>
      <c r="I21" s="10" t="s">
        <v>1747</v>
      </c>
      <c r="J21" s="10" t="s">
        <v>1747</v>
      </c>
      <c r="K21" s="9" t="str">
        <f t="shared" si="0"/>
        <v>N/A</v>
      </c>
    </row>
    <row r="22" spans="1:11" x14ac:dyDescent="0.2">
      <c r="A22" s="28" t="s">
        <v>314</v>
      </c>
      <c r="B22" s="107" t="s">
        <v>213</v>
      </c>
      <c r="C22" s="9" t="s">
        <v>1747</v>
      </c>
      <c r="D22" s="9" t="str">
        <f t="shared" si="4"/>
        <v>N/A</v>
      </c>
      <c r="E22" s="9" t="s">
        <v>1747</v>
      </c>
      <c r="F22" s="9" t="str">
        <f t="shared" si="5"/>
        <v>N/A</v>
      </c>
      <c r="G22" s="9" t="s">
        <v>1747</v>
      </c>
      <c r="H22" s="9" t="str">
        <f t="shared" si="6"/>
        <v>N/A</v>
      </c>
      <c r="I22" s="10" t="s">
        <v>1747</v>
      </c>
      <c r="J22" s="10" t="s">
        <v>1747</v>
      </c>
      <c r="K22" s="9" t="str">
        <f t="shared" si="0"/>
        <v>N/A</v>
      </c>
    </row>
    <row r="23" spans="1:11" x14ac:dyDescent="0.2">
      <c r="A23" s="28" t="s">
        <v>831</v>
      </c>
      <c r="B23" s="107" t="s">
        <v>213</v>
      </c>
      <c r="C23" s="9" t="s">
        <v>1747</v>
      </c>
      <c r="D23" s="9" t="str">
        <f t="shared" si="4"/>
        <v>N/A</v>
      </c>
      <c r="E23" s="9" t="s">
        <v>1747</v>
      </c>
      <c r="F23" s="9" t="str">
        <f t="shared" si="5"/>
        <v>N/A</v>
      </c>
      <c r="G23" s="9" t="s">
        <v>1747</v>
      </c>
      <c r="H23" s="9" t="str">
        <f t="shared" si="6"/>
        <v>N/A</v>
      </c>
      <c r="I23" s="10" t="s">
        <v>1747</v>
      </c>
      <c r="J23" s="10" t="s">
        <v>1747</v>
      </c>
      <c r="K23" s="9" t="str">
        <f t="shared" si="0"/>
        <v>N/A</v>
      </c>
    </row>
    <row r="24" spans="1:11" x14ac:dyDescent="0.2">
      <c r="A24" s="28" t="s">
        <v>315</v>
      </c>
      <c r="B24" s="107" t="s">
        <v>213</v>
      </c>
      <c r="C24" s="9" t="s">
        <v>1747</v>
      </c>
      <c r="D24" s="9" t="str">
        <f t="shared" si="4"/>
        <v>N/A</v>
      </c>
      <c r="E24" s="9" t="s">
        <v>1747</v>
      </c>
      <c r="F24" s="9" t="str">
        <f t="shared" si="5"/>
        <v>N/A</v>
      </c>
      <c r="G24" s="9" t="s">
        <v>1747</v>
      </c>
      <c r="H24" s="9" t="str">
        <f t="shared" si="6"/>
        <v>N/A</v>
      </c>
      <c r="I24" s="10" t="s">
        <v>1747</v>
      </c>
      <c r="J24" s="10" t="s">
        <v>1747</v>
      </c>
      <c r="K24" s="9" t="str">
        <f t="shared" si="0"/>
        <v>N/A</v>
      </c>
    </row>
    <row r="25" spans="1:11" x14ac:dyDescent="0.2">
      <c r="A25" s="28" t="s">
        <v>316</v>
      </c>
      <c r="B25" s="107" t="s">
        <v>213</v>
      </c>
      <c r="C25" s="9" t="s">
        <v>1747</v>
      </c>
      <c r="D25" s="9" t="str">
        <f t="shared" si="4"/>
        <v>N/A</v>
      </c>
      <c r="E25" s="9" t="s">
        <v>1747</v>
      </c>
      <c r="F25" s="9" t="str">
        <f t="shared" si="5"/>
        <v>N/A</v>
      </c>
      <c r="G25" s="9" t="s">
        <v>1747</v>
      </c>
      <c r="H25" s="9" t="str">
        <f t="shared" si="6"/>
        <v>N/A</v>
      </c>
      <c r="I25" s="10" t="s">
        <v>1747</v>
      </c>
      <c r="J25" s="10" t="s">
        <v>1747</v>
      </c>
      <c r="K25" s="9" t="str">
        <f t="shared" si="0"/>
        <v>N/A</v>
      </c>
    </row>
    <row r="26" spans="1:11" x14ac:dyDescent="0.2">
      <c r="A26" s="28" t="s">
        <v>317</v>
      </c>
      <c r="B26" s="107" t="s">
        <v>213</v>
      </c>
      <c r="C26" s="9" t="s">
        <v>1747</v>
      </c>
      <c r="D26" s="9" t="str">
        <f t="shared" si="4"/>
        <v>N/A</v>
      </c>
      <c r="E26" s="9" t="s">
        <v>1747</v>
      </c>
      <c r="F26" s="9" t="str">
        <f t="shared" si="5"/>
        <v>N/A</v>
      </c>
      <c r="G26" s="9" t="s">
        <v>1747</v>
      </c>
      <c r="H26" s="9" t="str">
        <f t="shared" si="6"/>
        <v>N/A</v>
      </c>
      <c r="I26" s="10" t="s">
        <v>1747</v>
      </c>
      <c r="J26" s="10" t="s">
        <v>1747</v>
      </c>
      <c r="K26" s="9" t="str">
        <f t="shared" si="0"/>
        <v>N/A</v>
      </c>
    </row>
    <row r="27" spans="1:11" x14ac:dyDescent="0.2">
      <c r="A27" s="28" t="s">
        <v>318</v>
      </c>
      <c r="B27" s="107" t="s">
        <v>213</v>
      </c>
      <c r="C27" s="9" t="s">
        <v>1747</v>
      </c>
      <c r="D27" s="9" t="str">
        <f t="shared" si="4"/>
        <v>N/A</v>
      </c>
      <c r="E27" s="9" t="s">
        <v>1747</v>
      </c>
      <c r="F27" s="9" t="str">
        <f t="shared" si="5"/>
        <v>N/A</v>
      </c>
      <c r="G27" s="9" t="s">
        <v>1747</v>
      </c>
      <c r="H27" s="9" t="str">
        <f t="shared" si="6"/>
        <v>N/A</v>
      </c>
      <c r="I27" s="10" t="s">
        <v>1747</v>
      </c>
      <c r="J27" s="10" t="s">
        <v>1747</v>
      </c>
      <c r="K27" s="9" t="str">
        <f t="shared" si="0"/>
        <v>N/A</v>
      </c>
    </row>
    <row r="28" spans="1:11" x14ac:dyDescent="0.2">
      <c r="A28" s="28" t="s">
        <v>835</v>
      </c>
      <c r="B28" s="107" t="s">
        <v>213</v>
      </c>
      <c r="C28" s="9" t="s">
        <v>1747</v>
      </c>
      <c r="D28" s="9" t="str">
        <f t="shared" si="4"/>
        <v>N/A</v>
      </c>
      <c r="E28" s="9" t="s">
        <v>1747</v>
      </c>
      <c r="F28" s="9" t="str">
        <f t="shared" si="5"/>
        <v>N/A</v>
      </c>
      <c r="G28" s="9" t="s">
        <v>1747</v>
      </c>
      <c r="H28" s="9" t="str">
        <f t="shared" si="6"/>
        <v>N/A</v>
      </c>
      <c r="I28" s="10" t="s">
        <v>1747</v>
      </c>
      <c r="J28" s="10" t="s">
        <v>1747</v>
      </c>
      <c r="K28" s="9" t="str">
        <f t="shared" si="0"/>
        <v>N/A</v>
      </c>
    </row>
    <row r="29" spans="1:11" x14ac:dyDescent="0.2">
      <c r="A29" s="28" t="s">
        <v>319</v>
      </c>
      <c r="B29" s="107" t="s">
        <v>213</v>
      </c>
      <c r="C29" s="9" t="s">
        <v>1747</v>
      </c>
      <c r="D29" s="9" t="str">
        <f t="shared" si="4"/>
        <v>N/A</v>
      </c>
      <c r="E29" s="9" t="s">
        <v>1747</v>
      </c>
      <c r="F29" s="9" t="str">
        <f t="shared" si="5"/>
        <v>N/A</v>
      </c>
      <c r="G29" s="9" t="s">
        <v>1747</v>
      </c>
      <c r="H29" s="9" t="str">
        <f t="shared" si="6"/>
        <v>N/A</v>
      </c>
      <c r="I29" s="10" t="s">
        <v>1747</v>
      </c>
      <c r="J29" s="10" t="s">
        <v>1747</v>
      </c>
      <c r="K29" s="9" t="str">
        <f t="shared" si="0"/>
        <v>N/A</v>
      </c>
    </row>
    <row r="30" spans="1:11" x14ac:dyDescent="0.2">
      <c r="A30" s="28" t="s">
        <v>836</v>
      </c>
      <c r="B30" s="107" t="s">
        <v>213</v>
      </c>
      <c r="C30" s="9" t="s">
        <v>1747</v>
      </c>
      <c r="D30" s="9" t="str">
        <f t="shared" si="4"/>
        <v>N/A</v>
      </c>
      <c r="E30" s="9" t="s">
        <v>1747</v>
      </c>
      <c r="F30" s="9" t="str">
        <f t="shared" si="5"/>
        <v>N/A</v>
      </c>
      <c r="G30" s="9" t="s">
        <v>1747</v>
      </c>
      <c r="H30" s="9" t="str">
        <f t="shared" si="6"/>
        <v>N/A</v>
      </c>
      <c r="I30" s="10" t="s">
        <v>1747</v>
      </c>
      <c r="J30" s="10" t="s">
        <v>1747</v>
      </c>
      <c r="K30" s="9" t="str">
        <f t="shared" si="0"/>
        <v>N/A</v>
      </c>
    </row>
    <row r="31" spans="1:11" x14ac:dyDescent="0.2">
      <c r="A31" s="112" t="s">
        <v>320</v>
      </c>
      <c r="B31" s="37"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2" t="s">
        <v>321</v>
      </c>
      <c r="B32" s="37" t="s">
        <v>213</v>
      </c>
      <c r="C32" s="9" t="s">
        <v>1747</v>
      </c>
      <c r="D32" s="9" t="str">
        <f t="shared" si="4"/>
        <v>N/A</v>
      </c>
      <c r="E32" s="9" t="s">
        <v>1747</v>
      </c>
      <c r="F32" s="9" t="str">
        <f t="shared" si="5"/>
        <v>N/A</v>
      </c>
      <c r="G32" s="9" t="s">
        <v>1747</v>
      </c>
      <c r="H32" s="9" t="str">
        <f t="shared" si="6"/>
        <v>N/A</v>
      </c>
      <c r="I32" s="10" t="s">
        <v>1747</v>
      </c>
      <c r="J32" s="10" t="s">
        <v>1747</v>
      </c>
      <c r="K32" s="9" t="str">
        <f t="shared" si="0"/>
        <v>N/A</v>
      </c>
    </row>
    <row r="33" spans="1:11" x14ac:dyDescent="0.2">
      <c r="A33" s="28" t="s">
        <v>322</v>
      </c>
      <c r="B33" s="107" t="s">
        <v>213</v>
      </c>
      <c r="C33" s="9" t="s">
        <v>1747</v>
      </c>
      <c r="D33" s="9" t="str">
        <f t="shared" si="4"/>
        <v>N/A</v>
      </c>
      <c r="E33" s="9" t="s">
        <v>1747</v>
      </c>
      <c r="F33" s="9" t="str">
        <f t="shared" si="5"/>
        <v>N/A</v>
      </c>
      <c r="G33" s="9" t="s">
        <v>1747</v>
      </c>
      <c r="H33" s="9" t="str">
        <f t="shared" si="6"/>
        <v>N/A</v>
      </c>
      <c r="I33" s="10" t="s">
        <v>1747</v>
      </c>
      <c r="J33" s="10" t="s">
        <v>1747</v>
      </c>
      <c r="K33" s="9" t="str">
        <f t="shared" si="0"/>
        <v>N/A</v>
      </c>
    </row>
    <row r="34" spans="1:11" x14ac:dyDescent="0.2">
      <c r="A34" s="28" t="s">
        <v>323</v>
      </c>
      <c r="B34" s="107" t="s">
        <v>213</v>
      </c>
      <c r="C34" s="9" t="s">
        <v>1747</v>
      </c>
      <c r="D34" s="9" t="str">
        <f t="shared" si="4"/>
        <v>N/A</v>
      </c>
      <c r="E34" s="9" t="s">
        <v>1747</v>
      </c>
      <c r="F34" s="9" t="str">
        <f t="shared" si="5"/>
        <v>N/A</v>
      </c>
      <c r="G34" s="9" t="s">
        <v>1747</v>
      </c>
      <c r="H34" s="9" t="str">
        <f t="shared" si="6"/>
        <v>N/A</v>
      </c>
      <c r="I34" s="10" t="s">
        <v>1747</v>
      </c>
      <c r="J34" s="10" t="s">
        <v>1747</v>
      </c>
      <c r="K34" s="9" t="str">
        <f t="shared" si="0"/>
        <v>N/A</v>
      </c>
    </row>
    <row r="35" spans="1:11" ht="25.5" x14ac:dyDescent="0.2">
      <c r="A35" s="28" t="s">
        <v>370</v>
      </c>
      <c r="B35" s="107" t="s">
        <v>213</v>
      </c>
      <c r="C35" s="9" t="s">
        <v>1747</v>
      </c>
      <c r="D35" s="9" t="str">
        <f t="shared" si="4"/>
        <v>N/A</v>
      </c>
      <c r="E35" s="9" t="s">
        <v>1747</v>
      </c>
      <c r="F35" s="9" t="str">
        <f>IF($B35="N/A","N/A",IF(E35&lt;0,"No","Yes"))</f>
        <v>N/A</v>
      </c>
      <c r="G35" s="9" t="s">
        <v>1747</v>
      </c>
      <c r="H35" s="9" t="str">
        <f t="shared" si="6"/>
        <v>N/A</v>
      </c>
      <c r="I35" s="10" t="s">
        <v>1747</v>
      </c>
      <c r="J35" s="10" t="s">
        <v>1747</v>
      </c>
      <c r="K35" s="9" t="str">
        <f t="shared" si="0"/>
        <v>N/A</v>
      </c>
    </row>
    <row r="36" spans="1:11" x14ac:dyDescent="0.2">
      <c r="A36" s="31" t="s">
        <v>374</v>
      </c>
      <c r="B36" s="1" t="s">
        <v>213</v>
      </c>
      <c r="C36" s="8" t="s">
        <v>1747</v>
      </c>
      <c r="D36" s="9" t="str">
        <f t="shared" ref="D36:D39" si="7">IF($B36="N/A","N/A",IF(C36&lt;0,"No","Yes"))</f>
        <v>N/A</v>
      </c>
      <c r="E36" s="8" t="s">
        <v>1747</v>
      </c>
      <c r="F36" s="9" t="str">
        <f t="shared" ref="F36:F39" si="8">IF($B36="N/A","N/A",IF(E36&lt;0,"No","Yes"))</f>
        <v>N/A</v>
      </c>
      <c r="G36" s="8" t="s">
        <v>1747</v>
      </c>
      <c r="H36" s="9" t="str">
        <f t="shared" ref="H36:H39" si="9">IF($B36="N/A","N/A",IF(G36&lt;0,"No","Yes"))</f>
        <v>N/A</v>
      </c>
      <c r="I36" s="10" t="s">
        <v>1747</v>
      </c>
      <c r="J36" s="10" t="s">
        <v>1747</v>
      </c>
      <c r="K36" s="9" t="str">
        <f>IF(J36="Div by 0", "N/A", IF(J36="N/A","N/A", IF(J36&gt;30, "No", IF(J36&lt;-30, "No", "Yes"))))</f>
        <v>N/A</v>
      </c>
    </row>
    <row r="37" spans="1:11" x14ac:dyDescent="0.2">
      <c r="A37" s="31" t="s">
        <v>375</v>
      </c>
      <c r="B37" s="1" t="s">
        <v>213</v>
      </c>
      <c r="C37" s="8" t="s">
        <v>1747</v>
      </c>
      <c r="D37" s="9" t="str">
        <f t="shared" si="7"/>
        <v>N/A</v>
      </c>
      <c r="E37" s="8" t="s">
        <v>1747</v>
      </c>
      <c r="F37" s="9" t="str">
        <f t="shared" si="8"/>
        <v>N/A</v>
      </c>
      <c r="G37" s="8" t="s">
        <v>1747</v>
      </c>
      <c r="H37" s="9" t="str">
        <f t="shared" si="9"/>
        <v>N/A</v>
      </c>
      <c r="I37" s="10" t="s">
        <v>1747</v>
      </c>
      <c r="J37" s="10" t="s">
        <v>1747</v>
      </c>
      <c r="K37" s="9" t="str">
        <f>IF(J37="Div by 0", "N/A", IF(J37="N/A","N/A", IF(J37&gt;30, "No", IF(J37&lt;-30, "No", "Yes"))))</f>
        <v>N/A</v>
      </c>
    </row>
    <row r="38" spans="1:11" x14ac:dyDescent="0.2">
      <c r="A38" s="31" t="s">
        <v>376</v>
      </c>
      <c r="B38" s="1" t="s">
        <v>213</v>
      </c>
      <c r="C38" s="8" t="s">
        <v>1747</v>
      </c>
      <c r="D38" s="9" t="str">
        <f t="shared" si="7"/>
        <v>N/A</v>
      </c>
      <c r="E38" s="8" t="s">
        <v>1747</v>
      </c>
      <c r="F38" s="9" t="str">
        <f t="shared" si="8"/>
        <v>N/A</v>
      </c>
      <c r="G38" s="8" t="s">
        <v>1747</v>
      </c>
      <c r="H38" s="9" t="str">
        <f t="shared" si="9"/>
        <v>N/A</v>
      </c>
      <c r="I38" s="10" t="s">
        <v>1747</v>
      </c>
      <c r="J38" s="10" t="s">
        <v>1747</v>
      </c>
      <c r="K38" s="9" t="str">
        <f>IF(J38="Div by 0", "N/A", IF(J38="N/A","N/A", IF(J38&gt;30, "No", IF(J38&lt;-30, "No", "Yes"))))</f>
        <v>N/A</v>
      </c>
    </row>
    <row r="39" spans="1:11" x14ac:dyDescent="0.2">
      <c r="A39" s="31" t="s">
        <v>377</v>
      </c>
      <c r="B39" s="1" t="s">
        <v>213</v>
      </c>
      <c r="C39" s="8" t="s">
        <v>1747</v>
      </c>
      <c r="D39" s="9" t="str">
        <f t="shared" si="7"/>
        <v>N/A</v>
      </c>
      <c r="E39" s="8" t="s">
        <v>1747</v>
      </c>
      <c r="F39" s="9" t="str">
        <f t="shared" si="8"/>
        <v>N/A</v>
      </c>
      <c r="G39" s="8" t="s">
        <v>1747</v>
      </c>
      <c r="H39" s="9" t="str">
        <f t="shared" si="9"/>
        <v>N/A</v>
      </c>
      <c r="I39" s="10" t="s">
        <v>1747</v>
      </c>
      <c r="J39" s="10" t="s">
        <v>1747</v>
      </c>
      <c r="K39" s="9" t="str">
        <f>IF(J39="Div by 0", "N/A", IF(J39="N/A","N/A", IF(J39&gt;30, "No", IF(J39&lt;-30, "No", "Yes"))))</f>
        <v>N/A</v>
      </c>
    </row>
    <row r="40" spans="1:11" x14ac:dyDescent="0.2">
      <c r="A40" s="164" t="s">
        <v>1647</v>
      </c>
      <c r="B40" s="165"/>
      <c r="C40" s="165"/>
      <c r="D40" s="165"/>
      <c r="E40" s="165"/>
      <c r="F40" s="165"/>
      <c r="G40" s="165"/>
      <c r="H40" s="165"/>
      <c r="I40" s="165"/>
      <c r="J40" s="165"/>
      <c r="K40" s="166"/>
    </row>
    <row r="41" spans="1:11" x14ac:dyDescent="0.2">
      <c r="A41" s="156" t="s">
        <v>1645</v>
      </c>
      <c r="B41" s="157"/>
      <c r="C41" s="157"/>
      <c r="D41" s="157"/>
      <c r="E41" s="157"/>
      <c r="F41" s="157"/>
      <c r="G41" s="157"/>
      <c r="H41" s="157"/>
      <c r="I41" s="157"/>
      <c r="J41" s="157"/>
      <c r="K41" s="158"/>
    </row>
    <row r="42" spans="1:11" x14ac:dyDescent="0.2">
      <c r="A42" s="159" t="s">
        <v>1743</v>
      </c>
      <c r="B42" s="159"/>
      <c r="C42" s="159"/>
      <c r="D42" s="159"/>
      <c r="E42" s="159"/>
      <c r="F42" s="159"/>
      <c r="G42" s="159"/>
      <c r="H42" s="159"/>
      <c r="I42" s="159"/>
      <c r="J42" s="159"/>
      <c r="K42" s="160"/>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109" t="s">
        <v>342</v>
      </c>
      <c r="B6" s="9" t="s">
        <v>213</v>
      </c>
      <c r="C6" s="5">
        <v>7</v>
      </c>
      <c r="D6" s="9" t="s">
        <v>213</v>
      </c>
      <c r="E6" s="5">
        <v>7</v>
      </c>
      <c r="F6" s="9" t="s">
        <v>213</v>
      </c>
      <c r="G6" s="5">
        <v>7</v>
      </c>
      <c r="H6" s="9" t="s">
        <v>213</v>
      </c>
      <c r="I6" s="133" t="s">
        <v>213</v>
      </c>
      <c r="J6" s="133" t="s">
        <v>213</v>
      </c>
      <c r="K6" s="9" t="s">
        <v>213</v>
      </c>
    </row>
    <row r="7" spans="1:11" s="30" customFormat="1" x14ac:dyDescent="0.2">
      <c r="A7" s="109" t="s">
        <v>12</v>
      </c>
      <c r="B7" s="32" t="s">
        <v>213</v>
      </c>
      <c r="C7" s="33">
        <v>89421</v>
      </c>
      <c r="D7" s="34" t="str">
        <f>IF($B7="N/A","N/A",IF(C7&gt;15,"No",IF(C7&lt;-15,"No","Yes")))</f>
        <v>N/A</v>
      </c>
      <c r="E7" s="33">
        <v>95023</v>
      </c>
      <c r="F7" s="34" t="str">
        <f>IF($B7="N/A","N/A",IF(E7&gt;15,"No",IF(E7&lt;-15,"No","Yes")))</f>
        <v>N/A</v>
      </c>
      <c r="G7" s="33">
        <v>99271</v>
      </c>
      <c r="H7" s="34" t="str">
        <f>IF($B7="N/A","N/A",IF(G7&gt;15,"No",IF(G7&lt;-15,"No","Yes")))</f>
        <v>N/A</v>
      </c>
      <c r="I7" s="35">
        <v>6.2649999999999997</v>
      </c>
      <c r="J7" s="35">
        <v>4.47</v>
      </c>
      <c r="K7" s="34" t="str">
        <f t="shared" ref="K7:K24" si="0">IF(J7="Div by 0", "N/A", IF(J7="N/A","N/A", IF(J7&gt;30, "No", IF(J7&lt;-30, "No", "Yes"))))</f>
        <v>Yes</v>
      </c>
    </row>
    <row r="8" spans="1:11" x14ac:dyDescent="0.2">
      <c r="A8" s="109" t="s">
        <v>362</v>
      </c>
      <c r="B8" s="32" t="s">
        <v>213</v>
      </c>
      <c r="C8" s="36" t="s">
        <v>213</v>
      </c>
      <c r="D8" s="34" t="str">
        <f>IF($B8="N/A","N/A",IF(C8&gt;15,"No",IF(C8&lt;-15,"No","Yes")))</f>
        <v>N/A</v>
      </c>
      <c r="E8" s="36">
        <v>100</v>
      </c>
      <c r="F8" s="34" t="str">
        <f>IF($B8="N/A","N/A",IF(E8&gt;15,"No",IF(E8&lt;-15,"No","Yes")))</f>
        <v>N/A</v>
      </c>
      <c r="G8" s="36">
        <v>100</v>
      </c>
      <c r="H8" s="34" t="str">
        <f>IF($B8="N/A","N/A",IF(G8&gt;15,"No",IF(G8&lt;-15,"No","Yes")))</f>
        <v>N/A</v>
      </c>
      <c r="I8" s="35" t="s">
        <v>213</v>
      </c>
      <c r="J8" s="35">
        <v>0</v>
      </c>
      <c r="K8" s="34" t="str">
        <f t="shared" si="0"/>
        <v>Yes</v>
      </c>
    </row>
    <row r="9" spans="1:11" x14ac:dyDescent="0.2">
      <c r="A9" s="109" t="s">
        <v>119</v>
      </c>
      <c r="B9" s="37" t="s">
        <v>213</v>
      </c>
      <c r="C9" s="8">
        <v>0</v>
      </c>
      <c r="D9" s="9" t="str">
        <f>IF($B9="N/A","N/A",IF(C9&gt;15,"No",IF(C9&lt;-15,"No","Yes")))</f>
        <v>N/A</v>
      </c>
      <c r="E9" s="8">
        <v>0</v>
      </c>
      <c r="F9" s="9" t="str">
        <f>IF($B9="N/A","N/A",IF(E9&gt;15,"No",IF(E9&lt;-15,"No","Yes")))</f>
        <v>N/A</v>
      </c>
      <c r="G9" s="8">
        <v>0</v>
      </c>
      <c r="H9" s="9" t="str">
        <f>IF($B9="N/A","N/A",IF(G9&gt;15,"No",IF(G9&lt;-15,"No","Yes")))</f>
        <v>N/A</v>
      </c>
      <c r="I9" s="10" t="s">
        <v>1747</v>
      </c>
      <c r="J9" s="10" t="s">
        <v>1747</v>
      </c>
      <c r="K9" s="9" t="str">
        <f t="shared" si="0"/>
        <v>N/A</v>
      </c>
    </row>
    <row r="10" spans="1:11" x14ac:dyDescent="0.2">
      <c r="A10" s="109" t="s">
        <v>120</v>
      </c>
      <c r="B10" s="37"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9" t="s">
        <v>839</v>
      </c>
      <c r="B11" s="37" t="s">
        <v>214</v>
      </c>
      <c r="C11" s="8">
        <v>57.10515427</v>
      </c>
      <c r="D11" s="9" t="str">
        <f>IF(OR($B11="N/A",$C11="N/A"),"N/A",IF(C11&gt;100,"No",IF(C11&lt;95,"No","Yes")))</f>
        <v>No</v>
      </c>
      <c r="E11" s="8">
        <v>62.678509413999997</v>
      </c>
      <c r="F11" s="9" t="str">
        <f>IF(OR($B11="N/A",$E11="N/A"),"N/A",IF(E11&gt;100,"No",IF(E11&lt;95,"No","Yes")))</f>
        <v>No</v>
      </c>
      <c r="G11" s="8">
        <v>69.858266764999996</v>
      </c>
      <c r="H11" s="9" t="str">
        <f>IF($B11="N/A","N/A",IF(G11&gt;100,"No",IF(G11&lt;95,"No","Yes")))</f>
        <v>No</v>
      </c>
      <c r="I11" s="10">
        <v>9.76</v>
      </c>
      <c r="J11" s="10">
        <v>11.45</v>
      </c>
      <c r="K11" s="9" t="str">
        <f t="shared" si="0"/>
        <v>Yes</v>
      </c>
    </row>
    <row r="12" spans="1:11" x14ac:dyDescent="0.2">
      <c r="A12" s="109" t="s">
        <v>348</v>
      </c>
      <c r="B12" s="37"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1747</v>
      </c>
      <c r="J12" s="10" t="s">
        <v>1747</v>
      </c>
      <c r="K12" s="9" t="str">
        <f t="shared" si="0"/>
        <v>N/A</v>
      </c>
    </row>
    <row r="13" spans="1:11" x14ac:dyDescent="0.2">
      <c r="A13" s="109" t="s">
        <v>840</v>
      </c>
      <c r="B13" s="37" t="s">
        <v>214</v>
      </c>
      <c r="C13" s="8">
        <v>57.10515427</v>
      </c>
      <c r="D13" s="9" t="str">
        <f t="shared" si="1"/>
        <v>No</v>
      </c>
      <c r="E13" s="8">
        <v>62.678509413999997</v>
      </c>
      <c r="F13" s="9" t="str">
        <f t="shared" si="2"/>
        <v>No</v>
      </c>
      <c r="G13" s="8">
        <v>69.858266764999996</v>
      </c>
      <c r="H13" s="9" t="str">
        <f t="shared" si="3"/>
        <v>No</v>
      </c>
      <c r="I13" s="10">
        <v>9.76</v>
      </c>
      <c r="J13" s="10">
        <v>11.45</v>
      </c>
      <c r="K13" s="9" t="str">
        <f t="shared" si="0"/>
        <v>Yes</v>
      </c>
    </row>
    <row r="14" spans="1:11" x14ac:dyDescent="0.2">
      <c r="A14" s="109" t="s">
        <v>13</v>
      </c>
      <c r="B14" s="37" t="s">
        <v>213</v>
      </c>
      <c r="C14" s="38">
        <v>89421</v>
      </c>
      <c r="D14" s="9" t="str">
        <f>IF($B14="N/A","N/A",IF(C14&gt;15,"No",IF(C14&lt;-15,"No","Yes")))</f>
        <v>N/A</v>
      </c>
      <c r="E14" s="38">
        <v>95023</v>
      </c>
      <c r="F14" s="9" t="str">
        <f>IF($B14="N/A","N/A",IF(E14&gt;15,"No",IF(E14&lt;-15,"No","Yes")))</f>
        <v>N/A</v>
      </c>
      <c r="G14" s="38">
        <v>99271</v>
      </c>
      <c r="H14" s="9" t="str">
        <f>IF($B14="N/A","N/A",IF(G14&gt;15,"No",IF(G14&lt;-15,"No","Yes")))</f>
        <v>N/A</v>
      </c>
      <c r="I14" s="10">
        <v>6.2649999999999997</v>
      </c>
      <c r="J14" s="10">
        <v>4.47</v>
      </c>
      <c r="K14" s="9" t="str">
        <f t="shared" si="0"/>
        <v>Yes</v>
      </c>
    </row>
    <row r="15" spans="1:11" x14ac:dyDescent="0.2">
      <c r="A15" s="109" t="s">
        <v>442</v>
      </c>
      <c r="B15" s="37" t="s">
        <v>215</v>
      </c>
      <c r="C15" s="8">
        <v>10.335379831999999</v>
      </c>
      <c r="D15" s="9" t="str">
        <f>IF($B15="N/A","N/A",IF(C15&gt;20,"No",IF(C15&lt;5,"No","Yes")))</f>
        <v>Yes</v>
      </c>
      <c r="E15" s="8">
        <v>10.185954979</v>
      </c>
      <c r="F15" s="9" t="str">
        <f>IF($B15="N/A","N/A",IF(E15&gt;20,"No",IF(E15&lt;5,"No","Yes")))</f>
        <v>Yes</v>
      </c>
      <c r="G15" s="8">
        <v>10.247705775</v>
      </c>
      <c r="H15" s="9" t="str">
        <f>IF($B15="N/A","N/A",IF(G15&gt;20,"No",IF(G15&lt;5,"No","Yes")))</f>
        <v>Yes</v>
      </c>
      <c r="I15" s="10">
        <v>-1.45</v>
      </c>
      <c r="J15" s="10">
        <v>0.60619999999999996</v>
      </c>
      <c r="K15" s="9" t="str">
        <f t="shared" si="0"/>
        <v>Yes</v>
      </c>
    </row>
    <row r="16" spans="1:11" x14ac:dyDescent="0.2">
      <c r="A16" s="109" t="s">
        <v>443</v>
      </c>
      <c r="B16" s="32" t="s">
        <v>213</v>
      </c>
      <c r="C16" s="8" t="s">
        <v>213</v>
      </c>
      <c r="D16" s="9" t="str">
        <f>IF($B16="N/A","N/A",IF(C16&gt;15,"No",IF(C16&lt;-15,"No","Yes")))</f>
        <v>N/A</v>
      </c>
      <c r="E16" s="8">
        <v>89.814045020999998</v>
      </c>
      <c r="F16" s="9" t="str">
        <f>IF($B16="N/A","N/A",IF(E16&gt;15,"No",IF(E16&lt;-15,"No","Yes")))</f>
        <v>N/A</v>
      </c>
      <c r="G16" s="8">
        <v>89.752294225</v>
      </c>
      <c r="H16" s="9" t="str">
        <f>IF($B16="N/A","N/A",IF(G16&gt;15,"No",IF(G16&lt;-15,"No","Yes")))</f>
        <v>N/A</v>
      </c>
      <c r="I16" s="10" t="s">
        <v>213</v>
      </c>
      <c r="J16" s="10">
        <v>-6.9000000000000006E-2</v>
      </c>
      <c r="K16" s="9" t="str">
        <f t="shared" si="0"/>
        <v>Yes</v>
      </c>
    </row>
    <row r="17" spans="1:11" x14ac:dyDescent="0.2">
      <c r="A17" s="109" t="s">
        <v>444</v>
      </c>
      <c r="B17" s="37" t="s">
        <v>235</v>
      </c>
      <c r="C17" s="8">
        <v>0.82866440770000005</v>
      </c>
      <c r="D17" s="9" t="str">
        <f>IF($B17="N/A","N/A",IF(C17&gt;1,"Yes","No"))</f>
        <v>No</v>
      </c>
      <c r="E17" s="8">
        <v>1.9626827189</v>
      </c>
      <c r="F17" s="9" t="str">
        <f>IF($B17="N/A","N/A",IF(E17&gt;1,"Yes","No"))</f>
        <v>Yes</v>
      </c>
      <c r="G17" s="8">
        <v>1.0426005581</v>
      </c>
      <c r="H17" s="9" t="str">
        <f>IF($B17="N/A","N/A",IF(G17&gt;1,"Yes","No"))</f>
        <v>Yes</v>
      </c>
      <c r="I17" s="10">
        <v>136.80000000000001</v>
      </c>
      <c r="J17" s="10">
        <v>-46.9</v>
      </c>
      <c r="K17" s="9" t="str">
        <f t="shared" si="0"/>
        <v>No</v>
      </c>
    </row>
    <row r="18" spans="1:11" x14ac:dyDescent="0.2">
      <c r="A18" s="109" t="s">
        <v>862</v>
      </c>
      <c r="B18" s="37" t="s">
        <v>213</v>
      </c>
      <c r="C18" s="110">
        <v>2861.8596490999998</v>
      </c>
      <c r="D18" s="9" t="str">
        <f>IF($B18="N/A","N/A",IF(C18&gt;15,"No",IF(C18&lt;-15,"No","Yes")))</f>
        <v>N/A</v>
      </c>
      <c r="E18" s="110">
        <v>5094.8509383000001</v>
      </c>
      <c r="F18" s="9" t="str">
        <f>IF($B18="N/A","N/A",IF(E18&gt;15,"No",IF(E18&lt;-15,"No","Yes")))</f>
        <v>N/A</v>
      </c>
      <c r="G18" s="110">
        <v>2034.1584541</v>
      </c>
      <c r="H18" s="9" t="str">
        <f>IF($B18="N/A","N/A",IF(G18&gt;15,"No",IF(G18&lt;-15,"No","Yes")))</f>
        <v>N/A</v>
      </c>
      <c r="I18" s="10">
        <v>78.03</v>
      </c>
      <c r="J18" s="10">
        <v>-60.1</v>
      </c>
      <c r="K18" s="9" t="str">
        <f t="shared" si="0"/>
        <v>No</v>
      </c>
    </row>
    <row r="19" spans="1:11" x14ac:dyDescent="0.2">
      <c r="A19" s="3" t="s">
        <v>131</v>
      </c>
      <c r="B19" s="37" t="s">
        <v>213</v>
      </c>
      <c r="C19" s="38">
        <v>15</v>
      </c>
      <c r="D19" s="37" t="s">
        <v>213</v>
      </c>
      <c r="E19" s="38">
        <v>0</v>
      </c>
      <c r="F19" s="37" t="s">
        <v>213</v>
      </c>
      <c r="G19" s="38">
        <v>11</v>
      </c>
      <c r="H19" s="9" t="str">
        <f>IF($B19="N/A","N/A",IF(G19&gt;15,"No",IF(G19&lt;-15,"No","Yes")))</f>
        <v>N/A</v>
      </c>
      <c r="I19" s="10">
        <v>-100</v>
      </c>
      <c r="J19" s="10" t="s">
        <v>1747</v>
      </c>
      <c r="K19" s="9" t="str">
        <f t="shared" si="0"/>
        <v>N/A</v>
      </c>
    </row>
    <row r="20" spans="1:11" x14ac:dyDescent="0.2">
      <c r="A20" s="3" t="s">
        <v>346</v>
      </c>
      <c r="B20" s="32" t="s">
        <v>213</v>
      </c>
      <c r="C20" s="8" t="s">
        <v>213</v>
      </c>
      <c r="D20" s="37" t="s">
        <v>213</v>
      </c>
      <c r="E20" s="8">
        <v>0</v>
      </c>
      <c r="F20" s="37" t="s">
        <v>213</v>
      </c>
      <c r="G20" s="8">
        <v>1.0073434999999999E-3</v>
      </c>
      <c r="H20" s="9" t="str">
        <f>IF($B20="N/A","N/A",IF(G20&gt;15,"No",IF(G20&lt;-15,"No","Yes")))</f>
        <v>N/A</v>
      </c>
      <c r="I20" s="10" t="s">
        <v>213</v>
      </c>
      <c r="J20" s="10" t="s">
        <v>1747</v>
      </c>
      <c r="K20" s="9" t="str">
        <f t="shared" si="0"/>
        <v>N/A</v>
      </c>
    </row>
    <row r="21" spans="1:11" ht="25.5" x14ac:dyDescent="0.2">
      <c r="A21" s="3" t="s">
        <v>841</v>
      </c>
      <c r="B21" s="37" t="s">
        <v>213</v>
      </c>
      <c r="C21" s="110">
        <v>2760.2666666999999</v>
      </c>
      <c r="D21" s="9" t="str">
        <f>IF($B21="N/A","N/A",IF(C21&gt;60,"No",IF(C21&lt;15,"No","Yes")))</f>
        <v>N/A</v>
      </c>
      <c r="E21" s="110" t="s">
        <v>1747</v>
      </c>
      <c r="F21" s="9" t="str">
        <f>IF($B21="N/A","N/A",IF(E21&gt;60,"No",IF(E21&lt;15,"No","Yes")))</f>
        <v>N/A</v>
      </c>
      <c r="G21" s="110">
        <v>4263</v>
      </c>
      <c r="H21" s="9" t="str">
        <f>IF($B21="N/A","N/A",IF(G21&gt;60,"No",IF(G21&lt;15,"No","Yes")))</f>
        <v>N/A</v>
      </c>
      <c r="I21" s="10" t="s">
        <v>1747</v>
      </c>
      <c r="J21" s="10" t="s">
        <v>1747</v>
      </c>
      <c r="K21" s="9" t="str">
        <f t="shared" si="0"/>
        <v>N/A</v>
      </c>
    </row>
    <row r="22" spans="1:11" x14ac:dyDescent="0.2">
      <c r="A22" s="3" t="s">
        <v>27</v>
      </c>
      <c r="B22" s="37" t="s">
        <v>217</v>
      </c>
      <c r="C22" s="38">
        <v>0</v>
      </c>
      <c r="D22" s="9" t="str">
        <f>IF($B22="N/A","N/A",IF(C22="N/A","N/A",IF(C22=0,"Yes","No")))</f>
        <v>Yes</v>
      </c>
      <c r="E22" s="38">
        <v>0</v>
      </c>
      <c r="F22" s="9" t="str">
        <f>IF($B22="N/A","N/A",IF(E22="N/A","N/A",IF(E22=0,"Yes","No")))</f>
        <v>Yes</v>
      </c>
      <c r="G22" s="38">
        <v>0</v>
      </c>
      <c r="H22" s="9" t="str">
        <f>IF($B22="N/A","N/A",IF(G22=0,"Yes","No"))</f>
        <v>Yes</v>
      </c>
      <c r="I22" s="10" t="s">
        <v>1747</v>
      </c>
      <c r="J22" s="10" t="s">
        <v>1747</v>
      </c>
      <c r="K22" s="9" t="str">
        <f t="shared" si="0"/>
        <v>N/A</v>
      </c>
    </row>
    <row r="23" spans="1:11" x14ac:dyDescent="0.2">
      <c r="A23" s="3" t="s">
        <v>842</v>
      </c>
      <c r="B23" s="37"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7" t="s">
        <v>217</v>
      </c>
      <c r="C24" s="49">
        <v>0</v>
      </c>
      <c r="D24" s="9" t="str">
        <f t="shared" si="4"/>
        <v>Yes</v>
      </c>
      <c r="E24" s="49">
        <v>0</v>
      </c>
      <c r="F24" s="9" t="str">
        <f t="shared" si="5"/>
        <v>Yes</v>
      </c>
      <c r="G24" s="49">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1594</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80179</v>
      </c>
      <c r="D6" s="9" t="str">
        <f>IF($B6="N/A","N/A",IF(C6&gt;15,"No",IF(C6&lt;-15,"No","Yes")))</f>
        <v>N/A</v>
      </c>
      <c r="E6" s="38">
        <v>85344</v>
      </c>
      <c r="F6" s="9" t="str">
        <f>IF($B6="N/A","N/A",IF(E6&gt;15,"No",IF(E6&lt;-15,"No","Yes")))</f>
        <v>N/A</v>
      </c>
      <c r="G6" s="38">
        <v>89098</v>
      </c>
      <c r="H6" s="9" t="str">
        <f>IF($B6="N/A","N/A",IF(G6&gt;15,"No",IF(G6&lt;-15,"No","Yes")))</f>
        <v>N/A</v>
      </c>
      <c r="I6" s="10">
        <v>6.4420000000000002</v>
      </c>
      <c r="J6" s="10">
        <v>4.399</v>
      </c>
      <c r="K6" s="9" t="str">
        <f t="shared" ref="K6:K1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91" t="s">
        <v>843</v>
      </c>
      <c r="B9" s="37" t="s">
        <v>236</v>
      </c>
      <c r="C9" s="39">
        <v>128.21436696999999</v>
      </c>
      <c r="D9" s="9" t="str">
        <f>IF($B9="N/A","N/A",IF(C9&gt;100,"No",IF(C9&lt;50,"No","Yes")))</f>
        <v>No</v>
      </c>
      <c r="E9" s="39">
        <v>119.11158586000001</v>
      </c>
      <c r="F9" s="9" t="str">
        <f>IF($B9="N/A","N/A",IF(E9&gt;100,"No",IF(E9&lt;50,"No","Yes")))</f>
        <v>No</v>
      </c>
      <c r="G9" s="39">
        <v>126.80726984</v>
      </c>
      <c r="H9" s="9" t="str">
        <f>IF($B9="N/A","N/A",IF(G9&gt;100,"No",IF(G9&lt;50,"No","Yes")))</f>
        <v>No</v>
      </c>
      <c r="I9" s="10">
        <v>-7.1</v>
      </c>
      <c r="J9" s="10">
        <v>6.4610000000000003</v>
      </c>
      <c r="K9" s="9" t="str">
        <f t="shared" si="0"/>
        <v>Yes</v>
      </c>
    </row>
    <row r="10" spans="1:11" ht="25.5" x14ac:dyDescent="0.2">
      <c r="A10" s="91" t="s">
        <v>844</v>
      </c>
      <c r="B10" s="37" t="s">
        <v>213</v>
      </c>
      <c r="C10" s="39">
        <v>394.07571016999998</v>
      </c>
      <c r="D10" s="9" t="str">
        <f>IF($B10="N/A","N/A",IF(C10&gt;15,"No",IF(C10&lt;-15,"No","Yes")))</f>
        <v>N/A</v>
      </c>
      <c r="E10" s="39">
        <v>398.99733616999998</v>
      </c>
      <c r="F10" s="9" t="str">
        <f>IF($B10="N/A","N/A",IF(E10&gt;15,"No",IF(E10&lt;-15,"No","Yes")))</f>
        <v>N/A</v>
      </c>
      <c r="G10" s="39">
        <v>400.73341311000001</v>
      </c>
      <c r="H10" s="9" t="str">
        <f>IF($B10="N/A","N/A",IF(G10&gt;15,"No",IF(G10&lt;-15,"No","Yes")))</f>
        <v>N/A</v>
      </c>
      <c r="I10" s="10">
        <v>1.2490000000000001</v>
      </c>
      <c r="J10" s="10">
        <v>0.43509999999999999</v>
      </c>
      <c r="K10" s="9" t="str">
        <f t="shared" si="0"/>
        <v>Yes</v>
      </c>
    </row>
    <row r="11" spans="1:11" ht="25.5" x14ac:dyDescent="0.2">
      <c r="A11" s="91" t="s">
        <v>845</v>
      </c>
      <c r="B11" s="37" t="s">
        <v>213</v>
      </c>
      <c r="C11" s="39" t="s">
        <v>1747</v>
      </c>
      <c r="D11" s="9" t="str">
        <f>IF($B11="N/A","N/A",IF(C11&gt;15,"No",IF(C11&lt;-15,"No","Yes")))</f>
        <v>N/A</v>
      </c>
      <c r="E11" s="39" t="s">
        <v>1747</v>
      </c>
      <c r="F11" s="9" t="str">
        <f>IF($B11="N/A","N/A",IF(E11&gt;15,"No",IF(E11&lt;-15,"No","Yes")))</f>
        <v>N/A</v>
      </c>
      <c r="G11" s="39" t="s">
        <v>1747</v>
      </c>
      <c r="H11" s="9" t="str">
        <f>IF($B11="N/A","N/A",IF(G11&gt;15,"No",IF(G11&lt;-15,"No","Yes")))</f>
        <v>N/A</v>
      </c>
      <c r="I11" s="10" t="s">
        <v>1747</v>
      </c>
      <c r="J11" s="10" t="s">
        <v>1747</v>
      </c>
      <c r="K11" s="9" t="str">
        <f t="shared" si="0"/>
        <v>N/A</v>
      </c>
    </row>
    <row r="12" spans="1:11" ht="25.5" x14ac:dyDescent="0.2">
      <c r="A12" s="91" t="s">
        <v>846</v>
      </c>
      <c r="B12" s="37" t="s">
        <v>213</v>
      </c>
      <c r="C12" s="39">
        <v>709.89269874000001</v>
      </c>
      <c r="D12" s="9" t="str">
        <f>IF($B12="N/A","N/A",IF(C12&gt;15,"No",IF(C12&lt;-15,"No","Yes")))</f>
        <v>N/A</v>
      </c>
      <c r="E12" s="39">
        <v>765.90222795</v>
      </c>
      <c r="F12" s="9" t="str">
        <f>IF($B12="N/A","N/A",IF(E12&gt;15,"No",IF(E12&lt;-15,"No","Yes")))</f>
        <v>N/A</v>
      </c>
      <c r="G12" s="39">
        <v>947.41221373999997</v>
      </c>
      <c r="H12" s="9" t="str">
        <f>IF($B12="N/A","N/A",IF(G12&gt;15,"No",IF(G12&lt;-15,"No","Yes")))</f>
        <v>N/A</v>
      </c>
      <c r="I12" s="10">
        <v>7.89</v>
      </c>
      <c r="J12" s="10">
        <v>23.7</v>
      </c>
      <c r="K12" s="9" t="str">
        <f t="shared" si="0"/>
        <v>Yes</v>
      </c>
    </row>
    <row r="13" spans="1:11" x14ac:dyDescent="0.2">
      <c r="A13" s="91" t="s">
        <v>655</v>
      </c>
      <c r="B13" s="37" t="s">
        <v>237</v>
      </c>
      <c r="C13" s="8">
        <v>98.993502039000006</v>
      </c>
      <c r="D13" s="9" t="str">
        <f>IF($B13="N/A","N/A",IF(C13&gt;99,"No",IF(C13&lt;75,"No","Yes")))</f>
        <v>Yes</v>
      </c>
      <c r="E13" s="8">
        <v>99.049728158999997</v>
      </c>
      <c r="F13" s="9" t="str">
        <f>IF($B13="N/A","N/A",IF(E13&gt;99,"No",IF(E13&lt;75,"No","Yes")))</f>
        <v>No</v>
      </c>
      <c r="G13" s="8">
        <v>99.043749579000007</v>
      </c>
      <c r="H13" s="9" t="str">
        <f>IF($B13="N/A","N/A",IF(G13&gt;99,"No",IF(G13&lt;75,"No","Yes")))</f>
        <v>No</v>
      </c>
      <c r="I13" s="10">
        <v>5.6800000000000003E-2</v>
      </c>
      <c r="J13" s="10">
        <v>-6.0000000000000001E-3</v>
      </c>
      <c r="K13" s="9" t="str">
        <f t="shared" ref="K13:K24" si="1">IF(J13="Div by 0", "N/A", IF(J13="N/A","N/A", IF(J13&gt;30, "No", IF(J13&lt;-30, "No", "Yes"))))</f>
        <v>Yes</v>
      </c>
    </row>
    <row r="14" spans="1:11" x14ac:dyDescent="0.2">
      <c r="A14" s="91" t="s">
        <v>495</v>
      </c>
      <c r="B14" s="37" t="s">
        <v>213</v>
      </c>
      <c r="C14" s="9">
        <v>99.443128559000002</v>
      </c>
      <c r="D14" s="9" t="str">
        <f>IF($B14="N/A","N/A",IF(C14&gt;15,"No",IF(C14&lt;-15,"No","Yes")))</f>
        <v>N/A</v>
      </c>
      <c r="E14" s="9">
        <v>99.395502347999994</v>
      </c>
      <c r="F14" s="9" t="str">
        <f>IF($B14="N/A","N/A",IF(E14&gt;15,"No",IF(E14&lt;-15,"No","Yes")))</f>
        <v>N/A</v>
      </c>
      <c r="G14" s="9">
        <v>99.363143938999997</v>
      </c>
      <c r="H14" s="9" t="str">
        <f>IF($B14="N/A","N/A",IF(G14&gt;15,"No",IF(G14&lt;-15,"No","Yes")))</f>
        <v>N/A</v>
      </c>
      <c r="I14" s="10">
        <v>-4.8000000000000001E-2</v>
      </c>
      <c r="J14" s="10">
        <v>-3.3000000000000002E-2</v>
      </c>
      <c r="K14" s="9" t="str">
        <f t="shared" si="1"/>
        <v>Yes</v>
      </c>
    </row>
    <row r="15" spans="1:11" x14ac:dyDescent="0.2">
      <c r="A15" s="91" t="s">
        <v>847</v>
      </c>
      <c r="B15" s="37" t="s">
        <v>213</v>
      </c>
      <c r="C15" s="38">
        <v>20.63713417</v>
      </c>
      <c r="D15" s="9" t="str">
        <f>IF($B15="N/A","N/A",IF(C15&gt;15,"No",IF(C15&lt;-15,"No","Yes")))</f>
        <v>N/A</v>
      </c>
      <c r="E15" s="10">
        <v>19.222632168000001</v>
      </c>
      <c r="F15" s="9" t="str">
        <f>IF($B15="N/A","N/A",IF(E15&gt;15,"No",IF(E15&lt;-15,"No","Yes")))</f>
        <v>N/A</v>
      </c>
      <c r="G15" s="10">
        <v>18.217622371000001</v>
      </c>
      <c r="H15" s="9" t="str">
        <f>IF($B15="N/A","N/A",IF(G15&gt;15,"No",IF(G15&lt;-15,"No","Yes")))</f>
        <v>N/A</v>
      </c>
      <c r="I15" s="10">
        <v>-6.85</v>
      </c>
      <c r="J15" s="10">
        <v>-5.23</v>
      </c>
      <c r="K15" s="9" t="str">
        <f t="shared" si="1"/>
        <v>Yes</v>
      </c>
    </row>
    <row r="16" spans="1:11" x14ac:dyDescent="0.2">
      <c r="A16" s="88" t="s">
        <v>656</v>
      </c>
      <c r="B16" s="62" t="s">
        <v>238</v>
      </c>
      <c r="C16" s="9">
        <v>0.39287095119999998</v>
      </c>
      <c r="D16" s="9" t="str">
        <f>IF($B16="N/A","N/A",IF(C16&gt;20,"No",IF(C16&lt;=0,"No","Yes")))</f>
        <v>Yes</v>
      </c>
      <c r="E16" s="9">
        <v>0.34800337460000003</v>
      </c>
      <c r="F16" s="9" t="str">
        <f>IF($B16="N/A","N/A",IF(E16&gt;20,"No",IF(E16&lt;=0,"No","Yes")))</f>
        <v>Yes</v>
      </c>
      <c r="G16" s="9">
        <v>0.33895261399999999</v>
      </c>
      <c r="H16" s="9" t="str">
        <f>IF($B16="N/A","N/A",IF(G16&gt;20,"No",IF(G16&lt;=0,"No","Yes")))</f>
        <v>Yes</v>
      </c>
      <c r="I16" s="10">
        <v>-11.4</v>
      </c>
      <c r="J16" s="10">
        <v>-2.6</v>
      </c>
      <c r="K16" s="9" t="str">
        <f t="shared" si="1"/>
        <v>Yes</v>
      </c>
    </row>
    <row r="17" spans="1:11" x14ac:dyDescent="0.2">
      <c r="A17" s="88" t="s">
        <v>371</v>
      </c>
      <c r="B17" s="37" t="s">
        <v>213</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
      <c r="A18" s="88" t="s">
        <v>848</v>
      </c>
      <c r="B18" s="37" t="s">
        <v>213</v>
      </c>
      <c r="C18" s="10">
        <v>25.368253968000001</v>
      </c>
      <c r="D18" s="9" t="str">
        <f>IF($B18="N/A","N/A",IF(C18&gt;15,"No",IF(C18&lt;-15,"No","Yes")))</f>
        <v>N/A</v>
      </c>
      <c r="E18" s="10">
        <v>25.279461279</v>
      </c>
      <c r="F18" s="9" t="str">
        <f>IF($B18="N/A","N/A",IF(E18&gt;15,"No",IF(E18&lt;-15,"No","Yes")))</f>
        <v>N/A</v>
      </c>
      <c r="G18" s="10">
        <v>24.90397351</v>
      </c>
      <c r="H18" s="9" t="str">
        <f>IF($B18="N/A","N/A",IF(G18&gt;15,"No",IF(G18&lt;-15,"No","Yes")))</f>
        <v>N/A</v>
      </c>
      <c r="I18" s="10">
        <v>-0.35</v>
      </c>
      <c r="J18" s="10">
        <v>-1.49</v>
      </c>
      <c r="K18" s="9" t="str">
        <f t="shared" si="1"/>
        <v>Yes</v>
      </c>
    </row>
    <row r="19" spans="1:11" x14ac:dyDescent="0.2">
      <c r="A19" s="91" t="s">
        <v>657</v>
      </c>
      <c r="B19" s="62" t="s">
        <v>239</v>
      </c>
      <c r="C19" s="9">
        <v>0</v>
      </c>
      <c r="D19" s="9" t="str">
        <f>IF($B19="N/A","N/A",IF(C19&gt;10,"No",IF(C19&lt;=0,"No","Yes")))</f>
        <v>No</v>
      </c>
      <c r="E19" s="9">
        <v>0</v>
      </c>
      <c r="F19" s="9" t="str">
        <f>IF($B19="N/A","N/A",IF(E19&gt;10,"No",IF(E19&lt;=0,"No","Yes")))</f>
        <v>No</v>
      </c>
      <c r="G19" s="9">
        <v>0</v>
      </c>
      <c r="H19" s="9" t="str">
        <f>IF($B19="N/A","N/A",IF(G19&gt;10,"No",IF(G19&lt;=0,"No","Yes")))</f>
        <v>No</v>
      </c>
      <c r="I19" s="10" t="s">
        <v>1747</v>
      </c>
      <c r="J19" s="10" t="s">
        <v>1747</v>
      </c>
      <c r="K19" s="9" t="str">
        <f t="shared" si="1"/>
        <v>N/A</v>
      </c>
    </row>
    <row r="20" spans="1:11" x14ac:dyDescent="0.2">
      <c r="A20" s="91" t="s">
        <v>129</v>
      </c>
      <c r="B20" s="37" t="s">
        <v>213</v>
      </c>
      <c r="C20" s="9" t="s">
        <v>1747</v>
      </c>
      <c r="D20" s="9" t="str">
        <f>IF($B20="N/A","N/A",IF(C20&gt;15,"No",IF(C20&lt;-15,"No","Yes")))</f>
        <v>N/A</v>
      </c>
      <c r="E20" s="9" t="s">
        <v>1747</v>
      </c>
      <c r="F20" s="9" t="str">
        <f>IF($B20="N/A","N/A",IF(E20&gt;15,"No",IF(E20&lt;-15,"No","Yes")))</f>
        <v>N/A</v>
      </c>
      <c r="G20" s="9" t="s">
        <v>1747</v>
      </c>
      <c r="H20" s="9" t="str">
        <f>IF($B20="N/A","N/A",IF(G20&gt;15,"No",IF(G20&lt;-15,"No","Yes")))</f>
        <v>N/A</v>
      </c>
      <c r="I20" s="10" t="s">
        <v>1747</v>
      </c>
      <c r="J20" s="10" t="s">
        <v>1747</v>
      </c>
      <c r="K20" s="9" t="str">
        <f t="shared" si="1"/>
        <v>N/A</v>
      </c>
    </row>
    <row r="21" spans="1:11" x14ac:dyDescent="0.2">
      <c r="A21" s="91" t="s">
        <v>849</v>
      </c>
      <c r="B21" s="37" t="s">
        <v>213</v>
      </c>
      <c r="C21" s="10" t="s">
        <v>1747</v>
      </c>
      <c r="D21" s="9" t="str">
        <f>IF($B21="N/A","N/A",IF(C21&gt;15,"No",IF(C21&lt;-15,"No","Yes")))</f>
        <v>N/A</v>
      </c>
      <c r="E21" s="10" t="s">
        <v>1747</v>
      </c>
      <c r="F21" s="9" t="str">
        <f>IF($B21="N/A","N/A",IF(E21&gt;15,"No",IF(E21&lt;-15,"No","Yes")))</f>
        <v>N/A</v>
      </c>
      <c r="G21" s="10" t="s">
        <v>1747</v>
      </c>
      <c r="H21" s="9" t="str">
        <f>IF($B21="N/A","N/A",IF(G21&gt;15,"No",IF(G21&lt;-15,"No","Yes")))</f>
        <v>N/A</v>
      </c>
      <c r="I21" s="10" t="s">
        <v>1747</v>
      </c>
      <c r="J21" s="10" t="s">
        <v>1747</v>
      </c>
      <c r="K21" s="9" t="str">
        <f t="shared" si="1"/>
        <v>N/A</v>
      </c>
    </row>
    <row r="22" spans="1:11" x14ac:dyDescent="0.2">
      <c r="A22" s="91" t="s">
        <v>1710</v>
      </c>
      <c r="B22" s="62" t="s">
        <v>224</v>
      </c>
      <c r="C22" s="9">
        <v>0.61362700960000005</v>
      </c>
      <c r="D22" s="9" t="str">
        <f>IF($B22="N/A","N/A",IF(C22&gt;5,"No",IF(C22&lt;=0,"No","Yes")))</f>
        <v>Yes</v>
      </c>
      <c r="E22" s="9">
        <v>0.60226846639999998</v>
      </c>
      <c r="F22" s="9" t="str">
        <f>IF($B22="N/A","N/A",IF(E22&gt;5,"No",IF(E22&lt;=0,"No","Yes")))</f>
        <v>Yes</v>
      </c>
      <c r="G22" s="9">
        <v>0.61729780690000002</v>
      </c>
      <c r="H22" s="9" t="str">
        <f>IF($B22="N/A","N/A",IF(G22&gt;5,"No",IF(G22&lt;=0,"No","Yes")))</f>
        <v>Yes</v>
      </c>
      <c r="I22" s="10">
        <v>-1.85</v>
      </c>
      <c r="J22" s="10">
        <v>2.4950000000000001</v>
      </c>
      <c r="K22" s="9" t="str">
        <f t="shared" si="1"/>
        <v>Yes</v>
      </c>
    </row>
    <row r="23" spans="1:11" x14ac:dyDescent="0.2">
      <c r="A23" s="91" t="s">
        <v>130</v>
      </c>
      <c r="B23" s="37"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
      <c r="A24" s="91" t="s">
        <v>850</v>
      </c>
      <c r="B24" s="37" t="s">
        <v>213</v>
      </c>
      <c r="C24" s="10">
        <v>11.914634145999999</v>
      </c>
      <c r="D24" s="9" t="str">
        <f>IF($B24="N/A","N/A",IF(C24&gt;15,"No",IF(C24&lt;-15,"No","Yes")))</f>
        <v>N/A</v>
      </c>
      <c r="E24" s="10">
        <v>10.566147859999999</v>
      </c>
      <c r="F24" s="9" t="str">
        <f>IF($B24="N/A","N/A",IF(E24&gt;15,"No",IF(E24&lt;-15,"No","Yes")))</f>
        <v>N/A</v>
      </c>
      <c r="G24" s="10">
        <v>9.7654545455000008</v>
      </c>
      <c r="H24" s="9" t="str">
        <f>IF($B24="N/A","N/A",IF(G24&gt;15,"No",IF(G24&lt;-15,"No","Yes")))</f>
        <v>N/A</v>
      </c>
      <c r="I24" s="10">
        <v>-11.3</v>
      </c>
      <c r="J24" s="10">
        <v>-7.58</v>
      </c>
      <c r="K24" s="9" t="str">
        <f t="shared" si="1"/>
        <v>Yes</v>
      </c>
    </row>
    <row r="25" spans="1:11" x14ac:dyDescent="0.2">
      <c r="A25" s="91" t="s">
        <v>15</v>
      </c>
      <c r="B25" s="37" t="s">
        <v>240</v>
      </c>
      <c r="C25" s="9">
        <v>0</v>
      </c>
      <c r="D25" s="9" t="str">
        <f>IF($B25="N/A","N/A",IF(C25&gt;20,"No",IF(C25&lt;1,"No","Yes")))</f>
        <v>No</v>
      </c>
      <c r="E25" s="9">
        <v>0</v>
      </c>
      <c r="F25" s="9" t="str">
        <f>IF($B25="N/A","N/A",IF(E25&gt;20,"No",IF(E25&lt;1,"No","Yes")))</f>
        <v>No</v>
      </c>
      <c r="G25" s="9">
        <v>0</v>
      </c>
      <c r="H25" s="9" t="str">
        <f>IF($B25="N/A","N/A",IF(G25&gt;20,"No",IF(G25&lt;1,"No","Yes")))</f>
        <v>No</v>
      </c>
      <c r="I25" s="10" t="s">
        <v>1747</v>
      </c>
      <c r="J25" s="10" t="s">
        <v>1747</v>
      </c>
      <c r="K25" s="9" t="str">
        <f t="shared" ref="K25:K34" si="2">IF(J25="Div by 0", "N/A", IF(J25="N/A","N/A", IF(J25&gt;30, "No", IF(J25&lt;-30, "No", "Yes"))))</f>
        <v>N/A</v>
      </c>
    </row>
    <row r="26" spans="1:11" x14ac:dyDescent="0.2">
      <c r="A26" s="91" t="s">
        <v>159</v>
      </c>
      <c r="B26" s="37" t="s">
        <v>214</v>
      </c>
      <c r="C26" s="9">
        <v>99.753052545000003</v>
      </c>
      <c r="D26" s="9" t="str">
        <f>IF($B26="N/A","N/A",IF(C26&gt;100,"No",IF(C26&lt;95,"No","Yes")))</f>
        <v>Yes</v>
      </c>
      <c r="E26" s="9">
        <v>99.724643795000006</v>
      </c>
      <c r="F26" s="9" t="str">
        <f>IF($B26="N/A","N/A",IF(E26&gt;100,"No",IF(E26&lt;95,"No","Yes")))</f>
        <v>Yes</v>
      </c>
      <c r="G26" s="9">
        <v>99.693595815999998</v>
      </c>
      <c r="H26" s="9" t="str">
        <f>IF($B26="N/A","N/A",IF(G26&gt;100,"No",IF(G26&lt;95,"No","Yes")))</f>
        <v>Yes</v>
      </c>
      <c r="I26" s="10">
        <v>-2.8000000000000001E-2</v>
      </c>
      <c r="J26" s="10">
        <v>-3.1E-2</v>
      </c>
      <c r="K26" s="9" t="str">
        <f t="shared" si="2"/>
        <v>Yes</v>
      </c>
    </row>
    <row r="27" spans="1:11" x14ac:dyDescent="0.2">
      <c r="A27" s="91" t="s">
        <v>32</v>
      </c>
      <c r="B27" s="37"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
      <c r="A28" s="91" t="s">
        <v>851</v>
      </c>
      <c r="B28" s="37" t="s">
        <v>226</v>
      </c>
      <c r="C28" s="9">
        <v>10.304443807</v>
      </c>
      <c r="D28" s="9" t="str">
        <f>IF($B28="N/A","N/A",IF(C28&gt;30,"No",IF(C28&lt;5,"No","Yes")))</f>
        <v>Yes</v>
      </c>
      <c r="E28" s="9">
        <v>9.6257499062999994</v>
      </c>
      <c r="F28" s="9" t="str">
        <f>IF($B28="N/A","N/A",IF(E28&gt;30,"No",IF(E28&lt;5,"No","Yes")))</f>
        <v>Yes</v>
      </c>
      <c r="G28" s="9">
        <v>9.8038115333999993</v>
      </c>
      <c r="H28" s="9" t="str">
        <f>IF($B28="N/A","N/A",IF(G28&gt;30,"No",IF(G28&lt;5,"No","Yes")))</f>
        <v>Yes</v>
      </c>
      <c r="I28" s="10">
        <v>-6.59</v>
      </c>
      <c r="J28" s="10">
        <v>1.85</v>
      </c>
      <c r="K28" s="9" t="str">
        <f t="shared" si="2"/>
        <v>Yes</v>
      </c>
    </row>
    <row r="29" spans="1:11" x14ac:dyDescent="0.2">
      <c r="A29" s="91" t="s">
        <v>852</v>
      </c>
      <c r="B29" s="37" t="s">
        <v>227</v>
      </c>
      <c r="C29" s="9">
        <v>45.489467316999999</v>
      </c>
      <c r="D29" s="9" t="str">
        <f>IF($B29="N/A","N/A",IF(C29&gt;75,"No",IF(C29&lt;15,"No","Yes")))</f>
        <v>Yes</v>
      </c>
      <c r="E29" s="9">
        <v>47.876827896999998</v>
      </c>
      <c r="F29" s="9" t="str">
        <f>IF($B29="N/A","N/A",IF(E29&gt;75,"No",IF(E29&lt;15,"No","Yes")))</f>
        <v>Yes</v>
      </c>
      <c r="G29" s="9">
        <v>45.827066825000003</v>
      </c>
      <c r="H29" s="9" t="str">
        <f>IF($B29="N/A","N/A",IF(G29&gt;75,"No",IF(G29&lt;15,"No","Yes")))</f>
        <v>Yes</v>
      </c>
      <c r="I29" s="10">
        <v>5.2480000000000002</v>
      </c>
      <c r="J29" s="10">
        <v>-4.28</v>
      </c>
      <c r="K29" s="9" t="str">
        <f t="shared" si="2"/>
        <v>Yes</v>
      </c>
    </row>
    <row r="30" spans="1:11" x14ac:dyDescent="0.2">
      <c r="A30" s="91" t="s">
        <v>853</v>
      </c>
      <c r="B30" s="37" t="s">
        <v>228</v>
      </c>
      <c r="C30" s="9">
        <v>44.206088876000003</v>
      </c>
      <c r="D30" s="9" t="str">
        <f>IF($B30="N/A","N/A",IF(C30&gt;70,"No",IF(C30&lt;25,"No","Yes")))</f>
        <v>Yes</v>
      </c>
      <c r="E30" s="9">
        <v>42.497422196999999</v>
      </c>
      <c r="F30" s="9" t="str">
        <f>IF($B30="N/A","N/A",IF(E30&gt;70,"No",IF(E30&lt;25,"No","Yes")))</f>
        <v>Yes</v>
      </c>
      <c r="G30" s="9">
        <v>44.369121641</v>
      </c>
      <c r="H30" s="9" t="str">
        <f>IF($B30="N/A","N/A",IF(G30&gt;70,"No",IF(G30&lt;25,"No","Yes")))</f>
        <v>Yes</v>
      </c>
      <c r="I30" s="10">
        <v>-3.87</v>
      </c>
      <c r="J30" s="10">
        <v>4.4039999999999999</v>
      </c>
      <c r="K30" s="9" t="str">
        <f t="shared" si="2"/>
        <v>Yes</v>
      </c>
    </row>
    <row r="31" spans="1:11" x14ac:dyDescent="0.2">
      <c r="A31" s="91" t="s">
        <v>160</v>
      </c>
      <c r="B31" s="37" t="s">
        <v>214</v>
      </c>
      <c r="C31" s="9">
        <v>99.804188128999996</v>
      </c>
      <c r="D31" s="9" t="str">
        <f>IF($B31="N/A","N/A",IF(C31&gt;100,"No",IF(C31&lt;95,"No","Yes")))</f>
        <v>Yes</v>
      </c>
      <c r="E31" s="9">
        <v>99.785573678000006</v>
      </c>
      <c r="F31" s="9" t="str">
        <f>IF($B31="N/A","N/A",IF(E31&gt;100,"No",IF(E31&lt;95,"No","Yes")))</f>
        <v>Yes</v>
      </c>
      <c r="G31" s="9">
        <v>99.827156614000003</v>
      </c>
      <c r="H31" s="9" t="str">
        <f>IF($B31="N/A","N/A",IF(G31&gt;100,"No",IF(G31&lt;95,"No","Yes")))</f>
        <v>Yes</v>
      </c>
      <c r="I31" s="10">
        <v>-1.9E-2</v>
      </c>
      <c r="J31" s="10">
        <v>4.1700000000000001E-2</v>
      </c>
      <c r="K31" s="9" t="str">
        <f t="shared" si="2"/>
        <v>Yes</v>
      </c>
    </row>
    <row r="32" spans="1:11" x14ac:dyDescent="0.2">
      <c r="A32" s="31" t="s">
        <v>374</v>
      </c>
      <c r="B32" s="37" t="s">
        <v>241</v>
      </c>
      <c r="C32" s="9">
        <v>0.74832562140000003</v>
      </c>
      <c r="D32" s="9" t="str">
        <f>IF($B32="N/A","N/A",IF(C32&gt;5,"No",IF(C32&lt;1,"No","Yes")))</f>
        <v>No</v>
      </c>
      <c r="E32" s="9">
        <v>0.83192725909999998</v>
      </c>
      <c r="F32" s="9" t="str">
        <f>IF($B32="N/A","N/A",IF(E32&gt;5,"No",IF(E32&lt;1,"No","Yes")))</f>
        <v>No</v>
      </c>
      <c r="G32" s="9">
        <v>0.87768524550000004</v>
      </c>
      <c r="H32" s="9" t="str">
        <f>IF($B32="N/A","N/A",IF(G32&gt;5,"No",IF(G32&lt;1,"No","Yes")))</f>
        <v>No</v>
      </c>
      <c r="I32" s="10">
        <v>11.17</v>
      </c>
      <c r="J32" s="10">
        <v>5.5</v>
      </c>
      <c r="K32" s="9" t="str">
        <f t="shared" si="2"/>
        <v>Yes</v>
      </c>
    </row>
    <row r="33" spans="1:11" x14ac:dyDescent="0.2">
      <c r="A33" s="31" t="s">
        <v>376</v>
      </c>
      <c r="B33" s="37" t="s">
        <v>242</v>
      </c>
      <c r="C33" s="9">
        <v>97.126429614000003</v>
      </c>
      <c r="D33" s="9" t="str">
        <f>IF($B33="N/A","N/A",IF(C33&gt;98,"No",IF(C33&lt;8,"No","Yes")))</f>
        <v>Yes</v>
      </c>
      <c r="E33" s="9">
        <v>97.073022121999998</v>
      </c>
      <c r="F33" s="9" t="str">
        <f>IF($B33="N/A","N/A",IF(E33&gt;98,"No",IF(E33&lt;8,"No","Yes")))</f>
        <v>Yes</v>
      </c>
      <c r="G33" s="9">
        <v>96.900042650000003</v>
      </c>
      <c r="H33" s="9" t="str">
        <f>IF($B33="N/A","N/A",IF(G33&gt;98,"No",IF(G33&lt;8,"No","Yes")))</f>
        <v>Yes</v>
      </c>
      <c r="I33" s="10">
        <v>-5.5E-2</v>
      </c>
      <c r="J33" s="10">
        <v>-0.17799999999999999</v>
      </c>
      <c r="K33" s="9" t="str">
        <f t="shared" si="2"/>
        <v>Yes</v>
      </c>
    </row>
    <row r="34" spans="1:11" x14ac:dyDescent="0.2">
      <c r="A34" s="31" t="s">
        <v>377</v>
      </c>
      <c r="B34" s="62" t="s">
        <v>224</v>
      </c>
      <c r="C34" s="9">
        <v>0.68721236230000005</v>
      </c>
      <c r="D34" s="9" t="str">
        <f>IF($B34="N/A","N/A",IF(C34&gt;5,"No",IF(C34&lt;=0,"No","Yes")))</f>
        <v>Yes</v>
      </c>
      <c r="E34" s="9">
        <v>0.60929883760000003</v>
      </c>
      <c r="F34" s="9" t="str">
        <f>IF($B34="N/A","N/A",IF(E34&gt;5,"No",IF(E34&lt;=0,"No","Yes")))</f>
        <v>Yes</v>
      </c>
      <c r="G34" s="9">
        <v>0.66892635079999996</v>
      </c>
      <c r="H34" s="9" t="str">
        <f>IF($B34="N/A","N/A",IF(G34&gt;5,"No",IF(G34&lt;=0,"No","Yes")))</f>
        <v>Yes</v>
      </c>
      <c r="I34" s="10">
        <v>-11.3</v>
      </c>
      <c r="J34" s="10">
        <v>9.7859999999999996</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6" t="s">
        <v>1645</v>
      </c>
      <c r="B36" s="157"/>
      <c r="C36" s="157"/>
      <c r="D36" s="157"/>
      <c r="E36" s="157"/>
      <c r="F36" s="157"/>
      <c r="G36" s="157"/>
      <c r="H36" s="157"/>
      <c r="I36" s="157"/>
      <c r="J36" s="157"/>
      <c r="K36" s="158"/>
    </row>
    <row r="37" spans="1:11" x14ac:dyDescent="0.2">
      <c r="A37" s="159" t="s">
        <v>1743</v>
      </c>
      <c r="B37" s="159"/>
      <c r="C37" s="159"/>
      <c r="D37" s="159"/>
      <c r="E37" s="159"/>
      <c r="F37" s="159"/>
      <c r="G37" s="159"/>
      <c r="H37" s="159"/>
      <c r="I37" s="159"/>
      <c r="J37" s="159"/>
      <c r="K37" s="160"/>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1595</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9242</v>
      </c>
      <c r="D6" s="9" t="str">
        <f>IF($B6="N/A","N/A",IF(C6&gt;15,"No",IF(C6&lt;-15,"No","Yes")))</f>
        <v>N/A</v>
      </c>
      <c r="E6" s="38">
        <v>9679</v>
      </c>
      <c r="F6" s="9" t="str">
        <f>IF($B6="N/A","N/A",IF(E6&gt;15,"No",IF(E6&lt;-15,"No","Yes")))</f>
        <v>N/A</v>
      </c>
      <c r="G6" s="38">
        <v>10173</v>
      </c>
      <c r="H6" s="9" t="str">
        <f>IF($B6="N/A","N/A",IF(G6&gt;15,"No",IF(G6&lt;-15,"No","Yes")))</f>
        <v>N/A</v>
      </c>
      <c r="I6" s="10">
        <v>4.7279999999999998</v>
      </c>
      <c r="J6" s="10">
        <v>5.1040000000000001</v>
      </c>
      <c r="K6" s="9" t="str">
        <f t="shared" ref="K6:K2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39">
        <v>704.02207313999997</v>
      </c>
      <c r="D9" s="9" t="str">
        <f>IF($B9="N/A","N/A",IF(C9&gt;15,"No",IF(C9&lt;-15,"No","Yes")))</f>
        <v>N/A</v>
      </c>
      <c r="E9" s="39">
        <v>727.29827462000003</v>
      </c>
      <c r="F9" s="9" t="str">
        <f>IF($B9="N/A","N/A",IF(E9&gt;15,"No",IF(E9&lt;-15,"No","Yes")))</f>
        <v>N/A</v>
      </c>
      <c r="G9" s="39">
        <v>740.16357023</v>
      </c>
      <c r="H9" s="9" t="str">
        <f>IF($B9="N/A","N/A",IF(G9&gt;15,"No",IF(G9&lt;-15,"No","Yes")))</f>
        <v>N/A</v>
      </c>
      <c r="I9" s="10">
        <v>3.306</v>
      </c>
      <c r="J9" s="10">
        <v>1.7689999999999999</v>
      </c>
      <c r="K9" s="9" t="str">
        <f t="shared" si="0"/>
        <v>Yes</v>
      </c>
    </row>
    <row r="10" spans="1:11" x14ac:dyDescent="0.2">
      <c r="A10" s="91" t="s">
        <v>655</v>
      </c>
      <c r="B10" s="37" t="s">
        <v>237</v>
      </c>
      <c r="C10" s="8">
        <v>99.945899155999996</v>
      </c>
      <c r="D10" s="9" t="str">
        <f>IF($B10="N/A","N/A",IF(C10&gt;99,"No",IF(C10&lt;75,"No","Yes")))</f>
        <v>No</v>
      </c>
      <c r="E10" s="8">
        <v>99.927678478999994</v>
      </c>
      <c r="F10" s="9" t="str">
        <f>IF($B10="N/A","N/A",IF(E10&gt;99,"No",IF(E10&lt;75,"No","Yes")))</f>
        <v>No</v>
      </c>
      <c r="G10" s="8">
        <v>99.862380811999998</v>
      </c>
      <c r="H10" s="9" t="str">
        <f>IF($B10="N/A","N/A",IF(G10&gt;99,"No",IF(G10&lt;75,"No","Yes")))</f>
        <v>No</v>
      </c>
      <c r="I10" s="10">
        <v>-1.7999999999999999E-2</v>
      </c>
      <c r="J10" s="10">
        <v>-6.5000000000000002E-2</v>
      </c>
      <c r="K10" s="9" t="str">
        <f t="shared" si="0"/>
        <v>Yes</v>
      </c>
    </row>
    <row r="11" spans="1:11" x14ac:dyDescent="0.2">
      <c r="A11" s="88" t="s">
        <v>656</v>
      </c>
      <c r="B11" s="62" t="s">
        <v>238</v>
      </c>
      <c r="C11" s="9">
        <v>0</v>
      </c>
      <c r="D11" s="9" t="str">
        <f>IF($B11="N/A","N/A",IF(C11&gt;20,"No",IF(C11&lt;=0,"No","Yes")))</f>
        <v>No</v>
      </c>
      <c r="E11" s="9">
        <v>0</v>
      </c>
      <c r="F11" s="9" t="str">
        <f>IF($B11="N/A","N/A",IF(E11&gt;20,"No",IF(E11&lt;=0,"No","Yes")))</f>
        <v>No</v>
      </c>
      <c r="G11" s="9">
        <v>0</v>
      </c>
      <c r="H11" s="9" t="str">
        <f>IF($B11="N/A","N/A",IF(G11&gt;20,"No",IF(G11&lt;=0,"No","Yes")))</f>
        <v>No</v>
      </c>
      <c r="I11" s="10" t="s">
        <v>1747</v>
      </c>
      <c r="J11" s="10" t="s">
        <v>1747</v>
      </c>
      <c r="K11" s="9" t="str">
        <f t="shared" si="0"/>
        <v>N/A</v>
      </c>
    </row>
    <row r="12" spans="1:11" x14ac:dyDescent="0.2">
      <c r="A12" s="91" t="s">
        <v>657</v>
      </c>
      <c r="B12" s="62" t="s">
        <v>239</v>
      </c>
      <c r="C12" s="9">
        <v>0</v>
      </c>
      <c r="D12" s="9" t="str">
        <f>IF($B12="N/A","N/A",IF(C12&gt;10,"No",IF(C12&lt;=0,"No","Yes")))</f>
        <v>No</v>
      </c>
      <c r="E12" s="9">
        <v>0</v>
      </c>
      <c r="F12" s="9" t="str">
        <f>IF($B12="N/A","N/A",IF(E12&gt;10,"No",IF(E12&lt;=0,"No","Yes")))</f>
        <v>No</v>
      </c>
      <c r="G12" s="9">
        <v>0</v>
      </c>
      <c r="H12" s="9" t="str">
        <f>IF($B12="N/A","N/A",IF(G12&gt;10,"No",IF(G12&lt;=0,"No","Yes")))</f>
        <v>No</v>
      </c>
      <c r="I12" s="10" t="s">
        <v>1747</v>
      </c>
      <c r="J12" s="10" t="s">
        <v>1747</v>
      </c>
      <c r="K12" s="9" t="str">
        <f t="shared" si="0"/>
        <v>N/A</v>
      </c>
    </row>
    <row r="13" spans="1:11" x14ac:dyDescent="0.2">
      <c r="A13" s="91" t="s">
        <v>658</v>
      </c>
      <c r="B13" s="62" t="s">
        <v>224</v>
      </c>
      <c r="C13" s="9">
        <v>5.4100844000000002E-2</v>
      </c>
      <c r="D13" s="9" t="str">
        <f>IF($B13="N/A","N/A",IF(C13&gt;5,"No",IF(C13&lt;=0,"No","Yes")))</f>
        <v>Yes</v>
      </c>
      <c r="E13" s="9">
        <v>7.2321520799999997E-2</v>
      </c>
      <c r="F13" s="9" t="str">
        <f>IF($B13="N/A","N/A",IF(E13&gt;5,"No",IF(E13&lt;=0,"No","Yes")))</f>
        <v>Yes</v>
      </c>
      <c r="G13" s="9">
        <v>0.137619188</v>
      </c>
      <c r="H13" s="9" t="str">
        <f>IF($B13="N/A","N/A",IF(G13&gt;5,"No",IF(G13&lt;=0,"No","Yes")))</f>
        <v>Yes</v>
      </c>
      <c r="I13" s="10">
        <v>33.68</v>
      </c>
      <c r="J13" s="10">
        <v>90.29</v>
      </c>
      <c r="K13" s="9" t="str">
        <f t="shared" si="0"/>
        <v>No</v>
      </c>
    </row>
    <row r="14" spans="1:11" x14ac:dyDescent="0.2">
      <c r="A14" s="91" t="s">
        <v>159</v>
      </c>
      <c r="B14" s="37" t="s">
        <v>214</v>
      </c>
      <c r="C14" s="9">
        <v>86.096083098999998</v>
      </c>
      <c r="D14" s="9" t="str">
        <f>IF($B14="N/A","N/A",IF(C14&gt;100,"No",IF(C14&lt;95,"No","Yes")))</f>
        <v>No</v>
      </c>
      <c r="E14" s="9">
        <v>88.252918690000001</v>
      </c>
      <c r="F14" s="9" t="str">
        <f>IF($B14="N/A","N/A",IF(E14&gt;100,"No",IF(E14&lt;95,"No","Yes")))</f>
        <v>No</v>
      </c>
      <c r="G14" s="9">
        <v>85.717094269</v>
      </c>
      <c r="H14" s="9" t="str">
        <f>IF($B14="N/A","N/A",IF(G14&gt;100,"No",IF(G14&lt;95,"No","Yes")))</f>
        <v>No</v>
      </c>
      <c r="I14" s="10">
        <v>2.5049999999999999</v>
      </c>
      <c r="J14" s="10">
        <v>-2.87</v>
      </c>
      <c r="K14" s="9" t="str">
        <f t="shared" si="0"/>
        <v>Yes</v>
      </c>
    </row>
    <row r="15" spans="1:11" x14ac:dyDescent="0.2">
      <c r="A15" s="91" t="s">
        <v>32</v>
      </c>
      <c r="B15" s="37"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
      <c r="A16" s="91" t="s">
        <v>851</v>
      </c>
      <c r="B16" s="37" t="s">
        <v>226</v>
      </c>
      <c r="C16" s="9">
        <v>9.9004544470999996</v>
      </c>
      <c r="D16" s="9" t="str">
        <f>IF($B16="N/A","N/A",IF(C16&gt;30,"No",IF(C16&lt;5,"No","Yes")))</f>
        <v>Yes</v>
      </c>
      <c r="E16" s="9">
        <v>9.4431242897000001</v>
      </c>
      <c r="F16" s="9" t="str">
        <f>IF($B16="N/A","N/A",IF(E16&gt;30,"No",IF(E16&lt;5,"No","Yes")))</f>
        <v>Yes</v>
      </c>
      <c r="G16" s="9">
        <v>9.7021527573000004</v>
      </c>
      <c r="H16" s="9" t="str">
        <f>IF($B16="N/A","N/A",IF(G16&gt;30,"No",IF(G16&lt;5,"No","Yes")))</f>
        <v>Yes</v>
      </c>
      <c r="I16" s="10">
        <v>-4.62</v>
      </c>
      <c r="J16" s="10">
        <v>2.7429999999999999</v>
      </c>
      <c r="K16" s="9" t="str">
        <f t="shared" si="0"/>
        <v>Yes</v>
      </c>
    </row>
    <row r="17" spans="1:11" x14ac:dyDescent="0.2">
      <c r="A17" s="91" t="s">
        <v>852</v>
      </c>
      <c r="B17" s="37" t="s">
        <v>227</v>
      </c>
      <c r="C17" s="9">
        <v>41.581908677999998</v>
      </c>
      <c r="D17" s="9" t="str">
        <f>IF($B17="N/A","N/A",IF(C17&gt;75,"No",IF(C17&lt;15,"No","Yes")))</f>
        <v>Yes</v>
      </c>
      <c r="E17" s="9">
        <v>41.801839033</v>
      </c>
      <c r="F17" s="9" t="str">
        <f>IF($B17="N/A","N/A",IF(E17&gt;75,"No",IF(E17&lt;15,"No","Yes")))</f>
        <v>Yes</v>
      </c>
      <c r="G17" s="9">
        <v>41.246436645999999</v>
      </c>
      <c r="H17" s="9" t="str">
        <f>IF($B17="N/A","N/A",IF(G17&gt;75,"No",IF(G17&lt;15,"No","Yes")))</f>
        <v>Yes</v>
      </c>
      <c r="I17" s="10">
        <v>0.52890000000000004</v>
      </c>
      <c r="J17" s="10">
        <v>-1.33</v>
      </c>
      <c r="K17" s="9" t="str">
        <f t="shared" si="0"/>
        <v>Yes</v>
      </c>
    </row>
    <row r="18" spans="1:11" x14ac:dyDescent="0.2">
      <c r="A18" s="91" t="s">
        <v>853</v>
      </c>
      <c r="B18" s="37" t="s">
        <v>228</v>
      </c>
      <c r="C18" s="9">
        <v>48.517636875000001</v>
      </c>
      <c r="D18" s="9" t="str">
        <f>IF($B18="N/A","N/A",IF(C18&gt;70,"No",IF(C18&lt;25,"No","Yes")))</f>
        <v>Yes</v>
      </c>
      <c r="E18" s="9">
        <v>48.755036677</v>
      </c>
      <c r="F18" s="9" t="str">
        <f>IF($B18="N/A","N/A",IF(E18&gt;70,"No",IF(E18&lt;25,"No","Yes")))</f>
        <v>Yes</v>
      </c>
      <c r="G18" s="9">
        <v>49.051410597</v>
      </c>
      <c r="H18" s="9" t="str">
        <f>IF($B18="N/A","N/A",IF(G18&gt;70,"No",IF(G18&lt;25,"No","Yes")))</f>
        <v>Yes</v>
      </c>
      <c r="I18" s="10">
        <v>0.48930000000000001</v>
      </c>
      <c r="J18" s="10">
        <v>0.6079</v>
      </c>
      <c r="K18" s="9" t="str">
        <f t="shared" si="0"/>
        <v>Yes</v>
      </c>
    </row>
    <row r="19" spans="1:11" x14ac:dyDescent="0.2">
      <c r="A19" s="91" t="s">
        <v>160</v>
      </c>
      <c r="B19" s="37" t="s">
        <v>214</v>
      </c>
      <c r="C19" s="9">
        <v>100</v>
      </c>
      <c r="D19" s="9" t="str">
        <f>IF($B19="N/A","N/A",IF(C19&gt;100,"No",IF(C19&lt;95,"No","Yes")))</f>
        <v>Yes</v>
      </c>
      <c r="E19" s="9">
        <v>100</v>
      </c>
      <c r="F19" s="9" t="str">
        <f>IF($B19="N/A","N/A",IF(E19&gt;100,"No",IF(E19&lt;95,"No","Yes")))</f>
        <v>Yes</v>
      </c>
      <c r="G19" s="9">
        <v>100</v>
      </c>
      <c r="H19" s="9" t="str">
        <f>IF($B19="N/A","N/A",IF(G19&gt;100,"No",IF(G19&lt;95,"No","Yes")))</f>
        <v>Yes</v>
      </c>
      <c r="I19" s="10">
        <v>0</v>
      </c>
      <c r="J19" s="10">
        <v>0</v>
      </c>
      <c r="K19" s="9" t="str">
        <f t="shared" si="0"/>
        <v>Yes</v>
      </c>
    </row>
    <row r="20" spans="1:11" x14ac:dyDescent="0.2">
      <c r="A20" s="31" t="s">
        <v>374</v>
      </c>
      <c r="B20" s="37" t="s">
        <v>241</v>
      </c>
      <c r="C20" s="9">
        <v>0</v>
      </c>
      <c r="D20" s="9" t="str">
        <f>IF($B20="N/A","N/A",IF(C20&gt;5,"No",IF(C20&lt;1,"No","Yes")))</f>
        <v>No</v>
      </c>
      <c r="E20" s="9">
        <v>0</v>
      </c>
      <c r="F20" s="9" t="str">
        <f>IF($B20="N/A","N/A",IF(E20&gt;5,"No",IF(E20&lt;1,"No","Yes")))</f>
        <v>No</v>
      </c>
      <c r="G20" s="9">
        <v>0</v>
      </c>
      <c r="H20" s="9" t="str">
        <f>IF($B20="N/A","N/A",IF(G20&gt;5,"No",IF(G20&lt;1,"No","Yes")))</f>
        <v>No</v>
      </c>
      <c r="I20" s="10" t="s">
        <v>1747</v>
      </c>
      <c r="J20" s="10" t="s">
        <v>1747</v>
      </c>
      <c r="K20" s="9" t="str">
        <f t="shared" si="0"/>
        <v>N/A</v>
      </c>
    </row>
    <row r="21" spans="1:11" x14ac:dyDescent="0.2">
      <c r="A21" s="31" t="s">
        <v>376</v>
      </c>
      <c r="B21" s="37" t="s">
        <v>242</v>
      </c>
      <c r="C21" s="9">
        <v>100</v>
      </c>
      <c r="D21" s="9" t="str">
        <f>IF($B21="N/A","N/A",IF(C21&gt;98,"No",IF(C21&lt;8,"No","Yes")))</f>
        <v>No</v>
      </c>
      <c r="E21" s="9">
        <v>100</v>
      </c>
      <c r="F21" s="9" t="str">
        <f>IF($B21="N/A","N/A",IF(E21&gt;98,"No",IF(E21&lt;8,"No","Yes")))</f>
        <v>No</v>
      </c>
      <c r="G21" s="9">
        <v>100</v>
      </c>
      <c r="H21" s="9" t="str">
        <f>IF($B21="N/A","N/A",IF(G21&gt;98,"No",IF(G21&lt;8,"No","Yes")))</f>
        <v>No</v>
      </c>
      <c r="I21" s="10">
        <v>0</v>
      </c>
      <c r="J21" s="10">
        <v>0</v>
      </c>
      <c r="K21" s="9" t="str">
        <f t="shared" si="0"/>
        <v>Yes</v>
      </c>
    </row>
    <row r="22" spans="1:11" x14ac:dyDescent="0.2">
      <c r="A22" s="31" t="s">
        <v>377</v>
      </c>
      <c r="B22" s="62" t="s">
        <v>224</v>
      </c>
      <c r="C22" s="9">
        <v>0</v>
      </c>
      <c r="D22" s="9" t="str">
        <f>IF($B22="N/A","N/A",IF(C22&gt;5,"No",IF(C22&lt;=0,"No","Yes")))</f>
        <v>No</v>
      </c>
      <c r="E22" s="9">
        <v>0</v>
      </c>
      <c r="F22" s="9" t="str">
        <f>IF($B22="N/A","N/A",IF(E22&gt;5,"No",IF(E22&lt;=0,"No","Yes")))</f>
        <v>No</v>
      </c>
      <c r="G22" s="9">
        <v>0</v>
      </c>
      <c r="H22" s="9" t="str">
        <f>IF($B22="N/A","N/A",IF(G22&gt;5,"No",IF(G22&lt;=0,"No","Yes")))</f>
        <v>No</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SVerghese</cp:lastModifiedBy>
  <cp:lastPrinted>2015-06-22T16:10:04Z</cp:lastPrinted>
  <dcterms:created xsi:type="dcterms:W3CDTF">2001-03-26T18:59:21Z</dcterms:created>
  <dcterms:modified xsi:type="dcterms:W3CDTF">2017-05-15T19:35:28Z</dcterms:modified>
  <dc:language>English</dc:language>
</cp:coreProperties>
</file>