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<sst xmlns="http://schemas.openxmlformats.org/spreadsheetml/2006/main" count="8310" uniqueCount="1749">
  <si>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</si>
  <si>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</si>
  <si>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</si>
  <si>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</si>
  <si>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</si>
  <si>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</si>
  <si>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</si>
  <si>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</si>
  <si>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</si>
  <si>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</si>
  <si>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</si>
  <si>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</si>
  <si>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</si>
  <si>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</si>
  <si>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</si>
  <si>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</si>
  <si>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</si>
  <si>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</si>
  <si>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</si>
  <si>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</si>
  <si>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</si>
  <si>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</si>
  <si>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</si>
  <si>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</si>
  <si>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</si>
  <si>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</si>
  <si>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</si>
  <si>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</si>
  <si>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</si>
  <si>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</si>
  <si>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</si>
  <si>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</si>
  <si>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</si>
  <si>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</si>
  <si>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</si>
  <si>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</si>
  <si>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</si>
  <si>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</si>
  <si>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</si>
  <si>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</si>
  <si>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</si>
  <si>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</si>
  <si>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</si>
  <si>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</si>
  <si>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</si>
  <si>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</si>
  <si>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</si>
  <si>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</si>
  <si>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</si>
  <si>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</si>
  <si>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</si>
  <si>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</si>
  <si>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</si>
  <si>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</si>
  <si>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</si>
  <si>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</si>
  <si>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</si>
  <si>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</si>
  <si>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</si>
  <si>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</si>
  <si>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</si>
  <si>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</si>
  <si>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</si>
  <si>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</si>
  <si>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</si>
  <si>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</si>
  <si>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</si>
  <si>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</si>
  <si>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</si>
  <si>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</si>
  <si>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</si>
  <si>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</si>
  <si>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</si>
  <si>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</si>
  <si>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</si>
  <si>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</si>
  <si>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</si>
  <si>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</si>
  <si>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</si>
  <si>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</si>
  <si>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</si>
  <si>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</si>
  <si>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</si>
  <si>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</si>
  <si>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</si>
  <si>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</si>
  <si>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</si>
  <si>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</si>
  <si>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</si>
  <si>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</si>
  <si>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</si>
  <si>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</si>
  <si>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</si>
  <si>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</si>
  <si>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</si>
  <si>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</si>
  <si>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</si>
  <si>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</si>
  <si>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</si>
  <si>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</si>
  <si>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</si>
  <si>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</si>
  <si>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</si>
  <si>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</si>
  <si>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</si>
  <si>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</si>
  <si>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</si>
  <si>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</si>
  <si>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</si>
  <si>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</si>
  <si>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</si>
  <si>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</si>
  <si>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</si>
  <si>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</si>
  <si>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</si>
  <si>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</si>
  <si>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</si>
  <si>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</si>
  <si>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</si>
  <si>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</si>
  <si>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</si>
  <si>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</si>
  <si>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</si>
  <si>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</si>
  <si>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</si>
  <si>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</si>
  <si>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</si>
  <si>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</si>
  <si>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</si>
  <si>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</si>
  <si>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</si>
  <si>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</si>
  <si>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</si>
  <si>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</si>
  <si>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</si>
  <si>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</si>
  <si>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</si>
  <si>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</si>
  <si>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</si>
  <si>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</si>
  <si>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</si>
  <si>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</si>
  <si>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</si>
  <si>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</si>
  <si>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</si>
  <si>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</si>
  <si>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</si>
  <si>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</si>
  <si>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</si>
  <si>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</si>
  <si>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</si>
  <si>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</si>
  <si>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</si>
  <si>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</si>
  <si>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</si>
  <si>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</si>
  <si>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</si>
  <si>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</si>
  <si>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</si>
  <si>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</si>
  <si>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</si>
  <si>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</si>
  <si>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</si>
  <si>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</si>
  <si>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</si>
  <si>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</si>
  <si>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</si>
  <si>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</si>
  <si>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</si>
  <si>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</si>
  <si>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</si>
  <si>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</si>
  <si>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</si>
  <si>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</si>
  <si>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</si>
  <si>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</si>
  <si>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</si>
  <si>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</si>
  <si>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</si>
  <si>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</si>
  <si>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</si>
  <si>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</si>
  <si>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</si>
  <si>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</si>
  <si>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</si>
  <si>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</si>
  <si>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</si>
  <si>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</si>
  <si>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</si>
  <si>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</si>
  <si>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</si>
  <si>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</si>
  <si>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</si>
  <si>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</si>
  <si>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</si>
  <si>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</si>
  <si>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</si>
  <si>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</si>
  <si>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</si>
  <si>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</si>
  <si>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</si>
  <si>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</si>
  <si>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</si>
  <si>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</si>
  <si>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</si>
  <si>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</si>
  <si>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</si>
  <si>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</si>
  <si>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</si>
  <si>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</si>
  <si>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</si>
  <si>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</si>
  <si>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</si>
  <si>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</si>
  <si>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</si>
  <si>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</si>
  <si>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</si>
  <si>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</si>
  <si>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</si>
  <si>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</si>
  <si>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</si>
  <si>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</si>
  <si>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</si>
  <si>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</si>
  <si>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</si>
  <si>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</si>
  <si>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</si>
  <si>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</si>
  <si>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</si>
  <si>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</si>
  <si>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</si>
  <si>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</si>
  <si>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</si>
  <si>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</si>
  <si>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</si>
  <si>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</si>
  <si>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</si>
  <si>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</si>
  <si>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</si>
  <si>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</si>
  <si>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</si>
  <si>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</si>
  <si>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</si>
  <si>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</si>
  <si>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</si>
  <si>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</si>
  <si>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</si>
  <si>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</si>
  <si>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</si>
  <si>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</si>
  <si>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</si>
  <si>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</si>
  <si>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</si>
  <si>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</si>
  <si>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</si>
  <si>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</si>
  <si>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</si>
  <si>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</si>
  <si>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</si>
  <si>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</si>
  <si>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</si>
  <si>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</si>
  <si>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</si>
  <si>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</si>
  <si>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</si>
  <si>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</si>
  <si>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</si>
  <si>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</si>
  <si>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</si>
  <si>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</si>
  <si>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</si>
  <si>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</si>
  <si>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</si>
  <si>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</si>
  <si>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</si>
  <si>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</si>
  <si>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</si>
  <si>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</si>
  <si>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</si>
  <si>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</si>
  <si>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</si>
  <si>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</si>
  <si>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</si>
  <si>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</si>
  <si>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</si>
  <si>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</si>
  <si>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</si>
  <si>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</si>
  <si>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</si>
  <si>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</si>
  <si>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</si>
  <si>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</si>
  <si>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</si>
  <si>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</si>
  <si>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</si>
  <si>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</si>
  <si>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</si>
  <si>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</si>
  <si>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</si>
  <si>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</si>
  <si>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</si>
  <si>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</si>
  <si>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</si>
  <si>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</si>
  <si>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</si>
  <si>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</si>
  <si>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</si>
  <si>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</si>
  <si>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</si>
  <si>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</si>
  <si>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</si>
  <si>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</si>
  <si>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</si>
  <si>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</si>
  <si>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</si>
  <si>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</si>
  <si>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</si>
  <si>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</si>
  <si>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</si>
  <si>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</si>
  <si>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</si>
  <si>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</si>
  <si>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</si>
  <si>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</si>
  <si>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</si>
  <si>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</si>
  <si>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</si>
  <si>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</si>
  <si>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</si>
  <si>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</si>
  <si>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</si>
  <si>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</si>
  <si>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</si>
  <si>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</si>
  <si>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</si>
  <si>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</si>
  <si>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</si>
  <si>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</si>
  <si>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</si>
  <si>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</si>
  <si>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</si>
  <si>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</si>
  <si>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</si>
  <si>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</si>
  <si>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</si>
  <si>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</si>
  <si>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</si>
  <si>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</si>
  <si>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</si>
  <si>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</si>
  <si>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</si>
  <si>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</si>
  <si>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</si>
  <si>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</si>
  <si>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</si>
  <si>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</si>
  <si>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</si>
  <si>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</si>
  <si>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</si>
  <si>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</si>
  <si>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</si>
  <si>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</si>
  <si>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</si>
  <si>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</si>
  <si>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</si>
  <si>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</si>
  <si>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</si>
  <si>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</si>
  <si>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</si>
  <si>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</si>
  <si>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</si>
  <si>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</si>
  <si>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</si>
  <si>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</si>
  <si>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</si>
  <si>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</si>
  <si>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</si>
  <si>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</si>
  <si>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</si>
  <si>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</si>
  <si>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</si>
  <si>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</si>
  <si>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</si>
  <si>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</si>
  <si>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</si>
  <si>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</si>
  <si>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</si>
  <si>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</si>
  <si>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</si>
  <si>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</si>
  <si>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</si>
  <si>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</si>
  <si>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</si>
  <si>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</si>
  <si>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</si>
  <si>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</si>
  <si>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</si>
  <si>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</si>
  <si>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</si>
  <si>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</si>
  <si>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</si>
  <si>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</si>
  <si>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</si>
  <si>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</si>
  <si>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</si>
  <si>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</si>
  <si>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</si>
  <si>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</si>
  <si>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</si>
  <si>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</si>
  <si>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</si>
  <si>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</si>
  <si>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</si>
  <si>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</si>
  <si>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</si>
  <si>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</si>
  <si>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</si>
  <si>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</si>
  <si>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</si>
  <si>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</si>
  <si>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</si>
  <si>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</si>
  <si>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</si>
  <si>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</si>
  <si>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</si>
  <si>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</si>
  <si>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</si>
  <si>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</si>
  <si>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</si>
  <si>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</si>
  <si>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</si>
  <si>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</si>
  <si>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</si>
  <si>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</si>
  <si>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</si>
  <si>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</si>
  <si>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</si>
  <si>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</si>
  <si>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</si>
  <si>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</si>
  <si>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</si>
  <si>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</si>
  <si>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</si>
  <si>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</si>
  <si>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</si>
  <si>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</si>
  <si>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</si>
  <si>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</si>
  <si>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</si>
  <si>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</si>
  <si>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</si>
  <si>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</si>
  <si>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</si>
  <si>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</si>
  <si>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</si>
  <si>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</si>
  <si>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</si>
  <si>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</si>
  <si>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</si>
  <si>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</si>
  <si>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</si>
  <si>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</si>
  <si>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</si>
  <si>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</si>
  <si>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</si>
  <si>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</si>
  <si>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</si>
  <si>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</si>
  <si>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</si>
  <si>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</si>
  <si>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</si>
  <si>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</si>
  <si>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</si>
  <si>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</si>
  <si>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</si>
  <si>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</si>
  <si>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</si>
  <si>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</si>
  <si>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</si>
  <si>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</si>
  <si>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</si>
  <si>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</si>
  <si>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</si>
  <si>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</si>
  <si>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</si>
  <si>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</si>
  <si>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</si>
  <si>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</si>
  <si>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</si>
  <si>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</si>
  <si>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</si>
  <si>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</si>
  <si>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</si>
  <si>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</si>
  <si>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</si>
  <si>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</si>
  <si>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</si>
  <si>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</si>
  <si>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</si>
  <si>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</si>
  <si>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</si>
  <si>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</si>
  <si>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</si>
  <si>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</si>
  <si>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</si>
  <si>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</si>
  <si>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</si>
  <si>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</si>
  <si>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</si>
  <si>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</si>
  <si>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</si>
  <si>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</si>
  <si>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</si>
  <si>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</si>
  <si>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</si>
  <si>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</si>
  <si>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</si>
  <si>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</si>
  <si>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</si>
  <si>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</si>
  <si>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</si>
  <si>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</si>
  <si>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</si>
  <si>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</si>
  <si>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</si>
  <si>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</si>
  <si>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</si>
  <si>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</si>
  <si>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</si>
  <si>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</si>
  <si>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</si>
  <si>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</si>
  <si>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</si>
  <si>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</si>
  <si>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</si>
  <si>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</si>
  <si>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</si>
  <si>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</si>
  <si>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</si>
  <si>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</si>
  <si>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</si>
  <si>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</si>
  <si>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</si>
  <si>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</si>
  <si>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</si>
  <si>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</si>
  <si>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</si>
  <si>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</si>
  <si>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</si>
  <si>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</si>
  <si>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</si>
  <si>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</si>
  <si>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</si>
  <si>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</si>
  <si>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</si>
  <si>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</si>
  <si>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</si>
  <si>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</si>
  <si>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</si>
  <si>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</si>
  <si>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</si>
  <si>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</si>
  <si>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</si>
  <si>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</si>
  <si>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</si>
  <si>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</si>
  <si>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</si>
  <si>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</si>
  <si>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</si>
  <si>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</si>
  <si>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</si>
  <si>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</si>
  <si>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</si>
  <si>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</si>
  <si>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</si>
  <si>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</si>
  <si>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</si>
  <si>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</si>
  <si>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</si>
  <si>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</si>
  <si>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</si>
  <si>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</si>
  <si>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</si>
  <si>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</si>
  <si>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</si>
  <si>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</si>
  <si>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</si>
  <si>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</si>
  <si>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</si>
  <si>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</si>
  <si>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</si>
  <si>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</si>
  <si>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</si>
  <si>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</si>
  <si>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</si>
  <si>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</si>
  <si>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</si>
  <si>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</si>
  <si>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</si>
  <si>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</si>
  <si>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</si>
  <si>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</si>
  <si>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</si>
  <si>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</si>
  <si>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</si>
  <si>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</si>
  <si>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</si>
  <si>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</si>
  <si>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</si>
  <si>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</si>
  <si>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</si>
  <si>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</si>
  <si>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</si>
  <si>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</si>
  <si>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</si>
  <si>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</si>
  <si>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</si>
  <si>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</si>
  <si>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</si>
  <si>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</si>
  <si>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</si>
  <si>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</si>
  <si>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</si>
  <si>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</si>
  <si>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</si>
  <si>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</si>
  <si>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</si>
  <si>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</si>
  <si>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</si>
  <si>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</si>
  <si>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</si>
  <si>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</si>
  <si>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</si>
  <si>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</si>
  <si>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</si>
  <si>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</si>
  <si>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</si>
  <si>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</si>
  <si>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</si>
  <si>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</si>
  <si>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</si>
  <si>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</si>
  <si>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</si>
  <si>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</si>
  <si>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</si>
  <si>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</si>
  <si>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</si>
  <si>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</si>
  <si>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</si>
  <si>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</si>
  <si>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</si>
  <si>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</si>
  <si>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</si>
  <si>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</si>
  <si>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</si>
  <si>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</si>
  <si>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</si>
  <si>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</si>
  <si>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</si>
  <si>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</si>
  <si>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</si>
  <si>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</si>
  <si>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</si>
  <si>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</si>
  <si>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</si>
  <si>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</si>
  <si>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</si>
  <si>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</si>
  <si>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</si>
  <si>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</si>
  <si>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</si>
  <si>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</si>
  <si>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</si>
  <si>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</si>
  <si>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</si>
  <si>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</si>
  <si>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</si>
  <si>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</si>
  <si>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</si>
  <si>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</si>
  <si>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</si>
  <si>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</si>
  <si>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</si>
  <si>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</si>
  <si>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</si>
  <si>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</si>
  <si>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</si>
  <si>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</si>
  <si>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</si>
  <si>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</si>
  <si>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</si>
  <si>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</si>
  <si>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</si>
  <si>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</si>
  <si>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</si>
  <si>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</si>
  <si>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</si>
  <si>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</si>
  <si>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</si>
  <si>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</si>
  <si>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</si>
  <si>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</si>
  <si>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</si>
  <si>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</si>
  <si>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</si>
  <si>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</si>
  <si>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</si>
  <si>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</si>
  <si>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</si>
  <si>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</si>
  <si>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</si>
  <si>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</si>
  <si>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</si>
  <si>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</si>
  <si>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</si>
  <si>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</si>
  <si>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</si>
  <si>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</si>
  <si>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</si>
  <si>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</si>
  <si>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</si>
  <si>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</si>
  <si>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</si>
  <si>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</si>
  <si>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</si>
  <si>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</si>
  <si>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</si>
  <si>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</si>
  <si>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</si>
  <si>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</si>
  <si>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</si>
  <si>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</si>
  <si>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</si>
  <si>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</si>
  <si>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</si>
  <si>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</si>
  <si>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</si>
  <si>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</si>
  <si>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</si>
  <si>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</si>
  <si>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</si>
  <si>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</si>
  <si>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</si>
  <si>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</si>
  <si>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</si>
  <si>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</si>
  <si>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</si>
  <si>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</si>
  <si>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</si>
  <si>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</si>
  <si>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</si>
  <si>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</si>
  <si>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</si>
  <si>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</si>
  <si>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</si>
  <si>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</si>
  <si>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</si>
  <si>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</si>
  <si>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</si>
  <si>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</si>
  <si>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</si>
  <si>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</si>
  <si>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</si>
  <si>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</si>
  <si>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</si>
  <si>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</si>
  <si>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</si>
  <si>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</si>
  <si>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</si>
  <si>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</si>
  <si>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</si>
  <si>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</si>
  <si>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</si>
  <si>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</si>
  <si>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</si>
  <si>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</si>
  <si>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</si>
  <si>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</si>
  <si>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</si>
  <si>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</si>
  <si>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</si>
  <si>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</si>
  <si>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</si>
  <si>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</si>
  <si>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</si>
  <si>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</si>
  <si>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</si>
  <si>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</si>
  <si>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</si>
  <si>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</si>
  <si>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</si>
  <si>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</si>
  <si>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</si>
  <si>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</si>
  <si>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</si>
  <si>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</si>
  <si>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</si>
  <si>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</si>
  <si>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</si>
  <si>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</si>
  <si>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</si>
  <si>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</si>
  <si>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</si>
  <si>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</si>
  <si>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</si>
  <si>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</si>
  <si>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</si>
  <si>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</si>
  <si>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</si>
  <si>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</si>
  <si>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</si>
  <si>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</si>
  <si>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</si>
  <si>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</si>
  <si>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</si>
  <si>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</si>
  <si>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</si>
  <si>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</si>
  <si>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</si>
  <si>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</si>
  <si>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</si>
  <si>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</si>
  <si>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</si>
  <si>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</si>
  <si>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</si>
  <si>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</si>
  <si>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</si>
  <si>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</si>
  <si>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</si>
  <si>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</si>
  <si>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</si>
  <si>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</si>
  <si>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</si>
  <si>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</si>
  <si>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</si>
  <si>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</si>
  <si>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</si>
  <si>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</si>
  <si>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</si>
  <si>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</si>
  <si>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</si>
  <si>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</si>
  <si>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</si>
  <si>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</si>
  <si>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</si>
  <si>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</si>
  <si>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</si>
  <si>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</si>
  <si>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</si>
  <si>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</si>
  <si>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</si>
  <si>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</si>
  <si>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</si>
  <si>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</si>
  <si>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</si>
  <si>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</si>
  <si>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</si>
  <si>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</si>
  <si>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</si>
  <si>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</si>
  <si>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</si>
  <si>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</si>
  <si>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</si>
  <si>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</si>
  <si>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</si>
  <si>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</si>
  <si>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</si>
  <si>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</si>
  <si>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</si>
  <si>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</si>
  <si>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</si>
  <si>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</si>
  <si>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</si>
  <si>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</si>
  <si>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</si>
  <si>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</si>
  <si>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</si>
  <si>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</si>
  <si>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</si>
  <si>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</si>
  <si>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</si>
  <si>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</si>
  <si>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</si>
  <si>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</si>
  <si>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</si>
  <si>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</si>
  <si>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</si>
  <si>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</si>
  <si>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</si>
  <si>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</si>
  <si>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</si>
  <si>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</si>
  <si>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</si>
  <si>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</si>
  <si>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</si>
  <si>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</si>
  <si>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</si>
  <si>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</si>
  <si>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</si>
  <si>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</si>
  <si>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</si>
  <si>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</si>
  <si>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</si>
  <si>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</si>
  <si>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</si>
  <si>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</si>
  <si>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</si>
  <si>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</si>
  <si>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</si>
  <si>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</si>
  <si>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</si>
  <si>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</si>
  <si>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</si>
  <si>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</si>
  <si>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</si>
  <si>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</si>
  <si>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</si>
  <si>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</si>
  <si>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</si>
  <si>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</si>
  <si>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</si>
  <si>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</si>
  <si>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</si>
  <si>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</si>
  <si>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</si>
  <si>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</si>
  <si>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</si>
  <si>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</si>
  <si>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</si>
  <si>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</si>
  <si>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</si>
  <si>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</si>
  <si>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</si>
  <si>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</si>
  <si>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</si>
  <si>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</si>
  <si>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</si>
  <si>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</si>
  <si>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</si>
  <si>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</si>
  <si>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</si>
  <si>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</si>
  <si>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</si>
  <si>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</si>
  <si>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</si>
  <si>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</si>
  <si>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</si>
  <si>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</si>
  <si>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</si>
  <si>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</si>
  <si>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</si>
  <si>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</si>
  <si>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</si>
  <si>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</si>
  <si>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</si>
  <si>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</si>
  <si>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</si>
  <si>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</si>
  <si>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</si>
  <si>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</si>
  <si>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</si>
  <si>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</si>
  <si>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</si>
  <si>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</si>
  <si>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</si>
  <si>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</si>
  <si>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</si>
  <si>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</si>
  <si>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</si>
  <si>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</si>
  <si>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</si>
  <si>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</si>
  <si>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</si>
  <si>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</si>
  <si>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</si>
  <si>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</si>
  <si>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</si>
  <si>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</si>
  <si>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</si>
  <si>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</si>
  <si>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</si>
  <si>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</si>
  <si>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</si>
  <si>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</si>
  <si>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</si>
  <si>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</si>
  <si>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</si>
  <si>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</si>
  <si>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</si>
  <si>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</si>
  <si>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</si>
  <si>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</si>
  <si>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</si>
  <si>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</si>
  <si>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</si>
  <si>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</si>
  <si>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</si>
  <si>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</si>
  <si>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</si>
  <si>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</si>
  <si>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</si>
  <si>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</si>
  <si>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</si>
  <si>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</si>
  <si>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</si>
  <si>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</si>
  <si>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</si>
  <si>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</si>
  <si>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</si>
  <si>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</si>
  <si>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</si>
  <si>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</si>
  <si>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</si>
  <si>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</si>
  <si>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</si>
  <si>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</si>
  <si>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</si>
  <si>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</si>
  <si>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</si>
  <si>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</si>
  <si>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</si>
  <si>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</si>
  <si>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</si>
  <si>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</si>
  <si>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</si>
  <si>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</si>
  <si>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</si>
  <si>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</si>
  <si>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</si>
  <si>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</si>
  <si>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</si>
  <si>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</si>
  <si>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</si>
  <si>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</si>
  <si>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</si>
  <si>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</si>
  <si>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</si>
  <si>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</si>
  <si>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</si>
  <si>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</si>
  <si>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</si>
  <si>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</si>
  <si>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</si>
  <si>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</si>
  <si>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</si>
  <si>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</si>
  <si>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</si>
  <si>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</si>
  <si>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</si>
  <si>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</si>
  <si>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</si>
  <si>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</si>
  <si>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</si>
  <si>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</si>
  <si>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</si>
  <si>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</si>
  <si>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</si>
  <si>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</si>
  <si>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</si>
  <si>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</si>
  <si>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</si>
  <si>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</si>
  <si>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</si>
  <si>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</si>
  <si>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</si>
  <si>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</si>
  <si>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</si>
  <si>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</si>
  <si>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</si>
  <si>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</si>
  <si>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</si>
  <si>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</si>
  <si>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</si>
  <si>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</si>
  <si>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</si>
  <si>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</si>
  <si>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</si>
  <si>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</si>
  <si>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</si>
  <si>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</si>
  <si>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</si>
  <si>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</si>
  <si>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</si>
  <si>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</si>
  <si>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</si>
  <si>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</si>
  <si>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</si>
  <si>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</si>
  <si>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</si>
  <si>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</si>
  <si>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</si>
  <si>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</si>
  <si>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</si>
  <si>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</si>
  <si>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</si>
  <si>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</si>
  <si>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</si>
  <si>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</si>
  <si>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</si>
  <si>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</si>
  <si>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</si>
  <si>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</si>
  <si>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</si>
  <si>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</si>
  <si>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</si>
  <si>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</si>
  <si>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</si>
  <si>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</si>
  <si>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</si>
  <si>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</si>
  <si>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</si>
  <si>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</si>
  <si>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</si>
  <si>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</si>
  <si>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</si>
  <si>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</si>
  <si>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</si>
  <si>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</si>
  <si>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</si>
  <si>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</si>
  <si>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</si>
  <si>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</si>
  <si>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</si>
  <si>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</si>
  <si>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</si>
  <si>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</si>
  <si>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</si>
  <si>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</si>
  <si>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</si>
  <si>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</si>
  <si>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</si>
  <si>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</si>
  <si>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</si>
  <si>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</si>
  <si>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</si>
  <si>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</si>
  <si>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</si>
  <si>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</si>
  <si>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</si>
  <si>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</si>
  <si>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</si>
  <si>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</si>
  <si>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</si>
  <si>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</si>
  <si>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</si>
  <si>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</si>
  <si>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</si>
  <si>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</si>
  <si>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</si>
  <si>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</si>
  <si>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</si>
  <si>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</si>
  <si>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</si>
  <si>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</si>
  <si>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</si>
  <si>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</si>
  <si>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</si>
  <si>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</si>
  <si>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</si>
  <si>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</si>
  <si>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</si>
  <si>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</si>
  <si>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</si>
  <si>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</si>
  <si>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</si>
  <si>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</si>
  <si>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</si>
  <si>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</si>
  <si>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</si>
  <si>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</si>
  <si>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</si>
  <si>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</si>
  <si>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</si>
  <si>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</si>
  <si>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</si>
  <si>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</si>
  <si>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</si>
  <si>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</si>
  <si>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</si>
  <si>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</si>
  <si>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</si>
  <si>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</si>
  <si>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</si>
  <si>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</si>
  <si>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</si>
  <si>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</si>
  <si>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</si>
  <si>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</si>
  <si>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</si>
  <si>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</si>
  <si>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</si>
  <si>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</si>
  <si>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</si>
  <si>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</si>
  <si>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</si>
  <si>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</si>
  <si>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</si>
  <si>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</si>
  <si>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</si>
  <si>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</si>
  <si>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</si>
  <si>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</si>
  <si>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</si>
  <si>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</si>
  <si>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</si>
  <si>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</si>
  <si>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</si>
  <si>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</si>
  <si>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</si>
  <si>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</si>
  <si>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</si>
  <si>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</si>
  <si>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</si>
  <si>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</si>
  <si>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</si>
  <si>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</si>
  <si>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</si>
  <si>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</si>
  <si>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</si>
  <si>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</si>
  <si>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</si>
  <si>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</si>
  <si>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</si>
  <si>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</si>
  <si>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</si>
  <si>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</si>
  <si>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</si>
  <si>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</si>
  <si>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</si>
  <si>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</si>
  <si>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</si>
  <si>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</si>
  <si>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</si>
  <si>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</si>
  <si>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</si>
  <si>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</si>
  <si>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</si>
  <si>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</si>
  <si>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</si>
  <si>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</si>
  <si>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</si>
  <si>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</si>
  <si>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</si>
  <si>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</si>
  <si>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</si>
  <si>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</si>
  <si>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</si>
  <si>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</si>
  <si>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</si>
  <si>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</si>
  <si>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</si>
  <si>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</si>
  <si>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</si>
  <si>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</si>
  <si>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</si>
  <si>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</si>
  <si>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</si>
  <si>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</si>
  <si>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</si>
  <si>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</si>
  <si>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</si>
  <si>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</si>
  <si>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</si>
  <si>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</si>
  <si>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</si>
  <si>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</si>
  <si>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</si>
  <si>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</si>
  <si>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</si>
  <si>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</si>
  <si>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</si>
  <si>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</si>
  <si>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</si>
  <si>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</si>
  <si>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</si>
  <si>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</si>
  <si>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</si>
  <si>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</si>
  <si>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</si>
  <si>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</si>
  <si>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</si>
  <si>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</si>
  <si>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</si>
  <si>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</si>
  <si>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</si>
  <si>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</si>
  <si>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</si>
  <si>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</si>
  <si>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</si>
  <si>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</si>
  <si>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</si>
  <si>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</si>
  <si>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</si>
  <si>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</si>
  <si>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</si>
  <si>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</si>
  <si>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</si>
  <si>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</si>
  <si>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</si>
  <si>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</si>
  <si>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</si>
  <si>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</si>
  <si>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</si>
  <si>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</si>
  <si>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</si>
  <si>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</si>
  <si>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</si>
  <si>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</si>
  <si>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</si>
  <si>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</si>
  <si>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</si>
  <si>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</si>
  <si>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</si>
  <si>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</si>
  <si>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</si>
  <si>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</si>
  <si>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</si>
  <si>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</si>
  <si>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</si>
  <si>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</si>
  <si>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</si>
  <si>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</si>
  <si>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</si>
  <si>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</si>
  <si>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</si>
  <si>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</si>
  <si>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</si>
  <si>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</si>
  <si>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</si>
  <si>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</si>
  <si>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</si>
  <si>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</si>
  <si>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</si>
  <si>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</si>
  <si>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</si>
  <si>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</si>
  <si>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</si>
  <si>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</si>
  <si>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</si>
  <si>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</si>
  <si>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</si>
  <si>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</si>
  <si>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</si>
  <si>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</si>
  <si>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</si>
  <si>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</si>
  <si>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</si>
  <si>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</si>
  <si>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</si>
  <si>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</si>
  <si>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</si>
  <si>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</si>
  <si>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</si>
  <si>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</si>
  <si>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</si>
  <si>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</si>
  <si>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</si>
  <si>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</si>
  <si>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</si>
  <si>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</si>
  <si>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</si>
  <si>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</si>
  <si>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</si>
  <si>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</si>
  <si>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</si>
  <si>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</si>
  <si>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</si>
  <si>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</si>
  <si>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</si>
  <si>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</si>
  <si>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</si>
  <si>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</si>
  <si>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</si>
  <si>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</si>
  <si>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</si>
  <si>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</si>
  <si>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</si>
  <si>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</si>
  <si>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</si>
  <si>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</si>
  <si>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</si>
  <si>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</si>
  <si>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</si>
  <si>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</si>
  <si>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</si>
  <si>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</si>
  <si>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</si>
  <si>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</si>
  <si>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</si>
  <si>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</si>
  <si>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</si>
  <si>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</si>
  <si>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</si>
  <si>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</si>
  <si>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</si>
  <si>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</si>
  <si>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</si>
  <si>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</si>
  <si>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</si>
  <si>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</si>
  <si>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</si>
  <si>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</si>
  <si>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</si>
  <si>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</si>
  <si>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</si>
  <si>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</si>
  <si>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</si>
  <si>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</si>
  <si>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</si>
  <si>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</si>
  <si>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</si>
  <si>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</si>
  <si>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</si>
  <si>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</si>
  <si>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</si>
  <si>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</si>
  <si>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</si>
  <si>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</si>
  <si>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</si>
  <si>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</si>
  <si>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</si>
  <si>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</si>
  <si>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</si>
  <si>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</si>
  <si>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</si>
  <si>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</si>
  <si>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</si>
  <si>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</si>
  <si>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</si>
  <si>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</si>
  <si>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</si>
  <si>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</si>
  <si>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</si>
  <si>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</si>
  <si>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</si>
  <si>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</si>
  <si>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</si>
  <si>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</si>
  <si>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</si>
  <si>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</si>
  <si>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</si>
  <si>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</si>
  <si>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</si>
  <si>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</si>
  <si>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</si>
  <si>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</si>
  <si>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</si>
  <si>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</si>
  <si>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</si>
  <si>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</si>
  <si>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</si>
  <si>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</si>
  <si>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</si>
  <si>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</si>
  <si>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</si>
  <si>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</si>
  <si>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</si>
  <si>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</si>
  <si>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</si>
  <si>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</si>
  <si>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</si>
  <si>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</si>
  <si>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</si>
  <si>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</si>
  <si>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</si>
  <si>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</si>
  <si>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</si>
  <si>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</si>
  <si>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</si>
  <si>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</si>
  <si>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</si>
  <si>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</si>
  <si>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</si>
  <si>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</si>
  <si>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</si>
  <si>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</si>
  <si>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</si>
  <si>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</si>
  <si>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</si>
  <si>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</si>
  <si>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</si>
  <si>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</si>
  <si>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</si>
  <si>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</si>
  <si>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</si>
  <si>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</si>
  <si>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</si>
  <si>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</si>
  <si>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</si>
  <si>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</si>
  <si>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</si>
  <si>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</si>
  <si>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</si>
  <si>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</si>
  <si>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</si>
  <si>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</si>
  <si>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</si>
  <si>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</si>
  <si>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</si>
  <si>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</si>
  <si>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</si>
  <si>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</si>
  <si>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</si>
  <si>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</si>
  <si>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</si>
  <si>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</si>
  <si>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</si>
  <si>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</si>
  <si>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</si>
  <si>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</si>
  <si>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</si>
  <si>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</si>
  <si>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</si>
  <si>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</si>
  <si>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</si>
  <si>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</si>
  <si>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</si>
  <si>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</si>
  <si>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</si>
  <si>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</si>
  <si>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</si>
  <si>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</si>
  <si>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</si>
  <si>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</si>
  <si>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</si>
  <si>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</si>
  <si>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</si>
  <si>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</si>
  <si>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</si>
  <si>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</si>
  <si>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</si>
  <si>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</si>
  <si>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</si>
  <si>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</si>
  <si>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</si>
  <si>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</si>
  <si>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</si>
  <si>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</si>
  <si>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</si>
  <si>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</si>
  <si>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</si>
  <si>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</si>
  <si>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</si>
  <si>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</si>
  <si>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</si>
  <si>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</si>
  <si>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</si>
  <si>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</si>
  <si>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</si>
  <si>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</si>
  <si>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</si>
  <si>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</si>
  <si>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</si>
  <si>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</si>
  <si>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</si>
  <si>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</si>
  <si>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</si>
  <si>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</si>
  <si>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</si>
  <si>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</si>
  <si>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</si>
  <si>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</si>
  <si>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</si>
  <si>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</si>
  <si>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</si>
  <si>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</si>
  <si>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</si>
  <si>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</si>
  <si>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</si>
  <si>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</si>
  <si>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</si>
  <si>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</si>
  <si>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</si>
  <si>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</si>
  <si>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</si>
  <si>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</si>
  <si>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</si>
  <si>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</si>
  <si>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</si>
  <si>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</si>
  <si>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</si>
  <si>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</si>
  <si>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</si>
  <si>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</si>
  <si>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</si>
  <si>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</si>
  <si>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</si>
  <si>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</si>
  <si>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</si>
  <si>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</si>
  <si>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</si>
  <si>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</si>
  <si>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</si>
  <si>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</si>
  <si>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</si>
  <si>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</si>
  <si>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</si>
  <si>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</si>
  <si>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</si>
  <si>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</si>
  <si>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</si>
  <si>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</si>
  <si>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</si>
  <si>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</si>
  <si>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</si>
  <si>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</si>
  <si>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</si>
  <si>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</si>
  <si>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</si>
  <si>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</si>
  <si>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</si>
  <si>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</si>
  <si>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</si>
  <si>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</si>
  <si>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</si>
  <si>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</si>
  <si>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</si>
  <si>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</si>
  <si>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</si>
  <si>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</si>
  <si>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</si>
  <si>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</si>
  <si>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</si>
  <si>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</si>
  <si>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</si>
  <si>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</si>
  <si>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</si>
  <si>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</si>
  <si>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</si>
  <si>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</si>
  <si>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</si>
  <si>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</si>
  <si>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</si>
  <si>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</si>
  <si>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</si>
  <si>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</si>
  <si>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</si>
  <si>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</si>
  <si>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</si>
  <si>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</si>
  <si>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</si>
  <si>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</si>
  <si>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</si>
  <si>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</si>
  <si>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</si>
  <si>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</si>
  <si>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</si>
  <si>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</si>
  <si>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</si>
  <si>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</si>
  <si>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</si>
  <si>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</si>
  <si>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</si>
  <si>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</si>
  <si>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</si>
  <si>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</si>
  <si>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</si>
  <si>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</si>
  <si>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</si>
  <si>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</si>
  <si>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</si>
  <si>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</si>
  <si>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</si>
  <si>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</si>
  <si>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</si>
  <si>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</si>
  <si>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</si>
  <si>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</si>
  <si>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</si>
  <si>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</si>
  <si>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</si>
  <si>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</si>
  <si>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</si>
  <si>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</si>
  <si>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</si>
  <si>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</si>
  <si>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</si>
  <si>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</si>
  <si>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</si>
  <si>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</si>
  <si>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</si>
  <si>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</si>
  <si>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</si>
  <si>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</si>
  <si>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</si>
  <si>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</si>
  <si>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</si>
  <si>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</si>
  <si>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</si>
  <si>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</si>
  <si>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</si>
  <si>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</si>
  <si>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</si>
  <si>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</si>
  <si>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</si>
  <si>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</si>
  <si>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</si>
  <si>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</si>
  <si>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</si>
  <si>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</si>
  <si>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</si>
  <si>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</si>
  <si>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</si>
  <si>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</si>
  <si>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</si>
  <si>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</si>
  <si>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</si>
  <si>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</si>
  <si>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</si>
  <si>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</si>
  <si>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</si>
  <si>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</si>
  <si>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</si>
  <si>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</si>
  <si>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</si>
  <si>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</si>
  <si>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</si>
  <si>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</si>
  <si>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</si>
  <si>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</si>
  <si>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</si>
  <si>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</si>
  <si>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</si>
  <si>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</si>
  <si>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</si>
  <si>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</si>
  <si>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</si>
  <si>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</si>
  <si>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</si>
  <si>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</si>
  <si>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</si>
  <si>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</si>
  <si>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</si>
  <si>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</si>
  <si>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</si>
  <si>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</si>
  <si>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</si>
  <si>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</si>
  <si>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</si>
  <si>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</si>
  <si>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</si>
  <si>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</si>
  <si>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</si>
  <si>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</si>
  <si>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</si>
  <si>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</si>
  <si>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</si>
  <si>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NH</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</si>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</sst>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7252029</v>
      </c>
      <c r="D7" s="19" t="str">
        <f>IF($B7="N/A","N/A",IF(C7&gt;15,"No",IF(C7&lt;-15,"No","Yes")))</f>
        <v>N/A</v>
      </c>
      <c r="E7" s="18">
        <v>7658794</v>
      </c>
      <c r="F7" s="19" t="str">
        <f>IF($B7="N/A","N/A",IF(E7&gt;15,"No",IF(E7&lt;-15,"No","Yes")))</f>
        <v>N/A</v>
      </c>
      <c r="G7" s="18">
        <v>7807376</v>
      </c>
      <c r="H7" s="19" t="str">
        <f>IF($B7="N/A","N/A",IF(G7&gt;15,"No",IF(G7&lt;-15,"No","Yes")))</f>
        <v>N/A</v>
      </c>
      <c r="I7" s="20">
        <v>5.609</v>
      </c>
      <c r="J7" s="20">
        <v>1.94</v>
      </c>
      <c r="K7" s="112" t="str">
        <f t="shared" ref="K7:K54" si="0">IF(J7="Div by 0", "N/A", IF(J7="N/A","N/A", IF(J7&gt;30, "No", IF(J7&lt;-30, "No", "Yes"))))</f>
        <v>Yes</v>
      </c>
    </row>
    <row r="8" spans="1:11" x14ac:dyDescent="0.25">
      <c r="A8" s="130" t="s">
        <v>362</v>
      </c>
      <c r="B8" s="17" t="s">
        <v>213</v>
      </c>
      <c r="C8" s="105">
        <v>100</v>
      </c>
      <c r="D8" s="19" t="str">
        <f>IF($B8="N/A","N/A",IF(C8&gt;15,"No",IF(C8&lt;-15,"No","Yes")))</f>
        <v>N/A</v>
      </c>
      <c r="E8" s="21">
        <v>100</v>
      </c>
      <c r="F8" s="19" t="str">
        <f>IF($B8="N/A","N/A",IF(E8&gt;15,"No",IF(E8&lt;-15,"No","Yes")))</f>
        <v>N/A</v>
      </c>
      <c r="G8" s="21">
        <v>98.594905638</v>
      </c>
      <c r="H8" s="19" t="str">
        <f>IF($B8="N/A","N/A",IF(G8&gt;15,"No",IF(G8&lt;-15,"No","Yes")))</f>
        <v>N/A</v>
      </c>
      <c r="I8" s="20">
        <v>0</v>
      </c>
      <c r="J8" s="20">
        <v>-1.41</v>
      </c>
      <c r="K8" s="112" t="str">
        <f t="shared" si="0"/>
        <v>Yes</v>
      </c>
    </row>
    <row r="9" spans="1:11" x14ac:dyDescent="0.25">
      <c r="A9" s="130"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0</v>
      </c>
      <c r="D11" s="5" t="str">
        <f>IF($B11="N/A","N/A",IF(C11&gt;15,"No",IF(C11&lt;-15,"No","Yes")))</f>
        <v>N/A</v>
      </c>
      <c r="E11" s="5">
        <v>0</v>
      </c>
      <c r="F11" s="5" t="str">
        <f>IF($B11="N/A","N/A",IF(E11&gt;15,"No",IF(E11&lt;-15,"No","Yes")))</f>
        <v>N/A</v>
      </c>
      <c r="G11" s="5">
        <v>1.405094362</v>
      </c>
      <c r="H11" s="5" t="str">
        <f>IF($B11="N/A","N/A",IF(G11&gt;15,"No",IF(G11&lt;-15,"No","Yes")))</f>
        <v>N/A</v>
      </c>
      <c r="I11" s="6" t="s">
        <v>1748</v>
      </c>
      <c r="J11" s="6" t="s">
        <v>1748</v>
      </c>
      <c r="K11" s="111" t="str">
        <f t="shared" si="0"/>
        <v>N/A</v>
      </c>
    </row>
    <row r="12" spans="1:11" x14ac:dyDescent="0.25">
      <c r="A12" s="130" t="s">
        <v>857</v>
      </c>
      <c r="B12" s="68" t="s">
        <v>214</v>
      </c>
      <c r="C12" s="66">
        <v>50.407989268000001</v>
      </c>
      <c r="D12" s="5" t="str">
        <f>IF(OR($B12="N/A",$C12="N/A"),"N/A",IF(C12&gt;100,"No",IF(C12&lt;95,"No","Yes")))</f>
        <v>No</v>
      </c>
      <c r="E12" s="66">
        <v>53.498540370999997</v>
      </c>
      <c r="F12" s="5" t="str">
        <f>IF(OR($B12="N/A",$E12="N/A"),"N/A",IF(E12&gt;100,"No",IF(E12&lt;95,"No","Yes")))</f>
        <v>No</v>
      </c>
      <c r="G12" s="66">
        <v>76.398600876000003</v>
      </c>
      <c r="H12" s="5" t="str">
        <f>IF($B12="N/A","N/A",IF(G12&gt;100,"No",IF(G12&lt;95,"No","Yes")))</f>
        <v>No</v>
      </c>
      <c r="I12" s="69">
        <v>6.1310000000000002</v>
      </c>
      <c r="J12" s="69">
        <v>42.81</v>
      </c>
      <c r="K12" s="111" t="str">
        <f t="shared" si="0"/>
        <v>No</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50.407989268000001</v>
      </c>
      <c r="D15" s="5" t="str">
        <f>IF(OR($B15="N/A",$C15="N/A"),"N/A",IF(C15&gt;100,"No",IF(C15&lt;95,"No","Yes")))</f>
        <v>No</v>
      </c>
      <c r="E15" s="66">
        <v>52.805533089999997</v>
      </c>
      <c r="F15" s="5" t="str">
        <f>IF(OR($B15="N/A",$E15="N/A"),"N/A",IF(E15&gt;100,"No",IF(E15&lt;95,"No","Yes")))</f>
        <v>No</v>
      </c>
      <c r="G15" s="66">
        <v>50.464809179</v>
      </c>
      <c r="H15" s="5" t="str">
        <f>IF($B15="N/A","N/A",IF(G15&gt;100,"No",IF(G15&lt;95,"No","Yes")))</f>
        <v>No</v>
      </c>
      <c r="I15" s="69">
        <v>4.7560000000000002</v>
      </c>
      <c r="J15" s="69">
        <v>-4.43</v>
      </c>
      <c r="K15" s="111" t="str">
        <f t="shared" si="0"/>
        <v>Yes</v>
      </c>
    </row>
    <row r="16" spans="1:11" x14ac:dyDescent="0.25">
      <c r="A16" s="130" t="s">
        <v>331</v>
      </c>
      <c r="B16" s="22" t="s">
        <v>213</v>
      </c>
      <c r="C16" s="56">
        <v>7252029</v>
      </c>
      <c r="D16" s="5" t="str">
        <f>IF($B16="N/A","N/A",IF(C16&gt;15,"No",IF(C16&lt;-15,"No","Yes")))</f>
        <v>N/A</v>
      </c>
      <c r="E16" s="23">
        <v>7658794</v>
      </c>
      <c r="F16" s="5" t="str">
        <f>IF($B16="N/A","N/A",IF(E16&gt;15,"No",IF(E16&lt;-15,"No","Yes")))</f>
        <v>N/A</v>
      </c>
      <c r="G16" s="23">
        <v>7697675</v>
      </c>
      <c r="H16" s="5" t="str">
        <f>IF($B16="N/A","N/A",IF(G16&gt;15,"No",IF(G16&lt;-15,"No","Yes")))</f>
        <v>N/A</v>
      </c>
      <c r="I16" s="6">
        <v>5.609</v>
      </c>
      <c r="J16" s="6">
        <v>0.50770000000000004</v>
      </c>
      <c r="K16" s="111" t="str">
        <f t="shared" si="0"/>
        <v>Yes</v>
      </c>
    </row>
    <row r="17" spans="1:11" x14ac:dyDescent="0.25">
      <c r="A17" s="130" t="s">
        <v>440</v>
      </c>
      <c r="B17" s="22" t="s">
        <v>215</v>
      </c>
      <c r="C17" s="66">
        <v>3.8331479369000001</v>
      </c>
      <c r="D17" s="5" t="str">
        <f>IF($B17="N/A","N/A",IF(C17&gt;20,"No",IF(C17&lt;5,"No","Yes")))</f>
        <v>No</v>
      </c>
      <c r="E17" s="5">
        <v>3.6950203908999999</v>
      </c>
      <c r="F17" s="5" t="str">
        <f>IF($B17="N/A","N/A",IF(E17&gt;20,"No",IF(E17&lt;5,"No","Yes")))</f>
        <v>No</v>
      </c>
      <c r="G17" s="5">
        <v>4.6361791060000002</v>
      </c>
      <c r="H17" s="5" t="str">
        <f>IF($B17="N/A","N/A",IF(G17&gt;20,"No",IF(G17&lt;5,"No","Yes")))</f>
        <v>No</v>
      </c>
      <c r="I17" s="6">
        <v>-3.6</v>
      </c>
      <c r="J17" s="6">
        <v>25.47</v>
      </c>
      <c r="K17" s="111" t="str">
        <f t="shared" si="0"/>
        <v>Yes</v>
      </c>
    </row>
    <row r="18" spans="1:11" x14ac:dyDescent="0.25">
      <c r="A18" s="130" t="s">
        <v>441</v>
      </c>
      <c r="B18" s="17" t="s">
        <v>213</v>
      </c>
      <c r="C18" s="66">
        <v>96.166852062999993</v>
      </c>
      <c r="D18" s="5" t="str">
        <f>IF($B18="N/A","N/A",IF(C18&gt;15,"No",IF(C18&lt;-15,"No","Yes")))</f>
        <v>N/A</v>
      </c>
      <c r="E18" s="5">
        <v>96.304979609</v>
      </c>
      <c r="F18" s="5" t="str">
        <f>IF($B18="N/A","N/A",IF(E18&gt;15,"No",IF(E18&lt;-15,"No","Yes")))</f>
        <v>N/A</v>
      </c>
      <c r="G18" s="5">
        <v>95.363820894</v>
      </c>
      <c r="H18" s="5" t="str">
        <f>IF($B18="N/A","N/A",IF(G18&gt;15,"No",IF(G18&lt;-15,"No","Yes")))</f>
        <v>N/A</v>
      </c>
      <c r="I18" s="6">
        <v>0.14360000000000001</v>
      </c>
      <c r="J18" s="6">
        <v>-0.97699999999999998</v>
      </c>
      <c r="K18" s="111" t="str">
        <f t="shared" si="0"/>
        <v>Yes</v>
      </c>
    </row>
    <row r="19" spans="1:11" x14ac:dyDescent="0.25">
      <c r="A19" s="130" t="s">
        <v>442</v>
      </c>
      <c r="B19" s="22" t="s">
        <v>216</v>
      </c>
      <c r="C19" s="66">
        <v>2.2945854188000001</v>
      </c>
      <c r="D19" s="5" t="str">
        <f>IF($B19="N/A","N/A",IF(C19&gt;1,"Yes","No"))</f>
        <v>Yes</v>
      </c>
      <c r="E19" s="5">
        <v>0.84149018760000005</v>
      </c>
      <c r="F19" s="5" t="str">
        <f>IF($B19="N/A","N/A",IF(E19&gt;1,"Yes","No"))</f>
        <v>No</v>
      </c>
      <c r="G19" s="5">
        <v>4.4213480044000004</v>
      </c>
      <c r="H19" s="5" t="str">
        <f>IF($B19="N/A","N/A",IF(G19&gt;1,"Yes","No"))</f>
        <v>Yes</v>
      </c>
      <c r="I19" s="6">
        <v>-63.3</v>
      </c>
      <c r="J19" s="6">
        <v>425.4</v>
      </c>
      <c r="K19" s="111" t="str">
        <f t="shared" si="0"/>
        <v>No</v>
      </c>
    </row>
    <row r="20" spans="1:11" x14ac:dyDescent="0.25">
      <c r="A20" s="130" t="s">
        <v>859</v>
      </c>
      <c r="B20" s="22" t="s">
        <v>213</v>
      </c>
      <c r="C20" s="59">
        <v>121.70687604</v>
      </c>
      <c r="D20" s="5" t="str">
        <f>IF($B20="N/A","N/A",IF(C20&gt;15,"No",IF(C20&lt;-15,"No","Yes")))</f>
        <v>N/A</v>
      </c>
      <c r="E20" s="24">
        <v>85.939036122000005</v>
      </c>
      <c r="F20" s="5" t="str">
        <f>IF($B20="N/A","N/A",IF(E20&gt;15,"No",IF(E20&lt;-15,"No","Yes")))</f>
        <v>N/A</v>
      </c>
      <c r="G20" s="24">
        <v>93.814612402999998</v>
      </c>
      <c r="H20" s="5" t="str">
        <f>IF($B20="N/A","N/A",IF(G20&gt;15,"No",IF(G20&lt;-15,"No","Yes")))</f>
        <v>N/A</v>
      </c>
      <c r="I20" s="6">
        <v>-29.4</v>
      </c>
      <c r="J20" s="6">
        <v>9.1639999999999997</v>
      </c>
      <c r="K20" s="111" t="str">
        <f t="shared" si="0"/>
        <v>Yes</v>
      </c>
    </row>
    <row r="21" spans="1:11" x14ac:dyDescent="0.25">
      <c r="A21" s="130" t="s">
        <v>34</v>
      </c>
      <c r="B21" s="22" t="s">
        <v>213</v>
      </c>
      <c r="C21" s="70">
        <v>0</v>
      </c>
      <c r="D21" s="5" t="str">
        <f>IF($B21="N/A","N/A",IF(C21&gt;15,"No",IF(C21&lt;-15,"No","Yes")))</f>
        <v>N/A</v>
      </c>
      <c r="E21" s="71">
        <v>0</v>
      </c>
      <c r="F21" s="5" t="str">
        <f>IF($B21="N/A","N/A",IF(E21&gt;15,"No",IF(E21&lt;-15,"No","Yes")))</f>
        <v>N/A</v>
      </c>
      <c r="G21" s="71">
        <v>1.405094362</v>
      </c>
      <c r="H21" s="5" t="str">
        <f>IF($B21="N/A","N/A",IF(G21&gt;15,"No",IF(G21&lt;-15,"No","Yes")))</f>
        <v>N/A</v>
      </c>
      <c r="I21" s="6" t="s">
        <v>1748</v>
      </c>
      <c r="J21" s="6" t="s">
        <v>1748</v>
      </c>
      <c r="K21" s="111" t="str">
        <f t="shared" si="0"/>
        <v>N/A</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t="s">
        <v>1748</v>
      </c>
      <c r="D24" s="5" t="str">
        <f>IF($B24="N/A","N/A",IF(C24&gt;300,"No",IF(C24&lt;75,"No","Yes")))</f>
        <v>No</v>
      </c>
      <c r="E24" s="24" t="s">
        <v>1748</v>
      </c>
      <c r="F24" s="5" t="str">
        <f>IF($B24="N/A","N/A",IF(E24&gt;300,"No",IF(E24&lt;75,"No","Yes")))</f>
        <v>No</v>
      </c>
      <c r="G24" s="24">
        <v>264.24488381999998</v>
      </c>
      <c r="H24" s="5" t="str">
        <f>IF($B24="N/A","N/A",IF(G24&gt;300,"No",IF(G24&lt;75,"No","Yes")))</f>
        <v>Yes</v>
      </c>
      <c r="I24" s="6" t="s">
        <v>1748</v>
      </c>
      <c r="J24" s="6" t="s">
        <v>1748</v>
      </c>
      <c r="K24" s="111" t="str">
        <f t="shared" si="0"/>
        <v>N/A</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741</v>
      </c>
      <c r="D27" s="22" t="s">
        <v>213</v>
      </c>
      <c r="E27" s="23">
        <v>4968</v>
      </c>
      <c r="F27" s="22" t="s">
        <v>213</v>
      </c>
      <c r="G27" s="23">
        <v>6115</v>
      </c>
      <c r="H27" s="5" t="str">
        <f>IF($B27="N/A","N/A",IF(G27&gt;15,"No",IF(G27&lt;-15,"No","Yes")))</f>
        <v>N/A</v>
      </c>
      <c r="I27" s="6">
        <v>570.4</v>
      </c>
      <c r="J27" s="6">
        <v>23.09</v>
      </c>
      <c r="K27" s="111" t="str">
        <f t="shared" si="0"/>
        <v>Yes</v>
      </c>
    </row>
    <row r="28" spans="1:11" x14ac:dyDescent="0.25">
      <c r="A28" s="130" t="s">
        <v>346</v>
      </c>
      <c r="B28" s="22" t="s">
        <v>213</v>
      </c>
      <c r="C28" s="57">
        <v>1.02178301E-2</v>
      </c>
      <c r="D28" s="22" t="s">
        <v>213</v>
      </c>
      <c r="E28" s="4">
        <v>6.4866609500000005E-2</v>
      </c>
      <c r="F28" s="22" t="s">
        <v>213</v>
      </c>
      <c r="G28" s="4">
        <v>7.8323370099999998E-2</v>
      </c>
      <c r="H28" s="5" t="str">
        <f>IF($B28="N/A","N/A",IF(G28&gt;15,"No",IF(G28&lt;-15,"No","Yes")))</f>
        <v>N/A</v>
      </c>
      <c r="I28" s="6">
        <v>534.79999999999995</v>
      </c>
      <c r="J28" s="6">
        <v>20.75</v>
      </c>
      <c r="K28" s="111" t="str">
        <f t="shared" si="0"/>
        <v>Yes</v>
      </c>
    </row>
    <row r="29" spans="1:11" ht="25" x14ac:dyDescent="0.25">
      <c r="A29" s="130" t="s">
        <v>838</v>
      </c>
      <c r="B29" s="22" t="s">
        <v>213</v>
      </c>
      <c r="C29" s="24">
        <v>88.485829960000004</v>
      </c>
      <c r="D29" s="22" t="s">
        <v>213</v>
      </c>
      <c r="E29" s="24">
        <v>75.791264089999999</v>
      </c>
      <c r="F29" s="22" t="s">
        <v>213</v>
      </c>
      <c r="G29" s="24">
        <v>57.593131643</v>
      </c>
      <c r="H29" s="22" t="s">
        <v>213</v>
      </c>
      <c r="I29" s="6">
        <v>-14.3</v>
      </c>
      <c r="J29" s="6">
        <v>-24</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0</v>
      </c>
      <c r="D31" s="5" t="str">
        <f t="shared" ref="D31:F50" si="4">IF($B31="N/A","N/A",IF(C31&lt;0,"No","Yes"))</f>
        <v>N/A</v>
      </c>
      <c r="E31" s="56">
        <v>0</v>
      </c>
      <c r="F31" s="5" t="str">
        <f t="shared" si="4"/>
        <v>N/A</v>
      </c>
      <c r="G31" s="56">
        <v>109701</v>
      </c>
      <c r="H31" s="5" t="str">
        <f t="shared" ref="H31:H50" si="5">IF($B31="N/A","N/A",IF(G31&lt;0,"No","Yes"))</f>
        <v>N/A</v>
      </c>
      <c r="I31" s="6" t="s">
        <v>1748</v>
      </c>
      <c r="J31" s="6" t="s">
        <v>1748</v>
      </c>
      <c r="K31" s="111" t="str">
        <f t="shared" si="0"/>
        <v>N/A</v>
      </c>
    </row>
    <row r="32" spans="1:11" x14ac:dyDescent="0.25">
      <c r="A32" s="134" t="s">
        <v>656</v>
      </c>
      <c r="B32" s="72" t="s">
        <v>213</v>
      </c>
      <c r="C32" s="57" t="s">
        <v>1748</v>
      </c>
      <c r="D32" s="5" t="str">
        <f t="shared" si="4"/>
        <v>N/A</v>
      </c>
      <c r="E32" s="57" t="s">
        <v>1748</v>
      </c>
      <c r="F32" s="5" t="str">
        <f t="shared" si="4"/>
        <v>N/A</v>
      </c>
      <c r="G32" s="57">
        <v>0</v>
      </c>
      <c r="H32" s="5" t="str">
        <f t="shared" si="5"/>
        <v>N/A</v>
      </c>
      <c r="I32" s="6" t="s">
        <v>1748</v>
      </c>
      <c r="J32" s="6" t="s">
        <v>1748</v>
      </c>
      <c r="K32" s="111" t="str">
        <f t="shared" si="0"/>
        <v>N/A</v>
      </c>
    </row>
    <row r="33" spans="1:11" x14ac:dyDescent="0.25">
      <c r="A33" s="134" t="s">
        <v>657</v>
      </c>
      <c r="B33" s="72" t="s">
        <v>213</v>
      </c>
      <c r="C33" s="57" t="s">
        <v>1748</v>
      </c>
      <c r="D33" s="5" t="str">
        <f t="shared" si="4"/>
        <v>N/A</v>
      </c>
      <c r="E33" s="57" t="s">
        <v>1748</v>
      </c>
      <c r="F33" s="5" t="str">
        <f t="shared" si="4"/>
        <v>N/A</v>
      </c>
      <c r="G33" s="57">
        <v>0</v>
      </c>
      <c r="H33" s="5" t="str">
        <f t="shared" si="5"/>
        <v>N/A</v>
      </c>
      <c r="I33" s="6" t="s">
        <v>1748</v>
      </c>
      <c r="J33" s="6" t="s">
        <v>1748</v>
      </c>
      <c r="K33" s="111" t="str">
        <f t="shared" si="0"/>
        <v>N/A</v>
      </c>
    </row>
    <row r="34" spans="1:11" x14ac:dyDescent="0.25">
      <c r="A34" s="134" t="s">
        <v>658</v>
      </c>
      <c r="B34" s="72" t="s">
        <v>213</v>
      </c>
      <c r="C34" s="57" t="s">
        <v>1748</v>
      </c>
      <c r="D34" s="5" t="str">
        <f t="shared" si="4"/>
        <v>N/A</v>
      </c>
      <c r="E34" s="57" t="s">
        <v>1748</v>
      </c>
      <c r="F34" s="5" t="str">
        <f t="shared" si="4"/>
        <v>N/A</v>
      </c>
      <c r="G34" s="57">
        <v>0</v>
      </c>
      <c r="H34" s="5" t="str">
        <f t="shared" si="5"/>
        <v>N/A</v>
      </c>
      <c r="I34" s="6" t="s">
        <v>1748</v>
      </c>
      <c r="J34" s="6" t="s">
        <v>1748</v>
      </c>
      <c r="K34" s="111" t="str">
        <f t="shared" si="0"/>
        <v>N/A</v>
      </c>
    </row>
    <row r="35" spans="1:11" x14ac:dyDescent="0.25">
      <c r="A35" s="134" t="s">
        <v>659</v>
      </c>
      <c r="B35" s="72" t="s">
        <v>213</v>
      </c>
      <c r="C35" s="57" t="s">
        <v>1748</v>
      </c>
      <c r="D35" s="5" t="str">
        <f t="shared" si="4"/>
        <v>N/A</v>
      </c>
      <c r="E35" s="57" t="s">
        <v>1748</v>
      </c>
      <c r="F35" s="5" t="str">
        <f t="shared" si="4"/>
        <v>N/A</v>
      </c>
      <c r="G35" s="57">
        <v>100</v>
      </c>
      <c r="H35" s="5" t="str">
        <f t="shared" si="5"/>
        <v>N/A</v>
      </c>
      <c r="I35" s="6" t="s">
        <v>1748</v>
      </c>
      <c r="J35" s="6" t="s">
        <v>1748</v>
      </c>
      <c r="K35" s="111" t="str">
        <f t="shared" si="0"/>
        <v>N/A</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0</v>
      </c>
      <c r="D51" s="22" t="s">
        <v>213</v>
      </c>
      <c r="E51" s="23">
        <v>0</v>
      </c>
      <c r="F51" s="22" t="s">
        <v>213</v>
      </c>
      <c r="G51" s="23">
        <v>0</v>
      </c>
      <c r="H51" s="22" t="s">
        <v>213</v>
      </c>
      <c r="I51" s="6" t="s">
        <v>1748</v>
      </c>
      <c r="J51" s="6" t="s">
        <v>1748</v>
      </c>
      <c r="K51" s="111" t="str">
        <f t="shared" si="0"/>
        <v>N/A</v>
      </c>
    </row>
    <row r="52" spans="1:11" x14ac:dyDescent="0.25">
      <c r="A52" s="134"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11" t="str">
        <f t="shared" si="0"/>
        <v>N/A</v>
      </c>
    </row>
    <row r="53" spans="1:11" x14ac:dyDescent="0.25">
      <c r="A53" s="134" t="s">
        <v>353</v>
      </c>
      <c r="B53" s="22" t="s">
        <v>213</v>
      </c>
      <c r="C53" s="57" t="s">
        <v>1748</v>
      </c>
      <c r="D53" s="5" t="str">
        <f t="shared" si="6"/>
        <v>N/A</v>
      </c>
      <c r="E53" s="4" t="s">
        <v>1748</v>
      </c>
      <c r="F53" s="5" t="str">
        <f t="shared" si="7"/>
        <v>N/A</v>
      </c>
      <c r="G53" s="4" t="s">
        <v>1748</v>
      </c>
      <c r="H53" s="5" t="str">
        <f t="shared" si="8"/>
        <v>N/A</v>
      </c>
      <c r="I53" s="6" t="s">
        <v>1748</v>
      </c>
      <c r="J53" s="6" t="s">
        <v>1748</v>
      </c>
      <c r="K53" s="111" t="str">
        <f t="shared" si="0"/>
        <v>N/A</v>
      </c>
    </row>
    <row r="54" spans="1:11" x14ac:dyDescent="0.25">
      <c r="A54" s="135" t="s">
        <v>354</v>
      </c>
      <c r="B54" s="119" t="s">
        <v>213</v>
      </c>
      <c r="C54" s="136" t="s">
        <v>1748</v>
      </c>
      <c r="D54" s="120" t="str">
        <f t="shared" si="6"/>
        <v>N/A</v>
      </c>
      <c r="E54" s="124" t="s">
        <v>1748</v>
      </c>
      <c r="F54" s="120" t="str">
        <f t="shared" si="7"/>
        <v>N/A</v>
      </c>
      <c r="G54" s="124" t="s">
        <v>1748</v>
      </c>
      <c r="H54" s="120" t="str">
        <f t="shared" si="8"/>
        <v>N/A</v>
      </c>
      <c r="I54" s="121" t="s">
        <v>1748</v>
      </c>
      <c r="J54" s="121" t="s">
        <v>1748</v>
      </c>
      <c r="K54" s="122" t="str">
        <f t="shared" si="0"/>
        <v>N/A</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6974048</v>
      </c>
      <c r="D6" s="5" t="str">
        <f>IF($B6="N/A","N/A",IF(C6&gt;15,"No",IF(C6&lt;-15,"No","Yes")))</f>
        <v>N/A</v>
      </c>
      <c r="E6" s="23">
        <v>7375800</v>
      </c>
      <c r="F6" s="5" t="str">
        <f>IF($B6="N/A","N/A",IF(E6&gt;15,"No",IF(E6&lt;-15,"No","Yes")))</f>
        <v>N/A</v>
      </c>
      <c r="G6" s="23">
        <v>7340797</v>
      </c>
      <c r="H6" s="5" t="str">
        <f>IF($B6="N/A","N/A",IF(G6&gt;15,"No",IF(G6&lt;-15,"No","Yes")))</f>
        <v>N/A</v>
      </c>
      <c r="I6" s="6">
        <v>5.7610000000000001</v>
      </c>
      <c r="J6" s="6">
        <v>-0.47499999999999998</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3.6921311697000001</v>
      </c>
      <c r="D9" s="5" t="str">
        <f t="shared" ref="D9:D15" si="1">IF($B9="N/A","N/A",IF(C9&gt;15,"No",IF(C9&lt;-15,"No","Yes")))</f>
        <v>N/A</v>
      </c>
      <c r="E9" s="4">
        <v>3.3416036227000001</v>
      </c>
      <c r="F9" s="5" t="str">
        <f t="shared" ref="F9:F15" si="2">IF($B9="N/A","N/A",IF(E9&gt;15,"No",IF(E9&lt;-15,"No","Yes")))</f>
        <v>N/A</v>
      </c>
      <c r="G9" s="4">
        <v>3.3262192103000001</v>
      </c>
      <c r="H9" s="5" t="str">
        <f t="shared" ref="H9:H15" si="3">IF($B9="N/A","N/A",IF(G9&gt;15,"No",IF(G9&lt;-15,"No","Yes")))</f>
        <v>N/A</v>
      </c>
      <c r="I9" s="6">
        <v>-9.49</v>
      </c>
      <c r="J9" s="6">
        <v>-0.46</v>
      </c>
      <c r="K9" s="111" t="str">
        <f t="shared" si="0"/>
        <v>Yes</v>
      </c>
    </row>
    <row r="10" spans="1:11" x14ac:dyDescent="0.25">
      <c r="A10" s="130" t="s">
        <v>36</v>
      </c>
      <c r="B10" s="22" t="s">
        <v>213</v>
      </c>
      <c r="C10" s="57">
        <v>1.5867340099999998E-2</v>
      </c>
      <c r="D10" s="5" t="str">
        <f t="shared" si="1"/>
        <v>N/A</v>
      </c>
      <c r="E10" s="4">
        <v>1.4409190000000001E-2</v>
      </c>
      <c r="F10" s="5" t="str">
        <f t="shared" si="2"/>
        <v>N/A</v>
      </c>
      <c r="G10" s="4">
        <v>0</v>
      </c>
      <c r="H10" s="5" t="str">
        <f t="shared" si="3"/>
        <v>N/A</v>
      </c>
      <c r="I10" s="6">
        <v>-9.19</v>
      </c>
      <c r="J10" s="6">
        <v>-100</v>
      </c>
      <c r="K10" s="111" t="str">
        <f t="shared" si="0"/>
        <v>No</v>
      </c>
    </row>
    <row r="11" spans="1:11" x14ac:dyDescent="0.25">
      <c r="A11" s="130" t="s">
        <v>37</v>
      </c>
      <c r="B11" s="22" t="s">
        <v>213</v>
      </c>
      <c r="C11" s="57">
        <v>0</v>
      </c>
      <c r="D11" s="5" t="str">
        <f t="shared" si="1"/>
        <v>N/A</v>
      </c>
      <c r="E11" s="4">
        <v>8.9809334999999997E-3</v>
      </c>
      <c r="F11" s="5" t="str">
        <f t="shared" si="2"/>
        <v>N/A</v>
      </c>
      <c r="G11" s="4">
        <v>0.2126793068</v>
      </c>
      <c r="H11" s="5" t="str">
        <f t="shared" si="3"/>
        <v>N/A</v>
      </c>
      <c r="I11" s="6" t="s">
        <v>1748</v>
      </c>
      <c r="J11" s="6">
        <v>2268</v>
      </c>
      <c r="K11" s="111" t="str">
        <f t="shared" si="0"/>
        <v>No</v>
      </c>
    </row>
    <row r="12" spans="1:11" x14ac:dyDescent="0.25">
      <c r="A12" s="130" t="s">
        <v>38</v>
      </c>
      <c r="B12" s="22" t="s">
        <v>213</v>
      </c>
      <c r="C12" s="57">
        <v>4.0083280794</v>
      </c>
      <c r="D12" s="5" t="str">
        <f t="shared" si="1"/>
        <v>N/A</v>
      </c>
      <c r="E12" s="4">
        <v>3.6163550627999999</v>
      </c>
      <c r="F12" s="5" t="str">
        <f t="shared" si="2"/>
        <v>N/A</v>
      </c>
      <c r="G12" s="4">
        <v>3.5637106596999999</v>
      </c>
      <c r="H12" s="5" t="str">
        <f t="shared" si="3"/>
        <v>N/A</v>
      </c>
      <c r="I12" s="6">
        <v>-9.7799999999999994</v>
      </c>
      <c r="J12" s="6">
        <v>-1.46</v>
      </c>
      <c r="K12" s="111" t="str">
        <f t="shared" si="0"/>
        <v>Yes</v>
      </c>
    </row>
    <row r="13" spans="1:11" x14ac:dyDescent="0.25">
      <c r="A13" s="130" t="s">
        <v>863</v>
      </c>
      <c r="B13" s="22" t="s">
        <v>213</v>
      </c>
      <c r="C13" s="57">
        <v>10.578796407</v>
      </c>
      <c r="D13" s="5" t="str">
        <f t="shared" si="1"/>
        <v>N/A</v>
      </c>
      <c r="E13" s="4">
        <v>10.61007073</v>
      </c>
      <c r="F13" s="5" t="str">
        <f t="shared" si="2"/>
        <v>N/A</v>
      </c>
      <c r="G13" s="4">
        <v>11.457134642</v>
      </c>
      <c r="H13" s="5" t="str">
        <f t="shared" si="3"/>
        <v>N/A</v>
      </c>
      <c r="I13" s="6">
        <v>0.29559999999999997</v>
      </c>
      <c r="J13" s="6">
        <v>7.984</v>
      </c>
      <c r="K13" s="111" t="str">
        <f t="shared" si="0"/>
        <v>Yes</v>
      </c>
    </row>
    <row r="14" spans="1:11" x14ac:dyDescent="0.25">
      <c r="A14" s="130" t="s">
        <v>864</v>
      </c>
      <c r="B14" s="22" t="s">
        <v>213</v>
      </c>
      <c r="C14" s="57">
        <v>10.22210842</v>
      </c>
      <c r="D14" s="5" t="str">
        <f t="shared" si="1"/>
        <v>N/A</v>
      </c>
      <c r="E14" s="4">
        <v>10.261658337</v>
      </c>
      <c r="F14" s="5" t="str">
        <f t="shared" si="2"/>
        <v>N/A</v>
      </c>
      <c r="G14" s="4">
        <v>11.161235829000001</v>
      </c>
      <c r="H14" s="5" t="str">
        <f t="shared" si="3"/>
        <v>N/A</v>
      </c>
      <c r="I14" s="6">
        <v>0.38690000000000002</v>
      </c>
      <c r="J14" s="6">
        <v>8.766</v>
      </c>
      <c r="K14" s="111" t="str">
        <f t="shared" si="0"/>
        <v>Yes</v>
      </c>
    </row>
    <row r="15" spans="1:11" x14ac:dyDescent="0.25">
      <c r="A15" s="130" t="s">
        <v>161</v>
      </c>
      <c r="B15" s="22" t="s">
        <v>213</v>
      </c>
      <c r="C15" s="57">
        <v>75.462113251999995</v>
      </c>
      <c r="D15" s="5" t="str">
        <f t="shared" si="1"/>
        <v>N/A</v>
      </c>
      <c r="E15" s="4">
        <v>73.568887442999994</v>
      </c>
      <c r="F15" s="5" t="str">
        <f t="shared" si="2"/>
        <v>N/A</v>
      </c>
      <c r="G15" s="4">
        <v>62.340628680999998</v>
      </c>
      <c r="H15" s="5" t="str">
        <f t="shared" si="3"/>
        <v>N/A</v>
      </c>
      <c r="I15" s="6">
        <v>-2.5099999999999998</v>
      </c>
      <c r="J15" s="6">
        <v>-15.3</v>
      </c>
      <c r="K15" s="111" t="str">
        <f t="shared" si="0"/>
        <v>Yes</v>
      </c>
    </row>
    <row r="16" spans="1:11" x14ac:dyDescent="0.25">
      <c r="A16" s="130" t="s">
        <v>162</v>
      </c>
      <c r="B16" s="22" t="s">
        <v>246</v>
      </c>
      <c r="C16" s="57">
        <v>67.515451571</v>
      </c>
      <c r="D16" s="5" t="str">
        <f>IF($B16="N/A","N/A",IF(C16&gt;95,"Yes","No"))</f>
        <v>No</v>
      </c>
      <c r="E16" s="4">
        <v>66.448290354999997</v>
      </c>
      <c r="F16" s="5" t="str">
        <f>IF($B16="N/A","N/A",IF(E16&gt;95,"Yes","No"))</f>
        <v>No</v>
      </c>
      <c r="G16" s="4">
        <v>62.023074606000002</v>
      </c>
      <c r="H16" s="5" t="str">
        <f>IF($B16="N/A","N/A",IF(G16&gt;95,"Yes","No"))</f>
        <v>No</v>
      </c>
      <c r="I16" s="6">
        <v>-1.58</v>
      </c>
      <c r="J16" s="6">
        <v>-6.66</v>
      </c>
      <c r="K16" s="111" t="str">
        <f t="shared" ref="K16:K26" si="4">IF(J16="Div by 0", "N/A", IF(J16="N/A","N/A", IF(J16&gt;30, "No", IF(J16&lt;-30, "No", "Yes"))))</f>
        <v>Yes</v>
      </c>
    </row>
    <row r="17" spans="1:11" x14ac:dyDescent="0.25">
      <c r="A17" s="130" t="s">
        <v>865</v>
      </c>
      <c r="B17" s="38" t="s">
        <v>247</v>
      </c>
      <c r="C17" s="57">
        <v>25.292312297999999</v>
      </c>
      <c r="D17" s="5" t="str">
        <f>IF($B17="N/A","N/A",IF(C17&gt;90,"No",IF(C17&lt;50,"No","Yes")))</f>
        <v>No</v>
      </c>
      <c r="E17" s="4">
        <v>26.548008352</v>
      </c>
      <c r="F17" s="5" t="str">
        <f>IF($B17="N/A","N/A",IF(E17&gt;90,"No",IF(E17&lt;50,"No","Yes")))</f>
        <v>No</v>
      </c>
      <c r="G17" s="4">
        <v>25.770471517000001</v>
      </c>
      <c r="H17" s="5" t="str">
        <f>IF($B17="N/A","N/A",IF(G17&gt;90,"No",IF(G17&lt;50,"No","Yes")))</f>
        <v>No</v>
      </c>
      <c r="I17" s="6">
        <v>4.9649999999999999</v>
      </c>
      <c r="J17" s="6">
        <v>-2.93</v>
      </c>
      <c r="K17" s="111" t="str">
        <f t="shared" si="4"/>
        <v>Yes</v>
      </c>
    </row>
    <row r="18" spans="1:11" x14ac:dyDescent="0.25">
      <c r="A18" s="130" t="s">
        <v>866</v>
      </c>
      <c r="B18" s="38" t="s">
        <v>224</v>
      </c>
      <c r="C18" s="57">
        <v>13.374054781</v>
      </c>
      <c r="D18" s="5" t="str">
        <f t="shared" ref="D18:D23" si="5">IF($B18="N/A","N/A",IF(C18&gt;5,"No",IF(C18&lt;=0,"No","Yes")))</f>
        <v>No</v>
      </c>
      <c r="E18" s="4">
        <v>13.413175519999999</v>
      </c>
      <c r="F18" s="5" t="str">
        <f t="shared" ref="F18:F23" si="6">IF($B18="N/A","N/A",IF(E18&gt;5,"No",IF(E18&lt;=0,"No","Yes")))</f>
        <v>No</v>
      </c>
      <c r="G18" s="4">
        <v>12.827598965</v>
      </c>
      <c r="H18" s="5" t="str">
        <f t="shared" ref="H18:H23" si="7">IF($B18="N/A","N/A",IF(G18&gt;5,"No",IF(G18&lt;=0,"No","Yes")))</f>
        <v>No</v>
      </c>
      <c r="I18" s="6">
        <v>0.29249999999999998</v>
      </c>
      <c r="J18" s="6">
        <v>-4.37</v>
      </c>
      <c r="K18" s="111" t="str">
        <f t="shared" si="4"/>
        <v>Yes</v>
      </c>
    </row>
    <row r="19" spans="1:11" x14ac:dyDescent="0.25">
      <c r="A19" s="130" t="s">
        <v>867</v>
      </c>
      <c r="B19" s="38" t="s">
        <v>224</v>
      </c>
      <c r="C19" s="57">
        <v>1.6618468929000001</v>
      </c>
      <c r="D19" s="5" t="str">
        <f t="shared" si="5"/>
        <v>Yes</v>
      </c>
      <c r="E19" s="4">
        <v>1.6379375797</v>
      </c>
      <c r="F19" s="5" t="str">
        <f t="shared" si="6"/>
        <v>Yes</v>
      </c>
      <c r="G19" s="4">
        <v>1.4331413878000001</v>
      </c>
      <c r="H19" s="5" t="str">
        <f t="shared" si="7"/>
        <v>Yes</v>
      </c>
      <c r="I19" s="6">
        <v>-1.44</v>
      </c>
      <c r="J19" s="6">
        <v>-12.5</v>
      </c>
      <c r="K19" s="111" t="str">
        <f t="shared" si="4"/>
        <v>Yes</v>
      </c>
    </row>
    <row r="20" spans="1:11" x14ac:dyDescent="0.25">
      <c r="A20" s="130" t="s">
        <v>868</v>
      </c>
      <c r="B20" s="38" t="s">
        <v>224</v>
      </c>
      <c r="C20" s="57">
        <v>8.5846842500000006E-2</v>
      </c>
      <c r="D20" s="5" t="str">
        <f t="shared" si="5"/>
        <v>Yes</v>
      </c>
      <c r="E20" s="4">
        <v>0.10076195120000001</v>
      </c>
      <c r="F20" s="5" t="str">
        <f t="shared" si="6"/>
        <v>Yes</v>
      </c>
      <c r="G20" s="4">
        <v>8.2348006599999996E-2</v>
      </c>
      <c r="H20" s="5" t="str">
        <f t="shared" si="7"/>
        <v>Yes</v>
      </c>
      <c r="I20" s="6">
        <v>17.37</v>
      </c>
      <c r="J20" s="6">
        <v>-18.3</v>
      </c>
      <c r="K20" s="111" t="str">
        <f t="shared" si="4"/>
        <v>Yes</v>
      </c>
    </row>
    <row r="21" spans="1:11" x14ac:dyDescent="0.25">
      <c r="A21" s="130" t="s">
        <v>869</v>
      </c>
      <c r="B21" s="22" t="s">
        <v>213</v>
      </c>
      <c r="C21" s="57">
        <v>1.8296403999999999E-2</v>
      </c>
      <c r="D21" s="5" t="str">
        <f t="shared" si="5"/>
        <v>N/A</v>
      </c>
      <c r="E21" s="4">
        <v>2.04587977E-2</v>
      </c>
      <c r="F21" s="5" t="str">
        <f t="shared" si="6"/>
        <v>N/A</v>
      </c>
      <c r="G21" s="4">
        <v>1.9180478599999998E-2</v>
      </c>
      <c r="H21" s="5" t="str">
        <f t="shared" si="7"/>
        <v>N/A</v>
      </c>
      <c r="I21" s="6">
        <v>11.82</v>
      </c>
      <c r="J21" s="6">
        <v>-6.25</v>
      </c>
      <c r="K21" s="111" t="str">
        <f t="shared" si="4"/>
        <v>Yes</v>
      </c>
    </row>
    <row r="22" spans="1:11" x14ac:dyDescent="0.25">
      <c r="A22" s="130" t="s">
        <v>1717</v>
      </c>
      <c r="B22" s="22" t="s">
        <v>213</v>
      </c>
      <c r="C22" s="57">
        <v>1.4338870000000001E-4</v>
      </c>
      <c r="D22" s="5" t="str">
        <f t="shared" si="5"/>
        <v>N/A</v>
      </c>
      <c r="E22" s="4">
        <v>5.4231399999999997E-5</v>
      </c>
      <c r="F22" s="5" t="str">
        <f t="shared" si="6"/>
        <v>N/A</v>
      </c>
      <c r="G22" s="4">
        <v>1.7981698999999999E-3</v>
      </c>
      <c r="H22" s="5" t="str">
        <f t="shared" si="7"/>
        <v>N/A</v>
      </c>
      <c r="I22" s="6">
        <v>-62.2</v>
      </c>
      <c r="J22" s="6">
        <v>3216</v>
      </c>
      <c r="K22" s="111" t="str">
        <f t="shared" si="4"/>
        <v>No</v>
      </c>
    </row>
    <row r="23" spans="1:11" x14ac:dyDescent="0.25">
      <c r="A23" s="130" t="s">
        <v>870</v>
      </c>
      <c r="B23" s="22" t="s">
        <v>213</v>
      </c>
      <c r="C23" s="57">
        <v>4.43358004E-2</v>
      </c>
      <c r="D23" s="5" t="str">
        <f t="shared" si="5"/>
        <v>N/A</v>
      </c>
      <c r="E23" s="4">
        <v>4.0578649100000003E-2</v>
      </c>
      <c r="F23" s="5" t="str">
        <f t="shared" si="6"/>
        <v>N/A</v>
      </c>
      <c r="G23" s="4">
        <v>3.0473530299999999E-2</v>
      </c>
      <c r="H23" s="5" t="str">
        <f t="shared" si="7"/>
        <v>N/A</v>
      </c>
      <c r="I23" s="6">
        <v>-8.4700000000000006</v>
      </c>
      <c r="J23" s="6">
        <v>-24.9</v>
      </c>
      <c r="K23" s="111" t="str">
        <f t="shared" si="4"/>
        <v>Yes</v>
      </c>
    </row>
    <row r="24" spans="1:11" x14ac:dyDescent="0.25">
      <c r="A24" s="130" t="s">
        <v>871</v>
      </c>
      <c r="B24" s="22" t="s">
        <v>232</v>
      </c>
      <c r="C24" s="57">
        <v>7.3542510747999996</v>
      </c>
      <c r="D24" s="5" t="str">
        <f>IF($B24="N/A","N/A",IF(C24&gt;10,"No",IF(C24&lt;1,"No","Yes")))</f>
        <v>Yes</v>
      </c>
      <c r="E24" s="4">
        <v>7.0693212939999999</v>
      </c>
      <c r="F24" s="5" t="str">
        <f>IF($B24="N/A","N/A",IF(E24&gt;10,"No",IF(E24&lt;1,"No","Yes")))</f>
        <v>Yes</v>
      </c>
      <c r="G24" s="4">
        <v>2.1717260400999998</v>
      </c>
      <c r="H24" s="5" t="str">
        <f>IF($B24="N/A","N/A",IF(G24&gt;10,"No",IF(G24&lt;1,"No","Yes")))</f>
        <v>Yes</v>
      </c>
      <c r="I24" s="6">
        <v>-3.87</v>
      </c>
      <c r="J24" s="6">
        <v>-69.3</v>
      </c>
      <c r="K24" s="111" t="str">
        <f t="shared" si="4"/>
        <v>No</v>
      </c>
    </row>
    <row r="25" spans="1:11" x14ac:dyDescent="0.25">
      <c r="A25" s="130" t="s">
        <v>872</v>
      </c>
      <c r="B25" s="60" t="s">
        <v>239</v>
      </c>
      <c r="C25" s="57">
        <v>12.867046513</v>
      </c>
      <c r="D25" s="5" t="str">
        <f>IF($B25="N/A","N/A",IF(C25&gt;10,"No",IF(C25&lt;=0,"No","Yes")))</f>
        <v>No</v>
      </c>
      <c r="E25" s="4">
        <v>11.896377341999999</v>
      </c>
      <c r="F25" s="5" t="str">
        <f>IF($B25="N/A","N/A",IF(E25&gt;10,"No",IF(E25&lt;=0,"No","Yes")))</f>
        <v>No</v>
      </c>
      <c r="G25" s="4">
        <v>13.994597589</v>
      </c>
      <c r="H25" s="5" t="str">
        <f>IF($B25="N/A","N/A",IF(G25&gt;10,"No",IF(G25&lt;=0,"No","Yes")))</f>
        <v>No</v>
      </c>
      <c r="I25" s="6">
        <v>-7.54</v>
      </c>
      <c r="J25" s="6">
        <v>17.64</v>
      </c>
      <c r="K25" s="111" t="str">
        <f t="shared" si="4"/>
        <v>Yes</v>
      </c>
    </row>
    <row r="26" spans="1:11" x14ac:dyDescent="0.25">
      <c r="A26" s="130" t="s">
        <v>873</v>
      </c>
      <c r="B26" s="38" t="s">
        <v>248</v>
      </c>
      <c r="C26" s="57">
        <v>32.484548429</v>
      </c>
      <c r="D26" s="5" t="str">
        <f>IF($B26="N/A","N/A",IF(C26&gt;=5,"No",IF(C26&lt;0,"No","Yes")))</f>
        <v>No</v>
      </c>
      <c r="E26" s="4">
        <v>33.551709645000003</v>
      </c>
      <c r="F26" s="5" t="str">
        <f>IF($B26="N/A","N/A",IF(E26&gt;=5,"No",IF(E26&lt;0,"No","Yes")))</f>
        <v>No</v>
      </c>
      <c r="G26" s="4">
        <v>37.976925393999998</v>
      </c>
      <c r="H26" s="5" t="str">
        <f>IF($B26="N/A","N/A",IF(G26&gt;=5,"No",IF(G26&lt;0,"No","Yes")))</f>
        <v>No</v>
      </c>
      <c r="I26" s="6">
        <v>3.2850000000000001</v>
      </c>
      <c r="J26" s="6">
        <v>13.19</v>
      </c>
      <c r="K26" s="111" t="str">
        <f t="shared" si="4"/>
        <v>Yes</v>
      </c>
    </row>
    <row r="27" spans="1:11" x14ac:dyDescent="0.25">
      <c r="A27" s="130" t="s">
        <v>14</v>
      </c>
      <c r="B27" s="38" t="s">
        <v>249</v>
      </c>
      <c r="C27" s="57">
        <v>0.39393190300000003</v>
      </c>
      <c r="D27" s="5" t="str">
        <f>IF($B27="N/A","N/A",IF(C27&gt;15,"No",IF(C27&lt;=0,"No","Yes")))</f>
        <v>Yes</v>
      </c>
      <c r="E27" s="4">
        <v>0.40184115619999999</v>
      </c>
      <c r="F27" s="5" t="str">
        <f>IF($B27="N/A","N/A",IF(E27&gt;15,"No",IF(E27&lt;=0,"No","Yes")))</f>
        <v>Yes</v>
      </c>
      <c r="G27" s="4">
        <v>3.5472987499999997E-2</v>
      </c>
      <c r="H27" s="5" t="str">
        <f>IF($B27="N/A","N/A",IF(G27&gt;15,"No",IF(G27&lt;=0,"No","Yes")))</f>
        <v>Yes</v>
      </c>
      <c r="I27" s="6">
        <v>2.008</v>
      </c>
      <c r="J27" s="6">
        <v>-91.2</v>
      </c>
      <c r="K27" s="111" t="str">
        <f>IF(J27="Div by 0", "N/A", IF(J27="N/A","N/A", IF(J27&gt;30, "No", IF(J27&lt;-30, "No", "Yes"))))</f>
        <v>No</v>
      </c>
    </row>
    <row r="28" spans="1:11" x14ac:dyDescent="0.25">
      <c r="A28" s="130" t="s">
        <v>874</v>
      </c>
      <c r="B28" s="22" t="s">
        <v>213</v>
      </c>
      <c r="C28" s="59">
        <v>84.935099915999999</v>
      </c>
      <c r="D28" s="5" t="str">
        <f>IF($B28="N/A","N/A",IF(C28&gt;15,"No",IF(C28&lt;-15,"No","Yes")))</f>
        <v>N/A</v>
      </c>
      <c r="E28" s="24">
        <v>85.861263875000006</v>
      </c>
      <c r="F28" s="5" t="str">
        <f>IF($B28="N/A","N/A",IF(E28&gt;15,"No",IF(E28&lt;-15,"No","Yes")))</f>
        <v>N/A</v>
      </c>
      <c r="G28" s="24">
        <v>87.174731183000006</v>
      </c>
      <c r="H28" s="5" t="str">
        <f>IF($B28="N/A","N/A",IF(G28&gt;15,"No",IF(G28&lt;-15,"No","Yes")))</f>
        <v>N/A</v>
      </c>
      <c r="I28" s="6">
        <v>1.0900000000000001</v>
      </c>
      <c r="J28" s="6">
        <v>1.53</v>
      </c>
      <c r="K28" s="111" t="str">
        <f>IF(J28="Div by 0", "N/A", IF(J28="N/A","N/A", IF(J28&gt;30, "No", IF(J28&lt;-30, "No", "Yes"))))</f>
        <v>Yes</v>
      </c>
    </row>
    <row r="29" spans="1:11" x14ac:dyDescent="0.25">
      <c r="A29" s="130" t="s">
        <v>376</v>
      </c>
      <c r="B29" s="22" t="s">
        <v>250</v>
      </c>
      <c r="C29" s="57">
        <v>12.389691037</v>
      </c>
      <c r="D29" s="5" t="str">
        <f>IF($B29="N/A","N/A",IF(C29&gt;35,"No",IF(C29&lt;10,"No","Yes")))</f>
        <v>Yes</v>
      </c>
      <c r="E29" s="4">
        <v>12.130331625</v>
      </c>
      <c r="F29" s="5" t="str">
        <f>IF($B29="N/A","N/A",IF(E29&gt;35,"No",IF(E29&lt;10,"No","Yes")))</f>
        <v>Yes</v>
      </c>
      <c r="G29" s="4">
        <v>10.13139309</v>
      </c>
      <c r="H29" s="5" t="str">
        <f>IF($B29="N/A","N/A",IF(G29&gt;35,"No",IF(G29&lt;10,"No","Yes")))</f>
        <v>Yes</v>
      </c>
      <c r="I29" s="6">
        <v>-2.09</v>
      </c>
      <c r="J29" s="6">
        <v>-16.5</v>
      </c>
      <c r="K29" s="111" t="str">
        <f t="shared" ref="K29:K54" si="8">IF(J29="Div by 0", "N/A", IF(J29="N/A","N/A", IF(J29&gt;30, "No", IF(J29&lt;-30, "No", "Yes"))))</f>
        <v>Yes</v>
      </c>
    </row>
    <row r="30" spans="1:11" x14ac:dyDescent="0.25">
      <c r="A30" s="130" t="s">
        <v>377</v>
      </c>
      <c r="B30" s="22" t="s">
        <v>251</v>
      </c>
      <c r="C30" s="57">
        <v>6.0597518113</v>
      </c>
      <c r="D30" s="5" t="str">
        <f>IF($B30="N/A","N/A",IF(C30&gt;20,"No",IF(C30&lt;2,"No","Yes")))</f>
        <v>Yes</v>
      </c>
      <c r="E30" s="4">
        <v>6.0186149299</v>
      </c>
      <c r="F30" s="5" t="str">
        <f>IF($B30="N/A","N/A",IF(E30&gt;20,"No",IF(E30&lt;2,"No","Yes")))</f>
        <v>Yes</v>
      </c>
      <c r="G30" s="4">
        <v>6.1918889734000002</v>
      </c>
      <c r="H30" s="5" t="str">
        <f>IF($B30="N/A","N/A",IF(G30&gt;20,"No",IF(G30&lt;2,"No","Yes")))</f>
        <v>Yes</v>
      </c>
      <c r="I30" s="6">
        <v>-0.67900000000000005</v>
      </c>
      <c r="J30" s="6">
        <v>2.879</v>
      </c>
      <c r="K30" s="111" t="str">
        <f t="shared" si="8"/>
        <v>Yes</v>
      </c>
    </row>
    <row r="31" spans="1:11" x14ac:dyDescent="0.25">
      <c r="A31" s="130" t="s">
        <v>378</v>
      </c>
      <c r="B31" s="22" t="s">
        <v>252</v>
      </c>
      <c r="C31" s="57">
        <v>0.73779245569999996</v>
      </c>
      <c r="D31" s="5" t="str">
        <f>IF($B31="N/A","N/A",IF(C31&gt;8,"No",IF(C31&lt;0.5,"No","Yes")))</f>
        <v>Yes</v>
      </c>
      <c r="E31" s="4">
        <v>0.72558908860000004</v>
      </c>
      <c r="F31" s="5" t="str">
        <f>IF($B31="N/A","N/A",IF(E31&gt;8,"No",IF(E31&lt;0.5,"No","Yes")))</f>
        <v>Yes</v>
      </c>
      <c r="G31" s="4">
        <v>0.88711075920000004</v>
      </c>
      <c r="H31" s="5" t="str">
        <f>IF($B31="N/A","N/A",IF(G31&gt;8,"No",IF(G31&lt;0.5,"No","Yes")))</f>
        <v>Yes</v>
      </c>
      <c r="I31" s="6">
        <v>-1.65</v>
      </c>
      <c r="J31" s="6">
        <v>22.26</v>
      </c>
      <c r="K31" s="111" t="str">
        <f t="shared" si="8"/>
        <v>Yes</v>
      </c>
    </row>
    <row r="32" spans="1:11" x14ac:dyDescent="0.25">
      <c r="A32" s="130" t="s">
        <v>379</v>
      </c>
      <c r="B32" s="22" t="s">
        <v>253</v>
      </c>
      <c r="C32" s="57">
        <v>6.4160728460999996</v>
      </c>
      <c r="D32" s="5" t="str">
        <f>IF($B32="N/A","N/A",IF(C32&gt;25,"No",IF(C32&lt;3,"No","Yes")))</f>
        <v>Yes</v>
      </c>
      <c r="E32" s="4">
        <v>6.1159603025999996</v>
      </c>
      <c r="F32" s="5" t="str">
        <f>IF($B32="N/A","N/A",IF(E32&gt;25,"No",IF(E32&lt;3,"No","Yes")))</f>
        <v>Yes</v>
      </c>
      <c r="G32" s="4">
        <v>5.5318516504000002</v>
      </c>
      <c r="H32" s="5" t="str">
        <f>IF($B32="N/A","N/A",IF(G32&gt;25,"No",IF(G32&lt;3,"No","Yes")))</f>
        <v>Yes</v>
      </c>
      <c r="I32" s="6">
        <v>-4.68</v>
      </c>
      <c r="J32" s="6">
        <v>-9.5500000000000007</v>
      </c>
      <c r="K32" s="111" t="str">
        <f t="shared" si="8"/>
        <v>Yes</v>
      </c>
    </row>
    <row r="33" spans="1:11" x14ac:dyDescent="0.25">
      <c r="A33" s="130" t="s">
        <v>380</v>
      </c>
      <c r="B33" s="22" t="s">
        <v>254</v>
      </c>
      <c r="C33" s="57">
        <v>11.387174278</v>
      </c>
      <c r="D33" s="5" t="str">
        <f>IF($B33="N/A","N/A",IF(C33&gt;25,"No",IF(C33&lt;2,"No","Yes")))</f>
        <v>Yes</v>
      </c>
      <c r="E33" s="4">
        <v>11.963244665</v>
      </c>
      <c r="F33" s="5" t="str">
        <f>IF($B33="N/A","N/A",IF(E33&gt;25,"No",IF(E33&lt;2,"No","Yes")))</f>
        <v>Yes</v>
      </c>
      <c r="G33" s="4">
        <v>10.611259241000001</v>
      </c>
      <c r="H33" s="5" t="str">
        <f>IF($B33="N/A","N/A",IF(G33&gt;25,"No",IF(G33&lt;2,"No","Yes")))</f>
        <v>Yes</v>
      </c>
      <c r="I33" s="6">
        <v>5.0590000000000002</v>
      </c>
      <c r="J33" s="6">
        <v>-11.3</v>
      </c>
      <c r="K33" s="111" t="str">
        <f t="shared" si="8"/>
        <v>Yes</v>
      </c>
    </row>
    <row r="34" spans="1:11" x14ac:dyDescent="0.25">
      <c r="A34" s="130" t="s">
        <v>381</v>
      </c>
      <c r="B34" s="22" t="s">
        <v>255</v>
      </c>
      <c r="C34" s="57">
        <v>1.4978245058999999</v>
      </c>
      <c r="D34" s="5" t="str">
        <f>IF($B34="N/A","N/A",IF(C34&gt;25,"No",IF(C34&lt;=0,"No","Yes")))</f>
        <v>Yes</v>
      </c>
      <c r="E34" s="4">
        <v>1.5096260745000001</v>
      </c>
      <c r="F34" s="5" t="str">
        <f>IF($B34="N/A","N/A",IF(E34&gt;25,"No",IF(E34&lt;=0,"No","Yes")))</f>
        <v>Yes</v>
      </c>
      <c r="G34" s="4">
        <v>1.2041744241000001</v>
      </c>
      <c r="H34" s="5" t="str">
        <f>IF($B34="N/A","N/A",IF(G34&gt;25,"No",IF(G34&lt;=0,"No","Yes")))</f>
        <v>Yes</v>
      </c>
      <c r="I34" s="6">
        <v>0.78790000000000004</v>
      </c>
      <c r="J34" s="6">
        <v>-20.2</v>
      </c>
      <c r="K34" s="111" t="str">
        <f t="shared" si="8"/>
        <v>Yes</v>
      </c>
    </row>
    <row r="35" spans="1:11" x14ac:dyDescent="0.25">
      <c r="A35" s="130" t="s">
        <v>382</v>
      </c>
      <c r="B35" s="22" t="s">
        <v>256</v>
      </c>
      <c r="C35" s="57">
        <v>12.919268693999999</v>
      </c>
      <c r="D35" s="5" t="str">
        <f>IF($B35="N/A","N/A",IF(C35&gt;20,"No",IF(C35&lt;4,"No","Yes")))</f>
        <v>Yes</v>
      </c>
      <c r="E35" s="4">
        <v>11.984598281</v>
      </c>
      <c r="F35" s="5" t="str">
        <f>IF($B35="N/A","N/A",IF(E35&gt;20,"No",IF(E35&lt;4,"No","Yes")))</f>
        <v>Yes</v>
      </c>
      <c r="G35" s="4">
        <v>11.090866564000001</v>
      </c>
      <c r="H35" s="5" t="str">
        <f>IF($B35="N/A","N/A",IF(G35&gt;20,"No",IF(G35&lt;4,"No","Yes")))</f>
        <v>Yes</v>
      </c>
      <c r="I35" s="6">
        <v>-7.23</v>
      </c>
      <c r="J35" s="6">
        <v>-7.46</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24.126705178999998</v>
      </c>
      <c r="D37" s="5" t="str">
        <f>IF($B37="N/A","N/A",IF(C37&gt;=25,"No",IF(C37&lt;0,"No","Yes")))</f>
        <v>Yes</v>
      </c>
      <c r="E37" s="4">
        <v>17.809390168</v>
      </c>
      <c r="F37" s="5" t="str">
        <f>IF($B37="N/A","N/A",IF(E37&gt;=25,"No",IF(E37&lt;0,"No","Yes")))</f>
        <v>Yes</v>
      </c>
      <c r="G37" s="4">
        <v>13.729789831</v>
      </c>
      <c r="H37" s="5" t="str">
        <f>IF($B37="N/A","N/A",IF(G37&gt;=25,"No",IF(G37&lt;0,"No","Yes")))</f>
        <v>Yes</v>
      </c>
      <c r="I37" s="6">
        <v>-26.2</v>
      </c>
      <c r="J37" s="6">
        <v>-22.9</v>
      </c>
      <c r="K37" s="111" t="str">
        <f t="shared" si="8"/>
        <v>Yes</v>
      </c>
    </row>
    <row r="38" spans="1:11" x14ac:dyDescent="0.25">
      <c r="A38" s="130" t="s">
        <v>385</v>
      </c>
      <c r="B38" s="22" t="s">
        <v>221</v>
      </c>
      <c r="C38" s="57">
        <v>3.2909437962000001</v>
      </c>
      <c r="D38" s="5" t="str">
        <f>IF($B38="N/A","N/A",IF(C38&gt;3,"Yes","No"))</f>
        <v>Yes</v>
      </c>
      <c r="E38" s="4">
        <v>3.4085522926</v>
      </c>
      <c r="F38" s="5" t="str">
        <f>IF($B38="N/A","N/A",IF(E38&gt;3,"Yes","No"))</f>
        <v>Yes</v>
      </c>
      <c r="G38" s="4">
        <v>3.4273253979999998</v>
      </c>
      <c r="H38" s="5" t="str">
        <f>IF($B38="N/A","N/A",IF(G38&gt;3,"Yes","No"))</f>
        <v>Yes</v>
      </c>
      <c r="I38" s="6">
        <v>3.5739999999999998</v>
      </c>
      <c r="J38" s="6">
        <v>0.55079999999999996</v>
      </c>
      <c r="K38" s="111" t="str">
        <f t="shared" si="8"/>
        <v>Yes</v>
      </c>
    </row>
    <row r="39" spans="1:11" x14ac:dyDescent="0.25">
      <c r="A39" s="130" t="s">
        <v>386</v>
      </c>
      <c r="B39" s="22" t="s">
        <v>220</v>
      </c>
      <c r="C39" s="57">
        <v>1.3713986482</v>
      </c>
      <c r="D39" s="5" t="str">
        <f>IF($B39="N/A","N/A",IF(C39&gt;1,"Yes","No"))</f>
        <v>Yes</v>
      </c>
      <c r="E39" s="4">
        <v>1.2474307871999999</v>
      </c>
      <c r="F39" s="5" t="str">
        <f>IF($B39="N/A","N/A",IF(E39&gt;1,"Yes","No"))</f>
        <v>Yes</v>
      </c>
      <c r="G39" s="4">
        <v>3.2683235894</v>
      </c>
      <c r="H39" s="5" t="str">
        <f>IF($B39="N/A","N/A",IF(G39&gt;1,"Yes","No"))</f>
        <v>Yes</v>
      </c>
      <c r="I39" s="6">
        <v>-9.0399999999999991</v>
      </c>
      <c r="J39" s="6">
        <v>162</v>
      </c>
      <c r="K39" s="111" t="str">
        <f t="shared" si="8"/>
        <v>No</v>
      </c>
    </row>
    <row r="40" spans="1:11" x14ac:dyDescent="0.25">
      <c r="A40" s="130" t="s">
        <v>387</v>
      </c>
      <c r="B40" s="22" t="s">
        <v>213</v>
      </c>
      <c r="C40" s="57">
        <v>3.7008635400000003E-2</v>
      </c>
      <c r="D40" s="5" t="str">
        <f>IF($B40="N/A","N/A",IF(C40&gt;15,"No",IF(C40&lt;-15,"No","Yes")))</f>
        <v>N/A</v>
      </c>
      <c r="E40" s="4">
        <v>3.63350416E-2</v>
      </c>
      <c r="F40" s="5" t="str">
        <f>IF($B40="N/A","N/A",IF(E40&gt;15,"No",IF(E40&lt;-15,"No","Yes")))</f>
        <v>N/A</v>
      </c>
      <c r="G40" s="4">
        <v>1.4194643999999999E-2</v>
      </c>
      <c r="H40" s="5" t="str">
        <f>IF($B40="N/A","N/A",IF(G40&gt;15,"No",IF(G40&lt;-15,"No","Yes")))</f>
        <v>N/A</v>
      </c>
      <c r="I40" s="6">
        <v>-1.82</v>
      </c>
      <c r="J40" s="6">
        <v>-60.9</v>
      </c>
      <c r="K40" s="111" t="str">
        <f t="shared" si="8"/>
        <v>No</v>
      </c>
    </row>
    <row r="41" spans="1:11" x14ac:dyDescent="0.25">
      <c r="A41" s="130" t="s">
        <v>388</v>
      </c>
      <c r="B41" s="22" t="s">
        <v>213</v>
      </c>
      <c r="C41" s="57">
        <v>0</v>
      </c>
      <c r="D41" s="5" t="str">
        <f>IF($B41="N/A","N/A",IF(C41&gt;15,"No",IF(C41&lt;-15,"No","Yes")))</f>
        <v>N/A</v>
      </c>
      <c r="E41" s="4">
        <v>1.355785E-4</v>
      </c>
      <c r="F41" s="5" t="str">
        <f>IF($B41="N/A","N/A",IF(E41&gt;15,"No",IF(E41&lt;-15,"No","Yes")))</f>
        <v>N/A</v>
      </c>
      <c r="G41" s="4">
        <v>0</v>
      </c>
      <c r="H41" s="5" t="str">
        <f>IF($B41="N/A","N/A",IF(G41&gt;15,"No",IF(G41&lt;-15,"No","Yes")))</f>
        <v>N/A</v>
      </c>
      <c r="I41" s="6" t="s">
        <v>1748</v>
      </c>
      <c r="J41" s="6">
        <v>-100</v>
      </c>
      <c r="K41" s="111" t="str">
        <f t="shared" si="8"/>
        <v>No</v>
      </c>
    </row>
    <row r="42" spans="1:11" x14ac:dyDescent="0.25">
      <c r="A42" s="130" t="s">
        <v>389</v>
      </c>
      <c r="B42" s="22" t="s">
        <v>259</v>
      </c>
      <c r="C42" s="57">
        <v>0.13419752770000001</v>
      </c>
      <c r="D42" s="5" t="str">
        <f>IF($B42="N/A","N/A",IF(C42&gt;0,"Yes","No"))</f>
        <v>Yes</v>
      </c>
      <c r="E42" s="4">
        <v>0.1189294721</v>
      </c>
      <c r="F42" s="5" t="str">
        <f>IF($B42="N/A","N/A",IF(E42&gt;0,"Yes","No"))</f>
        <v>Yes</v>
      </c>
      <c r="G42" s="4">
        <v>0.92684758889999996</v>
      </c>
      <c r="H42" s="5" t="str">
        <f>IF($B42="N/A","N/A",IF(G42&gt;0,"Yes","No"))</f>
        <v>Yes</v>
      </c>
      <c r="I42" s="6">
        <v>-11.4</v>
      </c>
      <c r="J42" s="6">
        <v>679.3</v>
      </c>
      <c r="K42" s="111" t="str">
        <f t="shared" si="8"/>
        <v>No</v>
      </c>
    </row>
    <row r="43" spans="1:11" x14ac:dyDescent="0.25">
      <c r="A43" s="130" t="s">
        <v>390</v>
      </c>
      <c r="B43" s="22" t="s">
        <v>259</v>
      </c>
      <c r="C43" s="57">
        <v>0</v>
      </c>
      <c r="D43" s="5" t="str">
        <f>IF($B43="N/A","N/A",IF(C43&gt;0,"Yes","No"))</f>
        <v>No</v>
      </c>
      <c r="E43" s="4">
        <v>9.6531901999999999E-3</v>
      </c>
      <c r="F43" s="5" t="str">
        <f>IF($B43="N/A","N/A",IF(E43&gt;0,"Yes","No"))</f>
        <v>Yes</v>
      </c>
      <c r="G43" s="4">
        <v>2.9733828628999999</v>
      </c>
      <c r="H43" s="5" t="str">
        <f>IF($B43="N/A","N/A",IF(G43&gt;0,"Yes","No"))</f>
        <v>Yes</v>
      </c>
      <c r="I43" s="6" t="s">
        <v>1748</v>
      </c>
      <c r="J43" s="6">
        <v>30702</v>
      </c>
      <c r="K43" s="111" t="str">
        <f t="shared" si="8"/>
        <v>No</v>
      </c>
    </row>
    <row r="44" spans="1:11" x14ac:dyDescent="0.25">
      <c r="A44" s="130" t="s">
        <v>391</v>
      </c>
      <c r="B44" s="22" t="s">
        <v>259</v>
      </c>
      <c r="C44" s="57">
        <v>0.60167351869999997</v>
      </c>
      <c r="D44" s="5" t="str">
        <f>IF($B44="N/A","N/A",IF(C44&gt;0,"Yes","No"))</f>
        <v>Yes</v>
      </c>
      <c r="E44" s="4">
        <v>0.53515550860000005</v>
      </c>
      <c r="F44" s="5" t="str">
        <f>IF($B44="N/A","N/A",IF(E44&gt;0,"Yes","No"))</f>
        <v>Yes</v>
      </c>
      <c r="G44" s="4">
        <v>0.37707077309999998</v>
      </c>
      <c r="H44" s="5" t="str">
        <f>IF($B44="N/A","N/A",IF(G44&gt;0,"Yes","No"))</f>
        <v>Yes</v>
      </c>
      <c r="I44" s="6">
        <v>-11.1</v>
      </c>
      <c r="J44" s="6">
        <v>-29.5</v>
      </c>
      <c r="K44" s="111" t="str">
        <f t="shared" si="8"/>
        <v>Yes</v>
      </c>
    </row>
    <row r="45" spans="1:11" x14ac:dyDescent="0.25">
      <c r="A45" s="130" t="s">
        <v>392</v>
      </c>
      <c r="B45" s="22" t="s">
        <v>220</v>
      </c>
      <c r="C45" s="57">
        <v>0.74420193270000001</v>
      </c>
      <c r="D45" s="5" t="str">
        <f>IF($B45="N/A","N/A",IF(C45&gt;1,"Yes","No"))</f>
        <v>No</v>
      </c>
      <c r="E45" s="4">
        <v>0.75689416740000004</v>
      </c>
      <c r="F45" s="5" t="str">
        <f>IF($B45="N/A","N/A",IF(E45&gt;1,"Yes","No"))</f>
        <v>No</v>
      </c>
      <c r="G45" s="4">
        <v>0.89283220880000003</v>
      </c>
      <c r="H45" s="5" t="str">
        <f>IF($B45="N/A","N/A",IF(G45&gt;1,"Yes","No"))</f>
        <v>No</v>
      </c>
      <c r="I45" s="6">
        <v>1.7050000000000001</v>
      </c>
      <c r="J45" s="6">
        <v>17.96</v>
      </c>
      <c r="K45" s="111" t="str">
        <f t="shared" si="8"/>
        <v>Yes</v>
      </c>
    </row>
    <row r="46" spans="1:11" x14ac:dyDescent="0.25">
      <c r="A46" s="130" t="s">
        <v>393</v>
      </c>
      <c r="B46" s="22" t="s">
        <v>259</v>
      </c>
      <c r="C46" s="57">
        <v>0</v>
      </c>
      <c r="D46" s="5" t="str">
        <f>IF($B46="N/A","N/A",IF(C46&gt;0,"Yes","No"))</f>
        <v>No</v>
      </c>
      <c r="E46" s="4">
        <v>0</v>
      </c>
      <c r="F46" s="5" t="str">
        <f>IF($B46="N/A","N/A",IF(E46&gt;0,"Yes","No"))</f>
        <v>No</v>
      </c>
      <c r="G46" s="4">
        <v>0</v>
      </c>
      <c r="H46" s="5" t="str">
        <f>IF($B46="N/A","N/A",IF(G46&gt;0,"Yes","No"))</f>
        <v>No</v>
      </c>
      <c r="I46" s="6" t="s">
        <v>1748</v>
      </c>
      <c r="J46" s="6" t="s">
        <v>1748</v>
      </c>
      <c r="K46" s="111" t="str">
        <f t="shared" si="8"/>
        <v>N/A</v>
      </c>
    </row>
    <row r="47" spans="1:11" x14ac:dyDescent="0.25">
      <c r="A47" s="130" t="s">
        <v>394</v>
      </c>
      <c r="B47" s="22" t="s">
        <v>213</v>
      </c>
      <c r="C47" s="57">
        <v>0</v>
      </c>
      <c r="D47" s="5" t="str">
        <f>IF($B47="N/A","N/A",IF(C47&gt;15,"No",IF(C47&lt;-15,"No","Yes")))</f>
        <v>N/A</v>
      </c>
      <c r="E47" s="4">
        <v>0</v>
      </c>
      <c r="F47" s="5" t="str">
        <f>IF($B47="N/A","N/A",IF(E47&gt;15,"No",IF(E47&lt;-15,"No","Yes")))</f>
        <v>N/A</v>
      </c>
      <c r="G47" s="4">
        <v>3.1331748000000001E-3</v>
      </c>
      <c r="H47" s="5" t="str">
        <f>IF($B47="N/A","N/A",IF(G47&gt;15,"No",IF(G47&lt;-15,"No","Yes")))</f>
        <v>N/A</v>
      </c>
      <c r="I47" s="6" t="s">
        <v>1748</v>
      </c>
      <c r="J47" s="6" t="s">
        <v>1748</v>
      </c>
      <c r="K47" s="111" t="str">
        <f t="shared" si="8"/>
        <v>N/A</v>
      </c>
    </row>
    <row r="48" spans="1:11" x14ac:dyDescent="0.25">
      <c r="A48" s="130" t="s">
        <v>395</v>
      </c>
      <c r="B48" s="22" t="s">
        <v>213</v>
      </c>
      <c r="C48" s="57">
        <v>3.4900820899999997E-2</v>
      </c>
      <c r="D48" s="5" t="str">
        <f>IF($B48="N/A","N/A",IF(C48&gt;15,"No",IF(C48&lt;-15,"No","Yes")))</f>
        <v>N/A</v>
      </c>
      <c r="E48" s="4">
        <v>6.2542368299999998E-2</v>
      </c>
      <c r="F48" s="5" t="str">
        <f>IF($B48="N/A","N/A",IF(E48&gt;15,"No",IF(E48&lt;-15,"No","Yes")))</f>
        <v>N/A</v>
      </c>
      <c r="G48" s="4">
        <v>1.4971262657</v>
      </c>
      <c r="H48" s="5" t="str">
        <f>IF($B48="N/A","N/A",IF(G48&gt;15,"No",IF(G48&lt;-15,"No","Yes")))</f>
        <v>N/A</v>
      </c>
      <c r="I48" s="6">
        <v>79.2</v>
      </c>
      <c r="J48" s="6">
        <v>2294</v>
      </c>
      <c r="K48" s="111" t="str">
        <f t="shared" si="8"/>
        <v>No</v>
      </c>
    </row>
    <row r="49" spans="1:11" x14ac:dyDescent="0.25">
      <c r="A49" s="130" t="s">
        <v>396</v>
      </c>
      <c r="B49" s="22" t="s">
        <v>213</v>
      </c>
      <c r="C49" s="57">
        <v>0.42395750650000003</v>
      </c>
      <c r="D49" s="5" t="str">
        <f>IF($B49="N/A","N/A",IF(C49&gt;15,"No",IF(C49&lt;-15,"No","Yes")))</f>
        <v>N/A</v>
      </c>
      <c r="E49" s="4">
        <v>0.35533772609999997</v>
      </c>
      <c r="F49" s="5" t="str">
        <f>IF($B49="N/A","N/A",IF(E49&gt;15,"No",IF(E49&lt;-15,"No","Yes")))</f>
        <v>N/A</v>
      </c>
      <c r="G49" s="4">
        <v>0.33139453390000001</v>
      </c>
      <c r="H49" s="5" t="str">
        <f>IF($B49="N/A","N/A",IF(G49&gt;15,"No",IF(G49&lt;-15,"No","Yes")))</f>
        <v>N/A</v>
      </c>
      <c r="I49" s="6">
        <v>-16.2</v>
      </c>
      <c r="J49" s="6">
        <v>-6.74</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0.44046155120000002</v>
      </c>
      <c r="D51" s="5" t="str">
        <f>IF($B51="N/A","N/A",IF(C51&gt;15,"No",IF(C51&lt;-15,"No","Yes")))</f>
        <v>N/A</v>
      </c>
      <c r="E51" s="4">
        <v>0.35899834590000002</v>
      </c>
      <c r="F51" s="5" t="str">
        <f>IF($B51="N/A","N/A",IF(E51&gt;15,"No",IF(E51&lt;-15,"No","Yes")))</f>
        <v>N/A</v>
      </c>
      <c r="G51" s="4">
        <v>0.37369239329999998</v>
      </c>
      <c r="H51" s="5" t="str">
        <f>IF($B51="N/A","N/A",IF(G51&gt;15,"No",IF(G51&lt;-15,"No","Yes")))</f>
        <v>N/A</v>
      </c>
      <c r="I51" s="6">
        <v>-18.5</v>
      </c>
      <c r="J51" s="6">
        <v>4.093</v>
      </c>
      <c r="K51" s="111" t="str">
        <f t="shared" si="8"/>
        <v>Yes</v>
      </c>
    </row>
    <row r="52" spans="1:11" x14ac:dyDescent="0.25">
      <c r="A52" s="130" t="s">
        <v>399</v>
      </c>
      <c r="B52" s="22" t="s">
        <v>220</v>
      </c>
      <c r="C52" s="57">
        <v>16.921105218000001</v>
      </c>
      <c r="D52" s="5" t="str">
        <f>IF($B52="N/A","N/A",IF(C52&gt;1,"Yes","No"))</f>
        <v>Yes</v>
      </c>
      <c r="E52" s="4">
        <v>19.167791968</v>
      </c>
      <c r="F52" s="5" t="str">
        <f>IF($B52="N/A","N/A",IF(E52&gt;1,"Yes","No"))</f>
        <v>Yes</v>
      </c>
      <c r="G52" s="4">
        <v>20.84894869</v>
      </c>
      <c r="H52" s="5" t="str">
        <f>IF($B52="N/A","N/A",IF(G52&gt;1,"Yes","No"))</f>
        <v>Yes</v>
      </c>
      <c r="I52" s="6">
        <v>13.28</v>
      </c>
      <c r="J52" s="6">
        <v>8.7710000000000008</v>
      </c>
      <c r="K52" s="111" t="str">
        <f t="shared" si="8"/>
        <v>Yes</v>
      </c>
    </row>
    <row r="53" spans="1:11" x14ac:dyDescent="0.25">
      <c r="A53" s="130" t="s">
        <v>400</v>
      </c>
      <c r="B53" s="22" t="s">
        <v>259</v>
      </c>
      <c r="C53" s="57">
        <v>0.46587003700000001</v>
      </c>
      <c r="D53" s="5" t="str">
        <f>IF($B53="N/A","N/A",IF(C53&gt;0,"Yes","No"))</f>
        <v>Yes</v>
      </c>
      <c r="E53" s="4">
        <v>5.6848884189</v>
      </c>
      <c r="F53" s="5" t="str">
        <f>IF($B53="N/A","N/A",IF(E53&gt;0,"Yes","No"))</f>
        <v>Yes</v>
      </c>
      <c r="G53" s="4">
        <v>5.6873933443000002</v>
      </c>
      <c r="H53" s="5" t="str">
        <f>IF($B53="N/A","N/A",IF(G53&gt;0,"Yes","No"))</f>
        <v>Yes</v>
      </c>
      <c r="I53" s="6">
        <v>1120</v>
      </c>
      <c r="J53" s="6">
        <v>4.41E-2</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93.337379381000005</v>
      </c>
      <c r="D55" s="5" t="str">
        <f>IF($B55="N/A","N/A",IF(C55&gt;15,"No",IF(C55&lt;-15,"No","Yes")))</f>
        <v>N/A</v>
      </c>
      <c r="E55" s="24">
        <v>90.847742753000006</v>
      </c>
      <c r="F55" s="5" t="str">
        <f>IF($B55="N/A","N/A",IF(E55&gt;15,"No",IF(E55&lt;-15,"No","Yes")))</f>
        <v>N/A</v>
      </c>
      <c r="G55" s="24">
        <v>91.317432971000002</v>
      </c>
      <c r="H55" s="5" t="str">
        <f>IF($B55="N/A","N/A",IF(G55&gt;15,"No",IF(G55&lt;-15,"No","Yes")))</f>
        <v>N/A</v>
      </c>
      <c r="I55" s="6">
        <v>-2.67</v>
      </c>
      <c r="J55" s="6">
        <v>0.51700000000000002</v>
      </c>
      <c r="K55" s="111" t="str">
        <f t="shared" ref="K55:K74" si="9">IF(J55="Div by 0", "N/A", IF(J55="N/A","N/A", IF(J55&gt;30, "No", IF(J55&lt;-30, "No", "Yes"))))</f>
        <v>Yes</v>
      </c>
    </row>
    <row r="56" spans="1:11" x14ac:dyDescent="0.25">
      <c r="A56" s="130" t="s">
        <v>876</v>
      </c>
      <c r="B56" s="22" t="s">
        <v>261</v>
      </c>
      <c r="C56" s="59">
        <v>57.664700375000002</v>
      </c>
      <c r="D56" s="5" t="str">
        <f>IF($B56="N/A","N/A",IF(C56&gt;90,"No",IF(C56&lt;20,"No","Yes")))</f>
        <v>Yes</v>
      </c>
      <c r="E56" s="24">
        <v>56.626633910999999</v>
      </c>
      <c r="F56" s="5" t="str">
        <f>IF($B56="N/A","N/A",IF(E56&gt;90,"No",IF(E56&lt;20,"No","Yes")))</f>
        <v>Yes</v>
      </c>
      <c r="G56" s="24">
        <v>64.136340716999996</v>
      </c>
      <c r="H56" s="5" t="str">
        <f>IF($B56="N/A","N/A",IF(G56&gt;90,"No",IF(G56&lt;20,"No","Yes")))</f>
        <v>Yes</v>
      </c>
      <c r="I56" s="6">
        <v>-1.8</v>
      </c>
      <c r="J56" s="6">
        <v>13.26</v>
      </c>
      <c r="K56" s="111" t="str">
        <f t="shared" si="9"/>
        <v>Yes</v>
      </c>
    </row>
    <row r="57" spans="1:11" x14ac:dyDescent="0.25">
      <c r="A57" s="130" t="s">
        <v>877</v>
      </c>
      <c r="B57" s="22" t="s">
        <v>262</v>
      </c>
      <c r="C57" s="59">
        <v>52.401670570999997</v>
      </c>
      <c r="D57" s="5" t="str">
        <f>IF($B57="N/A","N/A",IF(C57&gt;60,"No",IF(C57&lt;10,"No","Yes")))</f>
        <v>Yes</v>
      </c>
      <c r="E57" s="24">
        <v>50.026477684</v>
      </c>
      <c r="F57" s="5" t="str">
        <f>IF($B57="N/A","N/A",IF(E57&gt;60,"No",IF(E57&lt;10,"No","Yes")))</f>
        <v>Yes</v>
      </c>
      <c r="G57" s="24">
        <v>50.772932277999999</v>
      </c>
      <c r="H57" s="5" t="str">
        <f>IF($B57="N/A","N/A",IF(G57&gt;60,"No",IF(G57&lt;10,"No","Yes")))</f>
        <v>Yes</v>
      </c>
      <c r="I57" s="6">
        <v>-4.53</v>
      </c>
      <c r="J57" s="6">
        <v>1.492</v>
      </c>
      <c r="K57" s="111" t="str">
        <f t="shared" si="9"/>
        <v>Yes</v>
      </c>
    </row>
    <row r="58" spans="1:11" ht="25" x14ac:dyDescent="0.25">
      <c r="A58" s="130" t="s">
        <v>878</v>
      </c>
      <c r="B58" s="22" t="s">
        <v>263</v>
      </c>
      <c r="C58" s="59">
        <v>43.107221985000002</v>
      </c>
      <c r="D58" s="5" t="str">
        <f>IF($B58="N/A","N/A",IF(C58&gt;100,"No",IF(C58&lt;10,"No","Yes")))</f>
        <v>Yes</v>
      </c>
      <c r="E58" s="24">
        <v>44.770002615999999</v>
      </c>
      <c r="F58" s="5" t="str">
        <f>IF($B58="N/A","N/A",IF(E58&gt;100,"No",IF(E58&lt;10,"No","Yes")))</f>
        <v>Yes</v>
      </c>
      <c r="G58" s="24">
        <v>44.206630734000001</v>
      </c>
      <c r="H58" s="5" t="str">
        <f>IF($B58="N/A","N/A",IF(G58&gt;100,"No",IF(G58&lt;10,"No","Yes")))</f>
        <v>Yes</v>
      </c>
      <c r="I58" s="6">
        <v>3.8570000000000002</v>
      </c>
      <c r="J58" s="6">
        <v>-1.26</v>
      </c>
      <c r="K58" s="111" t="str">
        <f t="shared" si="9"/>
        <v>Yes</v>
      </c>
    </row>
    <row r="59" spans="1:11" x14ac:dyDescent="0.25">
      <c r="A59" s="130" t="s">
        <v>879</v>
      </c>
      <c r="B59" s="22" t="s">
        <v>264</v>
      </c>
      <c r="C59" s="59">
        <v>92.965409199000007</v>
      </c>
      <c r="D59" s="5" t="str">
        <f>IF($B59="N/A","N/A",IF(C59&gt;100,"No",IF(C59&lt;20,"No","Yes")))</f>
        <v>Yes</v>
      </c>
      <c r="E59" s="24">
        <v>107.20792904</v>
      </c>
      <c r="F59" s="5" t="str">
        <f>IF($B59="N/A","N/A",IF(E59&gt;100,"No",IF(E59&lt;20,"No","Yes")))</f>
        <v>No</v>
      </c>
      <c r="G59" s="24">
        <v>117.20780532000001</v>
      </c>
      <c r="H59" s="5" t="str">
        <f>IF($B59="N/A","N/A",IF(G59&gt;100,"No",IF(G59&lt;20,"No","Yes")))</f>
        <v>No</v>
      </c>
      <c r="I59" s="6">
        <v>15.32</v>
      </c>
      <c r="J59" s="6">
        <v>9.3279999999999994</v>
      </c>
      <c r="K59" s="111" t="str">
        <f t="shared" si="9"/>
        <v>Yes</v>
      </c>
    </row>
    <row r="60" spans="1:11" x14ac:dyDescent="0.25">
      <c r="A60" s="130" t="s">
        <v>880</v>
      </c>
      <c r="B60" s="22" t="s">
        <v>264</v>
      </c>
      <c r="C60" s="59">
        <v>86.579692425000005</v>
      </c>
      <c r="D60" s="5" t="str">
        <f>IF($B60="N/A","N/A",IF(C60&gt;100,"No",IF(C60&lt;20,"No","Yes")))</f>
        <v>Yes</v>
      </c>
      <c r="E60" s="24">
        <v>79.639495232000002</v>
      </c>
      <c r="F60" s="5" t="str">
        <f>IF($B60="N/A","N/A",IF(E60&gt;100,"No",IF(E60&lt;20,"No","Yes")))</f>
        <v>Yes</v>
      </c>
      <c r="G60" s="24">
        <v>49.949150844999998</v>
      </c>
      <c r="H60" s="5" t="str">
        <f>IF($B60="N/A","N/A",IF(G60&gt;100,"No",IF(G60&lt;20,"No","Yes")))</f>
        <v>Yes</v>
      </c>
      <c r="I60" s="6">
        <v>-8.02</v>
      </c>
      <c r="J60" s="6">
        <v>-37.299999999999997</v>
      </c>
      <c r="K60" s="111" t="str">
        <f t="shared" si="9"/>
        <v>No</v>
      </c>
    </row>
    <row r="61" spans="1:11" x14ac:dyDescent="0.25">
      <c r="A61" s="130" t="s">
        <v>881</v>
      </c>
      <c r="B61" s="22" t="s">
        <v>213</v>
      </c>
      <c r="C61" s="59">
        <v>105.21575928999999</v>
      </c>
      <c r="D61" s="5" t="str">
        <f>IF($B61="N/A","N/A",IF(C61&gt;15,"No",IF(C61&lt;-15,"No","Yes")))</f>
        <v>N/A</v>
      </c>
      <c r="E61" s="24">
        <v>104.59355887</v>
      </c>
      <c r="F61" s="5" t="str">
        <f>IF($B61="N/A","N/A",IF(E61&gt;15,"No",IF(E61&lt;-15,"No","Yes")))</f>
        <v>N/A</v>
      </c>
      <c r="G61" s="24">
        <v>112.2628852</v>
      </c>
      <c r="H61" s="5" t="str">
        <f>IF($B61="N/A","N/A",IF(G61&gt;15,"No",IF(G61&lt;-15,"No","Yes")))</f>
        <v>N/A</v>
      </c>
      <c r="I61" s="6">
        <v>-0.59099999999999997</v>
      </c>
      <c r="J61" s="6">
        <v>7.3330000000000002</v>
      </c>
      <c r="K61" s="111" t="str">
        <f t="shared" si="9"/>
        <v>Yes</v>
      </c>
    </row>
    <row r="62" spans="1:11" x14ac:dyDescent="0.25">
      <c r="A62" s="130" t="s">
        <v>882</v>
      </c>
      <c r="B62" s="22" t="s">
        <v>265</v>
      </c>
      <c r="C62" s="59">
        <v>32.721228506999999</v>
      </c>
      <c r="D62" s="5" t="str">
        <f>IF($B62="N/A","N/A",IF(C62&gt;60,"No",IF(C62&lt;10,"No","Yes")))</f>
        <v>Yes</v>
      </c>
      <c r="E62" s="24">
        <v>34.559762884999998</v>
      </c>
      <c r="F62" s="5" t="str">
        <f>IF($B62="N/A","N/A",IF(E62&gt;60,"No",IF(E62&lt;10,"No","Yes")))</f>
        <v>Yes</v>
      </c>
      <c r="G62" s="24">
        <v>36.123579206999999</v>
      </c>
      <c r="H62" s="5" t="str">
        <f>IF($B62="N/A","N/A",IF(G62&gt;60,"No",IF(G62&lt;10,"No","Yes")))</f>
        <v>Yes</v>
      </c>
      <c r="I62" s="6">
        <v>5.6189999999999998</v>
      </c>
      <c r="J62" s="6">
        <v>4.5250000000000004</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145.30381527</v>
      </c>
      <c r="D64" s="5" t="str">
        <f t="shared" ref="D64:D74" si="10">IF($B64="N/A","N/A",IF(C64&gt;15,"No",IF(C64&lt;-15,"No","Yes")))</f>
        <v>N/A</v>
      </c>
      <c r="E64" s="24">
        <v>155.28845487999999</v>
      </c>
      <c r="F64" s="5" t="str">
        <f>IF($B64="N/A","N/A",IF(E64&gt;15,"No",IF(E64&lt;-15,"No","Yes")))</f>
        <v>N/A</v>
      </c>
      <c r="G64" s="24">
        <v>187.35483332999999</v>
      </c>
      <c r="H64" s="5" t="str">
        <f>IF($B64="N/A","N/A",IF(G64&gt;15,"No",IF(G64&lt;-15,"No","Yes")))</f>
        <v>N/A</v>
      </c>
      <c r="I64" s="6">
        <v>6.8719999999999999</v>
      </c>
      <c r="J64" s="6">
        <v>20.65</v>
      </c>
      <c r="K64" s="111" t="str">
        <f t="shared" si="9"/>
        <v>Yes</v>
      </c>
    </row>
    <row r="65" spans="1:11" ht="25" customHeight="1" x14ac:dyDescent="0.25">
      <c r="A65" s="130" t="s">
        <v>885</v>
      </c>
      <c r="B65" s="22" t="s">
        <v>213</v>
      </c>
      <c r="C65" s="59">
        <v>96.626995538000003</v>
      </c>
      <c r="D65" s="5" t="str">
        <f t="shared" si="10"/>
        <v>N/A</v>
      </c>
      <c r="E65" s="24">
        <v>92.557356966</v>
      </c>
      <c r="F65" s="5" t="str">
        <f t="shared" ref="F65:F73" si="11">IF($B65="N/A","N/A",IF(E65&gt;15,"No",IF(E65&lt;-15,"No","Yes")))</f>
        <v>N/A</v>
      </c>
      <c r="G65" s="24">
        <v>95.084656568</v>
      </c>
      <c r="H65" s="5" t="str">
        <f t="shared" ref="H65:H86" si="12">IF($B65="N/A","N/A",IF(G65&gt;15,"No",IF(G65&lt;-15,"No","Yes")))</f>
        <v>N/A</v>
      </c>
      <c r="I65" s="6">
        <v>-4.21</v>
      </c>
      <c r="J65" s="6">
        <v>2.7309999999999999</v>
      </c>
      <c r="K65" s="111" t="str">
        <f t="shared" si="9"/>
        <v>Yes</v>
      </c>
    </row>
    <row r="66" spans="1:11" x14ac:dyDescent="0.25">
      <c r="A66" s="130" t="s">
        <v>886</v>
      </c>
      <c r="B66" s="22" t="s">
        <v>213</v>
      </c>
      <c r="C66" s="59">
        <v>57.398276908</v>
      </c>
      <c r="D66" s="5" t="str">
        <f t="shared" si="10"/>
        <v>N/A</v>
      </c>
      <c r="E66" s="24">
        <v>57.880390835999997</v>
      </c>
      <c r="F66" s="5" t="str">
        <f t="shared" si="11"/>
        <v>N/A</v>
      </c>
      <c r="G66" s="24">
        <v>38.406896437</v>
      </c>
      <c r="H66" s="5" t="str">
        <f t="shared" si="12"/>
        <v>N/A</v>
      </c>
      <c r="I66" s="6">
        <v>0.83989999999999998</v>
      </c>
      <c r="J66" s="6">
        <v>-33.6</v>
      </c>
      <c r="K66" s="111" t="str">
        <f t="shared" si="9"/>
        <v>No</v>
      </c>
    </row>
    <row r="67" spans="1:11" x14ac:dyDescent="0.25">
      <c r="A67" s="130" t="s">
        <v>887</v>
      </c>
      <c r="B67" s="22" t="s">
        <v>213</v>
      </c>
      <c r="C67" s="59">
        <v>808.52291911999998</v>
      </c>
      <c r="D67" s="5" t="str">
        <f t="shared" si="10"/>
        <v>N/A</v>
      </c>
      <c r="E67" s="24">
        <v>793.55483356000002</v>
      </c>
      <c r="F67" s="5" t="str">
        <f t="shared" si="11"/>
        <v>N/A</v>
      </c>
      <c r="G67" s="24">
        <v>284.14265556999999</v>
      </c>
      <c r="H67" s="5" t="str">
        <f t="shared" si="12"/>
        <v>N/A</v>
      </c>
      <c r="I67" s="6">
        <v>-1.85</v>
      </c>
      <c r="J67" s="6">
        <v>-64.2</v>
      </c>
      <c r="K67" s="111" t="str">
        <f t="shared" si="9"/>
        <v>No</v>
      </c>
    </row>
    <row r="68" spans="1:11" ht="25" x14ac:dyDescent="0.25">
      <c r="A68" s="130" t="s">
        <v>888</v>
      </c>
      <c r="B68" s="22" t="s">
        <v>213</v>
      </c>
      <c r="C68" s="59" t="s">
        <v>1748</v>
      </c>
      <c r="D68" s="5" t="str">
        <f t="shared" si="10"/>
        <v>N/A</v>
      </c>
      <c r="E68" s="24">
        <v>272.74719100999999</v>
      </c>
      <c r="F68" s="5" t="str">
        <f t="shared" si="11"/>
        <v>N/A</v>
      </c>
      <c r="G68" s="24">
        <v>148.99596829999999</v>
      </c>
      <c r="H68" s="5" t="str">
        <f t="shared" si="12"/>
        <v>N/A</v>
      </c>
      <c r="I68" s="6" t="s">
        <v>1748</v>
      </c>
      <c r="J68" s="6">
        <v>-45.4</v>
      </c>
      <c r="K68" s="111" t="str">
        <f t="shared" si="9"/>
        <v>No</v>
      </c>
    </row>
    <row r="69" spans="1:11" x14ac:dyDescent="0.25">
      <c r="A69" s="130" t="s">
        <v>889</v>
      </c>
      <c r="B69" s="22" t="s">
        <v>213</v>
      </c>
      <c r="C69" s="59">
        <v>243.55699340000001</v>
      </c>
      <c r="D69" s="5" t="str">
        <f t="shared" si="10"/>
        <v>N/A</v>
      </c>
      <c r="E69" s="24">
        <v>244.17668221</v>
      </c>
      <c r="F69" s="5" t="str">
        <f t="shared" si="11"/>
        <v>N/A</v>
      </c>
      <c r="G69" s="24">
        <v>240.00881502999999</v>
      </c>
      <c r="H69" s="5" t="str">
        <f t="shared" si="12"/>
        <v>N/A</v>
      </c>
      <c r="I69" s="6">
        <v>0.25440000000000002</v>
      </c>
      <c r="J69" s="6">
        <v>-1.71</v>
      </c>
      <c r="K69" s="111" t="str">
        <f t="shared" si="9"/>
        <v>Yes</v>
      </c>
    </row>
    <row r="70" spans="1:11" ht="25" x14ac:dyDescent="0.25">
      <c r="A70" s="130" t="s">
        <v>890</v>
      </c>
      <c r="B70" s="22" t="s">
        <v>213</v>
      </c>
      <c r="C70" s="59">
        <v>43.467601780000003</v>
      </c>
      <c r="D70" s="5" t="str">
        <f t="shared" si="10"/>
        <v>N/A</v>
      </c>
      <c r="E70" s="24">
        <v>45.672792735000002</v>
      </c>
      <c r="F70" s="5" t="str">
        <f t="shared" si="11"/>
        <v>N/A</v>
      </c>
      <c r="G70" s="24">
        <v>48.192581742999998</v>
      </c>
      <c r="H70" s="5" t="str">
        <f t="shared" si="12"/>
        <v>N/A</v>
      </c>
      <c r="I70" s="6">
        <v>5.0730000000000004</v>
      </c>
      <c r="J70" s="6">
        <v>5.5170000000000003</v>
      </c>
      <c r="K70" s="111" t="str">
        <f t="shared" si="9"/>
        <v>Yes</v>
      </c>
    </row>
    <row r="71" spans="1:11" x14ac:dyDescent="0.25">
      <c r="A71" s="130" t="s">
        <v>891</v>
      </c>
      <c r="B71" s="22" t="s">
        <v>213</v>
      </c>
      <c r="C71" s="59" t="s">
        <v>1748</v>
      </c>
      <c r="D71" s="5" t="str">
        <f t="shared" si="10"/>
        <v>N/A</v>
      </c>
      <c r="E71" s="24" t="s">
        <v>1748</v>
      </c>
      <c r="F71" s="5" t="str">
        <f t="shared" si="11"/>
        <v>N/A</v>
      </c>
      <c r="G71" s="24" t="s">
        <v>1748</v>
      </c>
      <c r="H71" s="5" t="str">
        <f t="shared" si="12"/>
        <v>N/A</v>
      </c>
      <c r="I71" s="6" t="s">
        <v>1748</v>
      </c>
      <c r="J71" s="6" t="s">
        <v>1748</v>
      </c>
      <c r="K71" s="111" t="str">
        <f t="shared" si="9"/>
        <v>N/A</v>
      </c>
    </row>
    <row r="72" spans="1:11" ht="25" x14ac:dyDescent="0.25">
      <c r="A72" s="130" t="s">
        <v>892</v>
      </c>
      <c r="B72" s="22" t="s">
        <v>213</v>
      </c>
      <c r="C72" s="59">
        <v>387.93209193000001</v>
      </c>
      <c r="D72" s="5" t="str">
        <f t="shared" si="10"/>
        <v>N/A</v>
      </c>
      <c r="E72" s="24">
        <v>465.49930132999998</v>
      </c>
      <c r="F72" s="5" t="str">
        <f t="shared" si="11"/>
        <v>N/A</v>
      </c>
      <c r="G72" s="24">
        <v>435.96015602</v>
      </c>
      <c r="H72" s="5" t="str">
        <f t="shared" si="12"/>
        <v>N/A</v>
      </c>
      <c r="I72" s="6">
        <v>20</v>
      </c>
      <c r="J72" s="6">
        <v>-6.35</v>
      </c>
      <c r="K72" s="111" t="str">
        <f t="shared" si="9"/>
        <v>Yes</v>
      </c>
    </row>
    <row r="73" spans="1:11" x14ac:dyDescent="0.25">
      <c r="A73" s="130" t="s">
        <v>893</v>
      </c>
      <c r="B73" s="22" t="s">
        <v>213</v>
      </c>
      <c r="C73" s="59">
        <v>93.631015875000003</v>
      </c>
      <c r="D73" s="5" t="str">
        <f t="shared" si="10"/>
        <v>N/A</v>
      </c>
      <c r="E73" s="24">
        <v>79.591938763000002</v>
      </c>
      <c r="F73" s="5" t="str">
        <f t="shared" si="11"/>
        <v>N/A</v>
      </c>
      <c r="G73" s="24">
        <v>71.826681711999996</v>
      </c>
      <c r="H73" s="5" t="str">
        <f t="shared" si="12"/>
        <v>N/A</v>
      </c>
      <c r="I73" s="6">
        <v>-15</v>
      </c>
      <c r="J73" s="6">
        <v>-9.76</v>
      </c>
      <c r="K73" s="111" t="str">
        <f t="shared" si="9"/>
        <v>Yes</v>
      </c>
    </row>
    <row r="74" spans="1:11" x14ac:dyDescent="0.25">
      <c r="A74" s="130" t="s">
        <v>894</v>
      </c>
      <c r="B74" s="22" t="s">
        <v>213</v>
      </c>
      <c r="C74" s="59">
        <v>54.561680516999999</v>
      </c>
      <c r="D74" s="5" t="str">
        <f t="shared" si="10"/>
        <v>N/A</v>
      </c>
      <c r="E74" s="24">
        <v>115.30503499</v>
      </c>
      <c r="F74" s="5" t="str">
        <f>IF($B74="N/A","N/A",IF(E74&gt;15,"No",IF(E74&lt;-15,"No","Yes")))</f>
        <v>N/A</v>
      </c>
      <c r="G74" s="24">
        <v>119.3604</v>
      </c>
      <c r="H74" s="5" t="str">
        <f t="shared" si="12"/>
        <v>N/A</v>
      </c>
      <c r="I74" s="6">
        <v>111.3</v>
      </c>
      <c r="J74" s="6">
        <v>3.5169999999999999</v>
      </c>
      <c r="K74" s="111" t="str">
        <f t="shared" si="9"/>
        <v>Yes</v>
      </c>
    </row>
    <row r="75" spans="1:11" x14ac:dyDescent="0.25">
      <c r="A75" s="130" t="s">
        <v>895</v>
      </c>
      <c r="B75" s="22" t="s">
        <v>213</v>
      </c>
      <c r="C75" s="57">
        <v>0.28482740579999999</v>
      </c>
      <c r="D75" s="5" t="str">
        <f t="shared" ref="D75:D80" si="13">IF($B75="N/A","N/A",IF(C75&gt;15,"No",IF(C75&lt;-15,"No","Yes")))</f>
        <v>N/A</v>
      </c>
      <c r="E75" s="4">
        <v>0.25701618809999999</v>
      </c>
      <c r="F75" s="5" t="str">
        <f>IF($B75="N/A","N/A",IF(E75&gt;15,"No",IF(E75&lt;-15,"No","Yes")))</f>
        <v>N/A</v>
      </c>
      <c r="G75" s="4">
        <v>0.24667621240000001</v>
      </c>
      <c r="H75" s="5" t="str">
        <f t="shared" si="12"/>
        <v>N/A</v>
      </c>
      <c r="I75" s="6">
        <v>-9.76</v>
      </c>
      <c r="J75" s="6">
        <v>-4.0199999999999996</v>
      </c>
      <c r="K75" s="111" t="str">
        <f t="shared" ref="K75:K80" si="14">IF(J75="Div by 0", "N/A", IF(J75="N/A","N/A", IF(J75&gt;30, "No", IF(J75&lt;-30, "No", "Yes"))))</f>
        <v>Yes</v>
      </c>
    </row>
    <row r="76" spans="1:11" x14ac:dyDescent="0.25">
      <c r="A76" s="130" t="s">
        <v>896</v>
      </c>
      <c r="B76" s="22" t="s">
        <v>213</v>
      </c>
      <c r="C76" s="57">
        <v>1.1152776693999999</v>
      </c>
      <c r="D76" s="5" t="str">
        <f t="shared" si="13"/>
        <v>N/A</v>
      </c>
      <c r="E76" s="4">
        <v>1.1294910383000001</v>
      </c>
      <c r="F76" s="5" t="str">
        <f t="shared" ref="F76:F86" si="15">IF($B76="N/A","N/A",IF(E76&gt;15,"No",IF(E76&lt;-15,"No","Yes")))</f>
        <v>N/A</v>
      </c>
      <c r="G76" s="4">
        <v>0.37546331820000001</v>
      </c>
      <c r="H76" s="5" t="str">
        <f t="shared" si="12"/>
        <v>N/A</v>
      </c>
      <c r="I76" s="6">
        <v>1.274</v>
      </c>
      <c r="J76" s="6">
        <v>-66.8</v>
      </c>
      <c r="K76" s="111" t="str">
        <f t="shared" si="14"/>
        <v>No</v>
      </c>
    </row>
    <row r="77" spans="1:11" x14ac:dyDescent="0.25">
      <c r="A77" s="130" t="s">
        <v>897</v>
      </c>
      <c r="B77" s="22" t="s">
        <v>213</v>
      </c>
      <c r="C77" s="57">
        <v>0.30123107840000002</v>
      </c>
      <c r="D77" s="5" t="str">
        <f t="shared" si="13"/>
        <v>N/A</v>
      </c>
      <c r="E77" s="4">
        <v>0.2770275767</v>
      </c>
      <c r="F77" s="5" t="str">
        <f t="shared" si="15"/>
        <v>N/A</v>
      </c>
      <c r="G77" s="4">
        <v>0.1134209269</v>
      </c>
      <c r="H77" s="5" t="str">
        <f t="shared" si="12"/>
        <v>N/A</v>
      </c>
      <c r="I77" s="6">
        <v>-8.0299999999999994</v>
      </c>
      <c r="J77" s="6">
        <v>-59.1</v>
      </c>
      <c r="K77" s="111" t="str">
        <f t="shared" si="14"/>
        <v>No</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25.435557656</v>
      </c>
      <c r="D79" s="5" t="str">
        <f t="shared" si="13"/>
        <v>N/A</v>
      </c>
      <c r="E79" s="4">
        <v>24.393747119</v>
      </c>
      <c r="F79" s="5" t="str">
        <f t="shared" si="15"/>
        <v>N/A</v>
      </c>
      <c r="G79" s="4">
        <v>23.072249511999999</v>
      </c>
      <c r="H79" s="5" t="str">
        <f t="shared" si="12"/>
        <v>N/A</v>
      </c>
      <c r="I79" s="6">
        <v>-4.0999999999999996</v>
      </c>
      <c r="J79" s="6">
        <v>-5.42</v>
      </c>
      <c r="K79" s="111" t="str">
        <f t="shared" si="14"/>
        <v>Yes</v>
      </c>
    </row>
    <row r="80" spans="1:11" ht="25" x14ac:dyDescent="0.25">
      <c r="A80" s="130" t="s">
        <v>900</v>
      </c>
      <c r="B80" s="22" t="s">
        <v>213</v>
      </c>
      <c r="C80" s="61">
        <v>25.291996843</v>
      </c>
      <c r="D80" s="5" t="str">
        <f t="shared" si="13"/>
        <v>N/A</v>
      </c>
      <c r="E80" s="61">
        <v>24.249044171000001</v>
      </c>
      <c r="F80" s="5" t="str">
        <f t="shared" si="15"/>
        <v>N/A</v>
      </c>
      <c r="G80" s="61">
        <v>22.805847921000002</v>
      </c>
      <c r="H80" s="5" t="str">
        <f t="shared" si="12"/>
        <v>N/A</v>
      </c>
      <c r="I80" s="6">
        <v>-4.12</v>
      </c>
      <c r="J80" s="62">
        <v>-5.95</v>
      </c>
      <c r="K80" s="111" t="str">
        <f t="shared" si="14"/>
        <v>Yes</v>
      </c>
    </row>
    <row r="81" spans="1:11" x14ac:dyDescent="0.25">
      <c r="A81" s="130" t="s">
        <v>901</v>
      </c>
      <c r="B81" s="22" t="s">
        <v>213</v>
      </c>
      <c r="C81" s="63">
        <v>100.15661498</v>
      </c>
      <c r="D81" s="5" t="str">
        <f t="shared" ref="D81:D86" si="16">IF($B81="N/A","N/A",IF(C81&gt;15,"No",IF(C81&lt;-15,"No","Yes")))</f>
        <v>N/A</v>
      </c>
      <c r="E81" s="64">
        <v>108.01297674</v>
      </c>
      <c r="F81" s="5" t="str">
        <f t="shared" si="15"/>
        <v>N/A</v>
      </c>
      <c r="G81" s="64">
        <v>123.41009499</v>
      </c>
      <c r="H81" s="5" t="str">
        <f>IF($B81="N/A","N/A",IF(G81&gt;15,"No",IF(G81&lt;-15,"No","Yes")))</f>
        <v>N/A</v>
      </c>
      <c r="I81" s="6">
        <v>7.8440000000000003</v>
      </c>
      <c r="J81" s="6">
        <v>14.25</v>
      </c>
      <c r="K81" s="111" t="str">
        <f t="shared" ref="K81:K86" si="17">IF(J81="Div by 0", "N/A", IF(J81="N/A","N/A", IF(J81&gt;30, "No", IF(J81&lt;-30, "No", "Yes"))))</f>
        <v>Yes</v>
      </c>
    </row>
    <row r="82" spans="1:11" x14ac:dyDescent="0.25">
      <c r="A82" s="130" t="s">
        <v>902</v>
      </c>
      <c r="B82" s="22" t="s">
        <v>213</v>
      </c>
      <c r="C82" s="63">
        <v>144.40509127999999</v>
      </c>
      <c r="D82" s="5" t="str">
        <f t="shared" si="16"/>
        <v>N/A</v>
      </c>
      <c r="E82" s="64">
        <v>144.44078071000001</v>
      </c>
      <c r="F82" s="5" t="str">
        <f t="shared" si="15"/>
        <v>N/A</v>
      </c>
      <c r="G82" s="64">
        <v>143.23202234999999</v>
      </c>
      <c r="H82" s="5" t="str">
        <f t="shared" si="12"/>
        <v>N/A</v>
      </c>
      <c r="I82" s="6">
        <v>2.47E-2</v>
      </c>
      <c r="J82" s="6">
        <v>-0.83699999999999997</v>
      </c>
      <c r="K82" s="111" t="str">
        <f t="shared" si="17"/>
        <v>Yes</v>
      </c>
    </row>
    <row r="83" spans="1:11" x14ac:dyDescent="0.25">
      <c r="A83" s="130" t="s">
        <v>903</v>
      </c>
      <c r="B83" s="22" t="s">
        <v>213</v>
      </c>
      <c r="C83" s="63">
        <v>96.370573114999999</v>
      </c>
      <c r="D83" s="5" t="str">
        <f t="shared" si="16"/>
        <v>N/A</v>
      </c>
      <c r="E83" s="64">
        <v>110.03166446</v>
      </c>
      <c r="F83" s="5" t="str">
        <f t="shared" si="15"/>
        <v>N/A</v>
      </c>
      <c r="G83" s="64">
        <v>115.11398029999999</v>
      </c>
      <c r="H83" s="5" t="str">
        <f t="shared" si="12"/>
        <v>N/A</v>
      </c>
      <c r="I83" s="6">
        <v>14.18</v>
      </c>
      <c r="J83" s="6">
        <v>4.6189999999999998</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146.23618177</v>
      </c>
      <c r="D85" s="5" t="str">
        <f t="shared" si="16"/>
        <v>N/A</v>
      </c>
      <c r="E85" s="64">
        <v>148.45408767999999</v>
      </c>
      <c r="F85" s="5" t="str">
        <f t="shared" si="15"/>
        <v>N/A</v>
      </c>
      <c r="G85" s="64">
        <v>160.76849855</v>
      </c>
      <c r="H85" s="5" t="str">
        <f t="shared" si="12"/>
        <v>N/A</v>
      </c>
      <c r="I85" s="6">
        <v>1.5169999999999999</v>
      </c>
      <c r="J85" s="6">
        <v>8.2949999999999999</v>
      </c>
      <c r="K85" s="111" t="str">
        <f t="shared" si="17"/>
        <v>Yes</v>
      </c>
    </row>
    <row r="86" spans="1:11" ht="25" x14ac:dyDescent="0.25">
      <c r="A86" s="130" t="s">
        <v>906</v>
      </c>
      <c r="B86" s="22" t="s">
        <v>213</v>
      </c>
      <c r="C86" s="65">
        <v>130.67082436999999</v>
      </c>
      <c r="D86" s="5" t="str">
        <f t="shared" si="16"/>
        <v>N/A</v>
      </c>
      <c r="E86" s="65">
        <v>131.91008189999999</v>
      </c>
      <c r="F86" s="5" t="str">
        <f t="shared" si="15"/>
        <v>N/A</v>
      </c>
      <c r="G86" s="65">
        <v>140.87537355000001</v>
      </c>
      <c r="H86" s="5" t="str">
        <f t="shared" si="12"/>
        <v>N/A</v>
      </c>
      <c r="I86" s="6">
        <v>0.94840000000000002</v>
      </c>
      <c r="J86" s="6">
        <v>6.7969999999999997</v>
      </c>
      <c r="K86" s="111" t="str">
        <f t="shared" si="17"/>
        <v>Yes</v>
      </c>
    </row>
    <row r="87" spans="1:11" x14ac:dyDescent="0.25">
      <c r="A87" s="130" t="s">
        <v>32</v>
      </c>
      <c r="B87" s="22" t="s">
        <v>266</v>
      </c>
      <c r="C87" s="57">
        <v>80.274296935999999</v>
      </c>
      <c r="D87" s="5" t="str">
        <f>IF($B87="N/A","N/A",IF(C87&gt;60,"Yes","No"))</f>
        <v>Yes</v>
      </c>
      <c r="E87" s="4">
        <v>82.972138615000006</v>
      </c>
      <c r="F87" s="5" t="str">
        <f>IF($B87="N/A","N/A",IF(E87&gt;60,"Yes","No"))</f>
        <v>Yes</v>
      </c>
      <c r="G87" s="4">
        <v>92.752380974000005</v>
      </c>
      <c r="H87" s="5" t="str">
        <f>IF($B87="N/A","N/A",IF(G87&gt;60,"Yes","No"))</f>
        <v>Yes</v>
      </c>
      <c r="I87" s="6">
        <v>3.3610000000000002</v>
      </c>
      <c r="J87" s="6">
        <v>11.79</v>
      </c>
      <c r="K87" s="111" t="str">
        <f t="shared" ref="K87:K105" si="18">IF(J87="Div by 0", "N/A", IF(J87="N/A","N/A", IF(J87&gt;30, "No", IF(J87&lt;-30, "No", "Yes"))))</f>
        <v>Yes</v>
      </c>
    </row>
    <row r="88" spans="1:11" x14ac:dyDescent="0.25">
      <c r="A88" s="130" t="s">
        <v>39</v>
      </c>
      <c r="B88" s="22" t="s">
        <v>267</v>
      </c>
      <c r="C88" s="57">
        <v>75.516913856000002</v>
      </c>
      <c r="D88" s="5" t="str">
        <f>IF($B88="N/A","N/A",IF(C88&gt;100,"No",IF(C88&lt;85,"No","Yes")))</f>
        <v>No</v>
      </c>
      <c r="E88" s="4">
        <v>80.530563977</v>
      </c>
      <c r="F88" s="5" t="str">
        <f>IF($B88="N/A","N/A",IF(E88&gt;100,"No",IF(E88&lt;85,"No","Yes")))</f>
        <v>No</v>
      </c>
      <c r="G88" s="4">
        <v>97.706814437000006</v>
      </c>
      <c r="H88" s="5" t="str">
        <f>IF($B88="N/A","N/A",IF(G88&gt;100,"No",IF(G88&lt;85,"No","Yes")))</f>
        <v>Yes</v>
      </c>
      <c r="I88" s="6">
        <v>6.6390000000000002</v>
      </c>
      <c r="J88" s="6">
        <v>21.33</v>
      </c>
      <c r="K88" s="111" t="str">
        <f t="shared" si="18"/>
        <v>Yes</v>
      </c>
    </row>
    <row r="89" spans="1:11" x14ac:dyDescent="0.25">
      <c r="A89" s="130" t="s">
        <v>907</v>
      </c>
      <c r="B89" s="22" t="s">
        <v>213</v>
      </c>
      <c r="C89" s="57">
        <v>17.319136576999998</v>
      </c>
      <c r="D89" s="5" t="str">
        <f>IF($B89="N/A","N/A",IF(C89&gt;15,"No",IF(C89&lt;-15,"No","Yes")))</f>
        <v>N/A</v>
      </c>
      <c r="E89" s="4">
        <v>17.425695592</v>
      </c>
      <c r="F89" s="5" t="str">
        <f>IF($B89="N/A","N/A",IF(E89&gt;15,"No",IF(E89&lt;-15,"No","Yes")))</f>
        <v>N/A</v>
      </c>
      <c r="G89" s="4">
        <v>24.023170725</v>
      </c>
      <c r="H89" s="5" t="str">
        <f>IF($B89="N/A","N/A",IF(G89&gt;15,"No",IF(G89&lt;-15,"No","Yes")))</f>
        <v>N/A</v>
      </c>
      <c r="I89" s="6">
        <v>0.61529999999999996</v>
      </c>
      <c r="J89" s="6">
        <v>37.86</v>
      </c>
      <c r="K89" s="111" t="str">
        <f t="shared" si="18"/>
        <v>No</v>
      </c>
    </row>
    <row r="90" spans="1:11" x14ac:dyDescent="0.25">
      <c r="A90" s="130" t="s">
        <v>848</v>
      </c>
      <c r="B90" s="22" t="s">
        <v>268</v>
      </c>
      <c r="C90" s="57">
        <v>12.793996393</v>
      </c>
      <c r="D90" s="5" t="str">
        <f>IF($B90="N/A","N/A",IF(C90&gt;25,"No",IF(C90&lt;5,"No","Yes")))</f>
        <v>Yes</v>
      </c>
      <c r="E90" s="4">
        <v>11.739714918000001</v>
      </c>
      <c r="F90" s="5" t="str">
        <f>IF($B90="N/A","N/A",IF(E90&gt;25,"No",IF(E90&lt;5,"No","Yes")))</f>
        <v>Yes</v>
      </c>
      <c r="G90" s="4">
        <v>10.124789169</v>
      </c>
      <c r="H90" s="5" t="str">
        <f>IF($B90="N/A","N/A",IF(G90&gt;25,"No",IF(G90&lt;5,"No","Yes")))</f>
        <v>Yes</v>
      </c>
      <c r="I90" s="6">
        <v>-8.24</v>
      </c>
      <c r="J90" s="6">
        <v>-13.8</v>
      </c>
      <c r="K90" s="111" t="str">
        <f t="shared" si="18"/>
        <v>Yes</v>
      </c>
    </row>
    <row r="91" spans="1:11" x14ac:dyDescent="0.25">
      <c r="A91" s="130" t="s">
        <v>849</v>
      </c>
      <c r="B91" s="22" t="s">
        <v>269</v>
      </c>
      <c r="C91" s="57">
        <v>42.257118503000001</v>
      </c>
      <c r="D91" s="5" t="str">
        <f>IF($B91="N/A","N/A",IF(C91&gt;70,"No",IF(C91&lt;40,"No","Yes")))</f>
        <v>Yes</v>
      </c>
      <c r="E91" s="4">
        <v>43.335246775999998</v>
      </c>
      <c r="F91" s="5" t="str">
        <f>IF($B91="N/A","N/A",IF(E91&gt;70,"No",IF(E91&lt;40,"No","Yes")))</f>
        <v>Yes</v>
      </c>
      <c r="G91" s="4">
        <v>50.111400541999998</v>
      </c>
      <c r="H91" s="5" t="str">
        <f>IF($B91="N/A","N/A",IF(G91&gt;70,"No",IF(G91&lt;40,"No","Yes")))</f>
        <v>Yes</v>
      </c>
      <c r="I91" s="6">
        <v>2.5510000000000002</v>
      </c>
      <c r="J91" s="6">
        <v>15.64</v>
      </c>
      <c r="K91" s="111" t="str">
        <f t="shared" si="18"/>
        <v>Yes</v>
      </c>
    </row>
    <row r="92" spans="1:11" x14ac:dyDescent="0.25">
      <c r="A92" s="130" t="s">
        <v>850</v>
      </c>
      <c r="B92" s="22" t="s">
        <v>270</v>
      </c>
      <c r="C92" s="57">
        <v>44.948885103999999</v>
      </c>
      <c r="D92" s="5" t="str">
        <f>IF($B92="N/A","N/A",IF(C92&gt;55,"No",IF(C92&lt;20,"No","Yes")))</f>
        <v>Yes</v>
      </c>
      <c r="E92" s="4">
        <v>44.925038305999998</v>
      </c>
      <c r="F92" s="5" t="str">
        <f>IF($B92="N/A","N/A",IF(E92&gt;55,"No",IF(E92&lt;20,"No","Yes")))</f>
        <v>Yes</v>
      </c>
      <c r="G92" s="4">
        <v>39.762194723999997</v>
      </c>
      <c r="H92" s="5" t="str">
        <f>IF($B92="N/A","N/A",IF(G92&gt;55,"No",IF(G92&lt;20,"No","Yes")))</f>
        <v>Yes</v>
      </c>
      <c r="I92" s="6">
        <v>-5.2999999999999999E-2</v>
      </c>
      <c r="J92" s="6">
        <v>-11.5</v>
      </c>
      <c r="K92" s="111" t="str">
        <f t="shared" si="18"/>
        <v>Yes</v>
      </c>
    </row>
    <row r="93" spans="1:11" x14ac:dyDescent="0.25">
      <c r="A93" s="130" t="s">
        <v>163</v>
      </c>
      <c r="B93" s="22" t="s">
        <v>246</v>
      </c>
      <c r="C93" s="57">
        <v>97.840034940999999</v>
      </c>
      <c r="D93" s="5" t="str">
        <f>IF($B93="N/A","N/A",IF(C93&gt;95,"Yes","No"))</f>
        <v>Yes</v>
      </c>
      <c r="E93" s="4">
        <v>97.994970037000002</v>
      </c>
      <c r="F93" s="5" t="str">
        <f>IF($B93="N/A","N/A",IF(E93&gt;95,"Yes","No"))</f>
        <v>Yes</v>
      </c>
      <c r="G93" s="4">
        <v>98.062022420999995</v>
      </c>
      <c r="H93" s="5" t="str">
        <f>IF($B93="N/A","N/A",IF(G93&gt;95,"Yes","No"))</f>
        <v>Yes</v>
      </c>
      <c r="I93" s="6">
        <v>0.15840000000000001</v>
      </c>
      <c r="J93" s="6">
        <v>6.8400000000000002E-2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1" t="str">
        <f t="shared" si="18"/>
        <v>Yes</v>
      </c>
    </row>
    <row r="98" spans="1:11" x14ac:dyDescent="0.25">
      <c r="A98" s="130" t="s">
        <v>43</v>
      </c>
      <c r="B98" s="22" t="s">
        <v>223</v>
      </c>
      <c r="C98" s="57">
        <v>99.320225426999997</v>
      </c>
      <c r="D98" s="5" t="str">
        <f>IF($B98="N/A","N/A",IF(C98&gt;100,"No",IF(C98&lt;98,"No","Yes")))</f>
        <v>Yes</v>
      </c>
      <c r="E98" s="4">
        <v>99.372922462000005</v>
      </c>
      <c r="F98" s="5" t="str">
        <f>IF($B98="N/A","N/A",IF(E98&gt;100,"No",IF(E98&lt;98,"No","Yes")))</f>
        <v>Yes</v>
      </c>
      <c r="G98" s="4">
        <v>99.475236254999999</v>
      </c>
      <c r="H98" s="5" t="str">
        <f>IF($B98="N/A","N/A",IF(G98&gt;100,"No",IF(G98&lt;98,"No","Yes")))</f>
        <v>Yes</v>
      </c>
      <c r="I98" s="6">
        <v>5.3100000000000001E-2</v>
      </c>
      <c r="J98" s="6">
        <v>0.10299999999999999</v>
      </c>
      <c r="K98" s="111" t="str">
        <f t="shared" si="18"/>
        <v>Yes</v>
      </c>
    </row>
    <row r="99" spans="1:11" x14ac:dyDescent="0.25">
      <c r="A99" s="130" t="s">
        <v>44</v>
      </c>
      <c r="B99" s="22" t="s">
        <v>213</v>
      </c>
      <c r="C99" s="57">
        <v>39.562910690999999</v>
      </c>
      <c r="D99" s="5" t="str">
        <f>IF($B99="N/A","N/A",IF(C99&gt;15,"No",IF(C99&lt;-15,"No","Yes")))</f>
        <v>N/A</v>
      </c>
      <c r="E99" s="4">
        <v>39.079980624999997</v>
      </c>
      <c r="F99" s="5" t="str">
        <f>IF($B99="N/A","N/A",IF(E99&gt;15,"No",IF(E99&lt;-15,"No","Yes")))</f>
        <v>N/A</v>
      </c>
      <c r="G99" s="4">
        <v>38.710756940000003</v>
      </c>
      <c r="H99" s="5" t="str">
        <f>IF($B99="N/A","N/A",IF(G99&gt;15,"No",IF(G99&lt;-15,"No","Yes")))</f>
        <v>N/A</v>
      </c>
      <c r="I99" s="6">
        <v>-1.22</v>
      </c>
      <c r="J99" s="6">
        <v>-0.94499999999999995</v>
      </c>
      <c r="K99" s="111" t="str">
        <f t="shared" si="18"/>
        <v>Yes</v>
      </c>
    </row>
    <row r="100" spans="1:11" x14ac:dyDescent="0.25">
      <c r="A100" s="130" t="s">
        <v>45</v>
      </c>
      <c r="B100" s="22" t="s">
        <v>213</v>
      </c>
      <c r="C100" s="57">
        <v>60.437089309000001</v>
      </c>
      <c r="D100" s="5" t="str">
        <f>IF($B100="N/A","N/A",IF(C100&gt;15,"No",IF(C100&lt;-15,"No","Yes")))</f>
        <v>N/A</v>
      </c>
      <c r="E100" s="4">
        <v>60.919964034000003</v>
      </c>
      <c r="F100" s="5" t="str">
        <f>IF($B100="N/A","N/A",IF(E100&gt;15,"No",IF(E100&lt;-15,"No","Yes")))</f>
        <v>N/A</v>
      </c>
      <c r="G100" s="4">
        <v>61.289243059999997</v>
      </c>
      <c r="H100" s="5" t="str">
        <f>IF($B100="N/A","N/A",IF(G100&gt;15,"No",IF(G100&lt;-15,"No","Yes")))</f>
        <v>N/A</v>
      </c>
      <c r="I100" s="6">
        <v>0.79900000000000004</v>
      </c>
      <c r="J100" s="6">
        <v>0.60619999999999996</v>
      </c>
      <c r="K100" s="111" t="str">
        <f t="shared" si="18"/>
        <v>Yes</v>
      </c>
    </row>
    <row r="101" spans="1:11" x14ac:dyDescent="0.25">
      <c r="A101" s="130" t="s">
        <v>355</v>
      </c>
      <c r="B101" s="22" t="s">
        <v>213</v>
      </c>
      <c r="C101" s="57">
        <v>100</v>
      </c>
      <c r="D101" s="5" t="str">
        <f>IF($B101="N/A","N/A",IF(C101&gt;15,"No",IF(C101&lt;-15,"No","Yes")))</f>
        <v>N/A</v>
      </c>
      <c r="E101" s="4">
        <v>99.999944658999993</v>
      </c>
      <c r="F101" s="5" t="str">
        <f>IF($B101="N/A","N/A",IF(E101&gt;15,"No",IF(E101&lt;-15,"No","Yes")))</f>
        <v>N/A</v>
      </c>
      <c r="G101" s="4">
        <v>100</v>
      </c>
      <c r="H101" s="5" t="str">
        <f>IF($B101="N/A","N/A",IF(G101&gt;15,"No",IF(G101&lt;-15,"No","Yes")))</f>
        <v>N/A</v>
      </c>
      <c r="I101" s="6">
        <v>0</v>
      </c>
      <c r="J101" s="6">
        <v>1E-4</v>
      </c>
      <c r="K101" s="111" t="str">
        <f t="shared" si="18"/>
        <v>Yes</v>
      </c>
    </row>
    <row r="102" spans="1:11" x14ac:dyDescent="0.25">
      <c r="A102" s="130" t="s">
        <v>46</v>
      </c>
      <c r="B102" s="22" t="s">
        <v>213</v>
      </c>
      <c r="C102" s="57">
        <v>0</v>
      </c>
      <c r="D102" s="5" t="str">
        <f>IF($B102="N/A","N/A",IF(C102&gt;15,"No",IF(C102&lt;-15,"No","Yes")))</f>
        <v>N/A</v>
      </c>
      <c r="E102" s="4">
        <v>5.5340999999999998E-5</v>
      </c>
      <c r="F102" s="5" t="str">
        <f>IF($B102="N/A","N/A",IF(E102&gt;15,"No",IF(E102&lt;-15,"No","Yes")))</f>
        <v>N/A</v>
      </c>
      <c r="G102" s="4">
        <v>0</v>
      </c>
      <c r="H102" s="5" t="str">
        <f>IF($B102="N/A","N/A",IF(G102&gt;15,"No",IF(G102&lt;-15,"No","Yes")))</f>
        <v>N/A</v>
      </c>
      <c r="I102" s="6" t="s">
        <v>1748</v>
      </c>
      <c r="J102" s="6">
        <v>-100</v>
      </c>
      <c r="K102" s="111" t="str">
        <f t="shared" si="18"/>
        <v>No</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99.999964113999994</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99.999841025999999</v>
      </c>
      <c r="F105" s="5" t="str">
        <f>IF($B105="N/A","N/A",IF(E105&gt;100,"No",IF(E105&lt;98,"No","Yes")))</f>
        <v>Yes</v>
      </c>
      <c r="G105" s="4">
        <v>99.997914742999995</v>
      </c>
      <c r="H105" s="5" t="str">
        <f>IF($B105="N/A","N/A",IF(G105&gt;100,"No",IF(G105&lt;98,"No","Yes")))</f>
        <v>Yes</v>
      </c>
      <c r="I105" s="6">
        <v>0</v>
      </c>
      <c r="J105" s="6">
        <v>-2E-3</v>
      </c>
      <c r="K105" s="111" t="str">
        <f t="shared" si="18"/>
        <v>Yes</v>
      </c>
    </row>
    <row r="106" spans="1:11" x14ac:dyDescent="0.25">
      <c r="A106" s="130" t="s">
        <v>49</v>
      </c>
      <c r="B106" s="38" t="s">
        <v>213</v>
      </c>
      <c r="C106" s="57">
        <v>100</v>
      </c>
      <c r="D106" s="5" t="str">
        <f>IF($B106="N/A","N/A",IF(C106&gt;15,"No",IF(C106&lt;-15,"No","Yes")))</f>
        <v>N/A</v>
      </c>
      <c r="E106" s="4">
        <v>99.998099941000007</v>
      </c>
      <c r="F106" s="5" t="str">
        <f>IF($B106="N/A","N/A",IF(E106&gt;15,"No",IF(E106&lt;-15,"No","Yes")))</f>
        <v>N/A</v>
      </c>
      <c r="G106" s="4">
        <v>98.260512958000007</v>
      </c>
      <c r="H106" s="5" t="str">
        <f>IF($B106="N/A","N/A",IF(G106&gt;15,"No",IF(G106&lt;-15,"No","Yes")))</f>
        <v>N/A</v>
      </c>
      <c r="I106" s="6">
        <v>-2E-3</v>
      </c>
      <c r="J106" s="6">
        <v>-1.74</v>
      </c>
      <c r="K106" s="111" t="str">
        <f>IF(J106="Div by 0", "N/A", IF(J106="N/A","N/A", IF(J106&gt;30, "No", IF(J106&lt;-30, "No", "Yes"))))</f>
        <v>Yes</v>
      </c>
    </row>
    <row r="107" spans="1:11" x14ac:dyDescent="0.25">
      <c r="A107" s="130" t="s">
        <v>910</v>
      </c>
      <c r="B107" s="22" t="s">
        <v>213</v>
      </c>
      <c r="C107" s="66">
        <v>69.573137438000003</v>
      </c>
      <c r="D107" s="5" t="str">
        <f t="shared" ref="D107:D130" si="19">IF($B107="N/A","N/A",IF(C107&gt;15,"No",IF(C107&lt;-15,"No","Yes")))</f>
        <v>N/A</v>
      </c>
      <c r="E107" s="5">
        <v>70.818175655999994</v>
      </c>
      <c r="F107" s="5" t="str">
        <f t="shared" ref="F107:F130" si="20">IF($B107="N/A","N/A",IF(E107&gt;15,"No",IF(E107&lt;-15,"No","Yes")))</f>
        <v>N/A</v>
      </c>
      <c r="G107" s="4">
        <v>71.778064424999997</v>
      </c>
      <c r="H107" s="5" t="str">
        <f t="shared" ref="H107:H130" si="21">IF($B107="N/A","N/A",IF(G107&gt;15,"No",IF(G107&lt;-15,"No","Yes")))</f>
        <v>N/A</v>
      </c>
      <c r="I107" s="6">
        <v>1.79</v>
      </c>
      <c r="J107" s="6">
        <v>1.355</v>
      </c>
      <c r="K107" s="111" t="str">
        <f t="shared" ref="K107:K130" si="22">IF(J107="Div by 0", "N/A", IF(J107="N/A","N/A", IF(J107&gt;30, "No", IF(J107&lt;-30, "No", "Yes"))))</f>
        <v>Yes</v>
      </c>
    </row>
    <row r="108" spans="1:11" x14ac:dyDescent="0.25">
      <c r="A108" s="130" t="s">
        <v>911</v>
      </c>
      <c r="B108" s="22" t="s">
        <v>213</v>
      </c>
      <c r="C108" s="66">
        <v>4.9913049063999999</v>
      </c>
      <c r="D108" s="22" t="s">
        <v>213</v>
      </c>
      <c r="E108" s="5">
        <v>4.7883212667999997</v>
      </c>
      <c r="F108" s="22" t="s">
        <v>213</v>
      </c>
      <c r="G108" s="4">
        <v>5.1496860626999998</v>
      </c>
      <c r="H108" s="22" t="s">
        <v>213</v>
      </c>
      <c r="I108" s="6">
        <v>-4.07</v>
      </c>
      <c r="J108" s="6">
        <v>7.5469999999999997</v>
      </c>
      <c r="K108" s="111" t="str">
        <f t="shared" si="22"/>
        <v>Yes</v>
      </c>
    </row>
    <row r="109" spans="1:11" x14ac:dyDescent="0.25">
      <c r="A109" s="130" t="s">
        <v>912</v>
      </c>
      <c r="B109" s="22" t="s">
        <v>213</v>
      </c>
      <c r="C109" s="66">
        <v>0.13419752770000001</v>
      </c>
      <c r="D109" s="5" t="str">
        <f t="shared" si="19"/>
        <v>N/A</v>
      </c>
      <c r="E109" s="5">
        <v>0.1189294721</v>
      </c>
      <c r="F109" s="5" t="str">
        <f t="shared" si="20"/>
        <v>N/A</v>
      </c>
      <c r="G109" s="4">
        <v>0.11132306209999999</v>
      </c>
      <c r="H109" s="5" t="str">
        <f t="shared" si="21"/>
        <v>N/A</v>
      </c>
      <c r="I109" s="6">
        <v>-11.4</v>
      </c>
      <c r="J109" s="6">
        <v>-6.4</v>
      </c>
      <c r="K109" s="111" t="str">
        <f t="shared" si="22"/>
        <v>Yes</v>
      </c>
    </row>
    <row r="110" spans="1:11" x14ac:dyDescent="0.25">
      <c r="A110" s="130" t="s">
        <v>913</v>
      </c>
      <c r="B110" s="22" t="s">
        <v>213</v>
      </c>
      <c r="C110" s="66">
        <v>0.42395750650000003</v>
      </c>
      <c r="D110" s="5" t="str">
        <f t="shared" si="19"/>
        <v>N/A</v>
      </c>
      <c r="E110" s="5">
        <v>0.35533772609999997</v>
      </c>
      <c r="F110" s="5" t="str">
        <f t="shared" si="20"/>
        <v>N/A</v>
      </c>
      <c r="G110" s="4">
        <v>0.33139453390000001</v>
      </c>
      <c r="H110" s="5" t="str">
        <f t="shared" si="21"/>
        <v>N/A</v>
      </c>
      <c r="I110" s="6">
        <v>-16.2</v>
      </c>
      <c r="J110" s="6">
        <v>-6.74</v>
      </c>
      <c r="K110" s="111" t="str">
        <f t="shared" si="22"/>
        <v>Yes</v>
      </c>
    </row>
    <row r="111" spans="1:11" x14ac:dyDescent="0.25">
      <c r="A111" s="130" t="s">
        <v>914</v>
      </c>
      <c r="B111" s="22" t="s">
        <v>213</v>
      </c>
      <c r="C111" s="66">
        <v>0.207254094</v>
      </c>
      <c r="D111" s="5" t="str">
        <f t="shared" si="19"/>
        <v>N/A</v>
      </c>
      <c r="E111" s="5">
        <v>0.17870603869999999</v>
      </c>
      <c r="F111" s="5" t="str">
        <f t="shared" si="20"/>
        <v>N/A</v>
      </c>
      <c r="G111" s="4">
        <v>0.1814380646</v>
      </c>
      <c r="H111" s="5" t="str">
        <f t="shared" si="21"/>
        <v>N/A</v>
      </c>
      <c r="I111" s="6">
        <v>-13.8</v>
      </c>
      <c r="J111" s="6">
        <v>1.5289999999999999</v>
      </c>
      <c r="K111" s="111" t="str">
        <f t="shared" si="22"/>
        <v>Yes</v>
      </c>
    </row>
    <row r="112" spans="1:11" x14ac:dyDescent="0.25">
      <c r="A112" s="130" t="s">
        <v>915</v>
      </c>
      <c r="B112" s="22" t="s">
        <v>213</v>
      </c>
      <c r="C112" s="66">
        <v>1.4978245058999999</v>
      </c>
      <c r="D112" s="5" t="str">
        <f t="shared" si="19"/>
        <v>N/A</v>
      </c>
      <c r="E112" s="5">
        <v>1.5095447274</v>
      </c>
      <c r="F112" s="5" t="str">
        <f t="shared" si="20"/>
        <v>N/A</v>
      </c>
      <c r="G112" s="4">
        <v>1.0581548569999999</v>
      </c>
      <c r="H112" s="5" t="str">
        <f t="shared" si="21"/>
        <v>N/A</v>
      </c>
      <c r="I112" s="6">
        <v>0.78249999999999997</v>
      </c>
      <c r="J112" s="6">
        <v>-29.9</v>
      </c>
      <c r="K112" s="111" t="str">
        <f t="shared" si="22"/>
        <v>Yes</v>
      </c>
    </row>
    <row r="113" spans="1:11" x14ac:dyDescent="0.25">
      <c r="A113" s="130" t="s">
        <v>916</v>
      </c>
      <c r="B113" s="22" t="s">
        <v>213</v>
      </c>
      <c r="C113" s="66">
        <v>0.13280665689999999</v>
      </c>
      <c r="D113" s="5" t="str">
        <f t="shared" si="19"/>
        <v>N/A</v>
      </c>
      <c r="E113" s="5">
        <v>7.2792103900000002E-2</v>
      </c>
      <c r="F113" s="5" t="str">
        <f t="shared" si="20"/>
        <v>N/A</v>
      </c>
      <c r="G113" s="4">
        <v>8.2388874099999995E-2</v>
      </c>
      <c r="H113" s="5" t="str">
        <f t="shared" si="21"/>
        <v>N/A</v>
      </c>
      <c r="I113" s="6">
        <v>-45.2</v>
      </c>
      <c r="J113" s="6">
        <v>13.18</v>
      </c>
      <c r="K113" s="111" t="str">
        <f t="shared" si="22"/>
        <v>Yes</v>
      </c>
    </row>
    <row r="114" spans="1:11" x14ac:dyDescent="0.25">
      <c r="A114" s="130" t="s">
        <v>917</v>
      </c>
      <c r="B114" s="22" t="s">
        <v>213</v>
      </c>
      <c r="C114" s="66">
        <v>5.0085689099999997E-2</v>
      </c>
      <c r="D114" s="5" t="str">
        <f t="shared" si="19"/>
        <v>N/A</v>
      </c>
      <c r="E114" s="5">
        <v>4.3100409399999998E-2</v>
      </c>
      <c r="F114" s="5" t="str">
        <f t="shared" si="20"/>
        <v>N/A</v>
      </c>
      <c r="G114" s="4">
        <v>5.7759396000000001E-3</v>
      </c>
      <c r="H114" s="5" t="str">
        <f t="shared" si="21"/>
        <v>N/A</v>
      </c>
      <c r="I114" s="6">
        <v>-13.9</v>
      </c>
      <c r="J114" s="6">
        <v>-86.6</v>
      </c>
      <c r="K114" s="111" t="str">
        <f t="shared" si="22"/>
        <v>No</v>
      </c>
    </row>
    <row r="115" spans="1:11" x14ac:dyDescent="0.25">
      <c r="A115" s="130" t="s">
        <v>918</v>
      </c>
      <c r="B115" s="22" t="s">
        <v>213</v>
      </c>
      <c r="C115" s="66">
        <v>0</v>
      </c>
      <c r="D115" s="5" t="str">
        <f t="shared" si="19"/>
        <v>N/A</v>
      </c>
      <c r="E115" s="5">
        <v>4.7588057999999999E-3</v>
      </c>
      <c r="F115" s="5" t="str">
        <f t="shared" si="20"/>
        <v>N/A</v>
      </c>
      <c r="G115" s="4">
        <v>0.54118101890000003</v>
      </c>
      <c r="H115" s="5" t="str">
        <f t="shared" si="21"/>
        <v>N/A</v>
      </c>
      <c r="I115" s="6" t="s">
        <v>1748</v>
      </c>
      <c r="J115" s="6">
        <v>11272</v>
      </c>
      <c r="K115" s="111" t="str">
        <f t="shared" si="22"/>
        <v>No</v>
      </c>
    </row>
    <row r="116" spans="1:11" x14ac:dyDescent="0.25">
      <c r="A116" s="130" t="s">
        <v>919</v>
      </c>
      <c r="B116" s="22" t="s">
        <v>213</v>
      </c>
      <c r="C116" s="66">
        <v>1.2151192535999999</v>
      </c>
      <c r="D116" s="5" t="str">
        <f t="shared" si="19"/>
        <v>N/A</v>
      </c>
      <c r="E116" s="5">
        <v>1.1043141083000001</v>
      </c>
      <c r="F116" s="5" t="str">
        <f t="shared" si="20"/>
        <v>N/A</v>
      </c>
      <c r="G116" s="4">
        <v>1.3136584488</v>
      </c>
      <c r="H116" s="5" t="str">
        <f t="shared" si="21"/>
        <v>N/A</v>
      </c>
      <c r="I116" s="6">
        <v>-9.1199999999999992</v>
      </c>
      <c r="J116" s="6">
        <v>18.96</v>
      </c>
      <c r="K116" s="111" t="str">
        <f t="shared" si="22"/>
        <v>Yes</v>
      </c>
    </row>
    <row r="117" spans="1:11" x14ac:dyDescent="0.25">
      <c r="A117" s="130" t="s">
        <v>920</v>
      </c>
      <c r="B117" s="22" t="s">
        <v>213</v>
      </c>
      <c r="C117" s="66">
        <v>0</v>
      </c>
      <c r="D117" s="5" t="str">
        <f t="shared" si="19"/>
        <v>N/A</v>
      </c>
      <c r="E117" s="5">
        <v>0</v>
      </c>
      <c r="F117" s="5" t="str">
        <f t="shared" si="20"/>
        <v>N/A</v>
      </c>
      <c r="G117" s="4">
        <v>0</v>
      </c>
      <c r="H117" s="5" t="str">
        <f t="shared" si="21"/>
        <v>N/A</v>
      </c>
      <c r="I117" s="6" t="s">
        <v>1748</v>
      </c>
      <c r="J117" s="6" t="s">
        <v>1748</v>
      </c>
      <c r="K117" s="111" t="str">
        <f t="shared" si="22"/>
        <v>N/A</v>
      </c>
    </row>
    <row r="118" spans="1:11" x14ac:dyDescent="0.25">
      <c r="A118" s="130" t="s">
        <v>921</v>
      </c>
      <c r="B118" s="22" t="s">
        <v>213</v>
      </c>
      <c r="C118" s="66">
        <v>1.3300596727</v>
      </c>
      <c r="D118" s="5" t="str">
        <f t="shared" si="19"/>
        <v>N/A</v>
      </c>
      <c r="E118" s="5">
        <v>1.4008378751999999</v>
      </c>
      <c r="F118" s="5" t="str">
        <f t="shared" si="20"/>
        <v>N/A</v>
      </c>
      <c r="G118" s="4">
        <v>1.5243712638</v>
      </c>
      <c r="H118" s="5" t="str">
        <f t="shared" si="21"/>
        <v>N/A</v>
      </c>
      <c r="I118" s="6">
        <v>5.3209999999999997</v>
      </c>
      <c r="J118" s="6">
        <v>8.8190000000000008</v>
      </c>
      <c r="K118" s="111" t="str">
        <f t="shared" si="22"/>
        <v>Yes</v>
      </c>
    </row>
    <row r="119" spans="1:11" x14ac:dyDescent="0.25">
      <c r="A119" s="130" t="s">
        <v>922</v>
      </c>
      <c r="B119" s="22" t="s">
        <v>213</v>
      </c>
      <c r="C119" s="66">
        <v>25.435557656</v>
      </c>
      <c r="D119" s="5" t="str">
        <f t="shared" si="19"/>
        <v>N/A</v>
      </c>
      <c r="E119" s="5">
        <v>24.393503077999998</v>
      </c>
      <c r="F119" s="5" t="str">
        <f t="shared" si="20"/>
        <v>N/A</v>
      </c>
      <c r="G119" s="4">
        <v>23.072249511999999</v>
      </c>
      <c r="H119" s="5" t="str">
        <f t="shared" si="21"/>
        <v>N/A</v>
      </c>
      <c r="I119" s="6">
        <v>-4.0999999999999996</v>
      </c>
      <c r="J119" s="6">
        <v>-5.42</v>
      </c>
      <c r="K119" s="111" t="str">
        <f t="shared" si="22"/>
        <v>Yes</v>
      </c>
    </row>
    <row r="120" spans="1:11" x14ac:dyDescent="0.25">
      <c r="A120" s="130" t="s">
        <v>923</v>
      </c>
      <c r="B120" s="22" t="s">
        <v>213</v>
      </c>
      <c r="C120" s="66">
        <v>24.554032321000001</v>
      </c>
      <c r="D120" s="5" t="str">
        <f t="shared" si="19"/>
        <v>N/A</v>
      </c>
      <c r="E120" s="5">
        <v>18.313321944999998</v>
      </c>
      <c r="F120" s="5" t="str">
        <f t="shared" si="20"/>
        <v>N/A</v>
      </c>
      <c r="G120" s="4">
        <v>14.234980207</v>
      </c>
      <c r="H120" s="5" t="str">
        <f t="shared" si="21"/>
        <v>N/A</v>
      </c>
      <c r="I120" s="6">
        <v>-25.4</v>
      </c>
      <c r="J120" s="6">
        <v>-22.3</v>
      </c>
      <c r="K120" s="111" t="str">
        <f t="shared" si="22"/>
        <v>Yes</v>
      </c>
    </row>
    <row r="121" spans="1:11" x14ac:dyDescent="0.25">
      <c r="A121" s="130" t="s">
        <v>924</v>
      </c>
      <c r="B121" s="22" t="s">
        <v>213</v>
      </c>
      <c r="C121" s="66">
        <v>0</v>
      </c>
      <c r="D121" s="5" t="str">
        <f t="shared" si="19"/>
        <v>N/A</v>
      </c>
      <c r="E121" s="5">
        <v>0</v>
      </c>
      <c r="F121" s="5" t="str">
        <f t="shared" si="20"/>
        <v>N/A</v>
      </c>
      <c r="G121" s="4">
        <v>0.81552452679999998</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0.25861594300000001</v>
      </c>
      <c r="D123" s="5" t="str">
        <f t="shared" si="19"/>
        <v>N/A</v>
      </c>
      <c r="E123" s="5">
        <v>5.5059790124000001</v>
      </c>
      <c r="F123" s="5" t="str">
        <f t="shared" si="20"/>
        <v>N/A</v>
      </c>
      <c r="G123" s="4">
        <v>5.5059552798000002</v>
      </c>
      <c r="H123" s="5" t="str">
        <f t="shared" si="21"/>
        <v>N/A</v>
      </c>
      <c r="I123" s="6">
        <v>2029</v>
      </c>
      <c r="J123" s="6">
        <v>0</v>
      </c>
      <c r="K123" s="111" t="str">
        <f t="shared" si="22"/>
        <v>Yes</v>
      </c>
    </row>
    <row r="124" spans="1:11" x14ac:dyDescent="0.25">
      <c r="A124" s="130" t="s">
        <v>927</v>
      </c>
      <c r="B124" s="22" t="s">
        <v>213</v>
      </c>
      <c r="C124" s="66">
        <v>0</v>
      </c>
      <c r="D124" s="5" t="str">
        <f t="shared" si="19"/>
        <v>N/A</v>
      </c>
      <c r="E124" s="5">
        <v>0</v>
      </c>
      <c r="F124" s="5" t="str">
        <f t="shared" si="20"/>
        <v>N/A</v>
      </c>
      <c r="G124" s="4">
        <v>0.14599232209999999</v>
      </c>
      <c r="H124" s="5" t="str">
        <f t="shared" si="21"/>
        <v>N/A</v>
      </c>
      <c r="I124" s="6" t="s">
        <v>1748</v>
      </c>
      <c r="J124" s="6" t="s">
        <v>1748</v>
      </c>
      <c r="K124" s="111" t="str">
        <f t="shared" si="22"/>
        <v>N/A</v>
      </c>
    </row>
    <row r="125" spans="1:11" x14ac:dyDescent="0.25">
      <c r="A125" s="130" t="s">
        <v>928</v>
      </c>
      <c r="B125" s="22" t="s">
        <v>213</v>
      </c>
      <c r="C125" s="66">
        <v>0.30765489429999998</v>
      </c>
      <c r="D125" s="5" t="str">
        <f t="shared" si="19"/>
        <v>N/A</v>
      </c>
      <c r="E125" s="5">
        <v>0.286206242</v>
      </c>
      <c r="F125" s="5" t="str">
        <f t="shared" si="20"/>
        <v>N/A</v>
      </c>
      <c r="G125" s="4">
        <v>0.29130351920000003</v>
      </c>
      <c r="H125" s="5" t="str">
        <f t="shared" si="21"/>
        <v>N/A</v>
      </c>
      <c r="I125" s="6">
        <v>-6.97</v>
      </c>
      <c r="J125" s="6">
        <v>1.7809999999999999</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2.8471490000000002E-4</v>
      </c>
      <c r="F127" s="5" t="str">
        <f t="shared" si="20"/>
        <v>N/A</v>
      </c>
      <c r="G127" s="4">
        <v>1.7993686517</v>
      </c>
      <c r="H127" s="5" t="str">
        <f t="shared" si="21"/>
        <v>N/A</v>
      </c>
      <c r="I127" s="6" t="s">
        <v>1748</v>
      </c>
      <c r="J127" s="6">
        <v>632000</v>
      </c>
      <c r="K127" s="111" t="str">
        <f t="shared" si="22"/>
        <v>No</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0.31525449779999998</v>
      </c>
      <c r="D130" s="120" t="str">
        <f t="shared" si="19"/>
        <v>N/A</v>
      </c>
      <c r="E130" s="120">
        <v>0.28771116349999998</v>
      </c>
      <c r="F130" s="120" t="str">
        <f t="shared" si="20"/>
        <v>N/A</v>
      </c>
      <c r="G130" s="124">
        <v>0.27912500509999999</v>
      </c>
      <c r="H130" s="120" t="str">
        <f t="shared" si="21"/>
        <v>N/A</v>
      </c>
      <c r="I130" s="121">
        <v>-8.74</v>
      </c>
      <c r="J130" s="121">
        <v>-2.98</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277981</v>
      </c>
      <c r="D6" s="5" t="str">
        <f>IF($B6="N/A","N/A",IF(C6&gt;15,"No",IF(C6&lt;-15,"No","Yes")))</f>
        <v>N/A</v>
      </c>
      <c r="E6" s="23">
        <v>282994</v>
      </c>
      <c r="F6" s="5" t="str">
        <f>IF($B6="N/A","N/A",IF(E6&gt;15,"No",IF(E6&lt;-15,"No","Yes")))</f>
        <v>N/A</v>
      </c>
      <c r="G6" s="23">
        <v>356878</v>
      </c>
      <c r="H6" s="5" t="str">
        <f>IF($B6="N/A","N/A",IF(G6&gt;15,"No",IF(G6&lt;-15,"No","Yes")))</f>
        <v>N/A</v>
      </c>
      <c r="I6" s="6">
        <v>1.8029999999999999</v>
      </c>
      <c r="J6" s="6">
        <v>26.11</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24.733276735</v>
      </c>
      <c r="D9" s="5" t="str">
        <f t="shared" ref="D9:D17" si="1">IF($B9="N/A","N/A",IF(C9&gt;15,"No",IF(C9&lt;-15,"No","Yes")))</f>
        <v>N/A</v>
      </c>
      <c r="E9" s="24">
        <v>25.583998247</v>
      </c>
      <c r="F9" s="5" t="str">
        <f>IF($B9="N/A","N/A",IF(E9&gt;15,"No",IF(E9&lt;-15,"No","Yes")))</f>
        <v>N/A</v>
      </c>
      <c r="G9" s="24">
        <v>46.861653001999997</v>
      </c>
      <c r="H9" s="5" t="str">
        <f>IF($B9="N/A","N/A",IF(G9&gt;15,"No",IF(G9&lt;-15,"No","Yes")))</f>
        <v>N/A</v>
      </c>
      <c r="I9" s="6">
        <v>3.44</v>
      </c>
      <c r="J9" s="6">
        <v>83.17</v>
      </c>
      <c r="K9" s="111" t="str">
        <f t="shared" si="0"/>
        <v>No</v>
      </c>
    </row>
    <row r="10" spans="1:11" x14ac:dyDescent="0.25">
      <c r="A10" s="130" t="s">
        <v>16</v>
      </c>
      <c r="B10" s="22" t="s">
        <v>213</v>
      </c>
      <c r="C10" s="57">
        <v>4.4182875808000004</v>
      </c>
      <c r="D10" s="5" t="str">
        <f t="shared" si="1"/>
        <v>N/A</v>
      </c>
      <c r="E10" s="4">
        <v>4.2205841819999996</v>
      </c>
      <c r="F10" s="5" t="str">
        <f>IF($B10="N/A","N/A",IF(E10&gt;15,"No",IF(E10&lt;-15,"No","Yes")))</f>
        <v>N/A</v>
      </c>
      <c r="G10" s="4">
        <v>2.9598350135999998</v>
      </c>
      <c r="H10" s="5" t="str">
        <f>IF($B10="N/A","N/A",IF(G10&gt;15,"No",IF(G10&lt;-15,"No","Yes")))</f>
        <v>N/A</v>
      </c>
      <c r="I10" s="6">
        <v>-4.47</v>
      </c>
      <c r="J10" s="6">
        <v>-29.9</v>
      </c>
      <c r="K10" s="111" t="str">
        <f t="shared" si="0"/>
        <v>Yes</v>
      </c>
    </row>
    <row r="11" spans="1:11" x14ac:dyDescent="0.25">
      <c r="A11" s="130" t="s">
        <v>36</v>
      </c>
      <c r="B11" s="22" t="s">
        <v>213</v>
      </c>
      <c r="C11" s="57">
        <v>6.8465258335000003</v>
      </c>
      <c r="D11" s="5" t="str">
        <f t="shared" si="1"/>
        <v>N/A</v>
      </c>
      <c r="E11" s="4">
        <v>6.4756541901000002</v>
      </c>
      <c r="F11" s="5" t="str">
        <f>IF($B11="N/A","N/A",IF(E11&gt;15,"No",IF(E11&lt;-15,"No","Yes")))</f>
        <v>N/A</v>
      </c>
      <c r="G11" s="4">
        <v>7.2964428784999997</v>
      </c>
      <c r="H11" s="5" t="str">
        <f>IF($B11="N/A","N/A",IF(G11&gt;15,"No",IF(G11&lt;-15,"No","Yes")))</f>
        <v>N/A</v>
      </c>
      <c r="I11" s="6">
        <v>-5.42</v>
      </c>
      <c r="J11" s="6">
        <v>12.67</v>
      </c>
      <c r="K11" s="111" t="str">
        <f t="shared" si="0"/>
        <v>Yes</v>
      </c>
    </row>
    <row r="12" spans="1:11" x14ac:dyDescent="0.25">
      <c r="A12" s="130" t="s">
        <v>37</v>
      </c>
      <c r="B12" s="22" t="s">
        <v>213</v>
      </c>
      <c r="C12" s="57">
        <v>1.9417475728</v>
      </c>
      <c r="D12" s="5" t="str">
        <f t="shared" si="1"/>
        <v>N/A</v>
      </c>
      <c r="E12" s="4">
        <v>3.1914893617</v>
      </c>
      <c r="F12" s="5" t="str">
        <f>IF($B12="N/A","N/A",IF(E12&gt;15,"No",IF(E12&lt;-15,"No","Yes")))</f>
        <v>N/A</v>
      </c>
      <c r="G12" s="4">
        <v>2.1236727046000001</v>
      </c>
      <c r="H12" s="5" t="str">
        <f>IF($B12="N/A","N/A",IF(G12&gt;15,"No",IF(G12&lt;-15,"No","Yes")))</f>
        <v>N/A</v>
      </c>
      <c r="I12" s="6">
        <v>64.36</v>
      </c>
      <c r="J12" s="6">
        <v>-33.5</v>
      </c>
      <c r="K12" s="111" t="str">
        <f t="shared" si="0"/>
        <v>No</v>
      </c>
    </row>
    <row r="13" spans="1:11" x14ac:dyDescent="0.25">
      <c r="A13" s="130" t="s">
        <v>38</v>
      </c>
      <c r="B13" s="22" t="s">
        <v>213</v>
      </c>
      <c r="C13" s="57">
        <v>4.3843927153999998</v>
      </c>
      <c r="D13" s="5" t="str">
        <f t="shared" si="1"/>
        <v>N/A</v>
      </c>
      <c r="E13" s="4">
        <v>4.1717534367000004</v>
      </c>
      <c r="F13" s="5" t="str">
        <f>IF($B13="N/A","N/A",IF(E13&gt;15,"No",IF(E13&lt;-15,"No","Yes")))</f>
        <v>N/A</v>
      </c>
      <c r="G13" s="4">
        <v>1.6453684091</v>
      </c>
      <c r="H13" s="5" t="str">
        <f>IF($B13="N/A","N/A",IF(G13&gt;15,"No",IF(G13&lt;-15,"No","Yes")))</f>
        <v>N/A</v>
      </c>
      <c r="I13" s="6">
        <v>-4.8499999999999996</v>
      </c>
      <c r="J13" s="6">
        <v>-60.6</v>
      </c>
      <c r="K13" s="111" t="str">
        <f t="shared" si="0"/>
        <v>No</v>
      </c>
    </row>
    <row r="14" spans="1:11" x14ac:dyDescent="0.25">
      <c r="A14" s="130" t="s">
        <v>673</v>
      </c>
      <c r="B14" s="22" t="s">
        <v>213</v>
      </c>
      <c r="C14" s="57">
        <v>53.358323050999999</v>
      </c>
      <c r="D14" s="5" t="str">
        <f t="shared" si="1"/>
        <v>N/A</v>
      </c>
      <c r="E14" s="4">
        <v>53.611383987000004</v>
      </c>
      <c r="F14" s="5" t="str">
        <f t="shared" ref="F14:F33" si="2">IF($B14="N/A","N/A",IF(E14&gt;15,"No",IF(E14&lt;-15,"No","Yes")))</f>
        <v>N/A</v>
      </c>
      <c r="G14" s="4">
        <v>32.267609659000001</v>
      </c>
      <c r="H14" s="5" t="str">
        <f t="shared" ref="H14:H33" si="3">IF($B14="N/A","N/A",IF(G14&gt;15,"No",IF(G14&lt;-15,"No","Yes")))</f>
        <v>N/A</v>
      </c>
      <c r="I14" s="6">
        <v>0.4743</v>
      </c>
      <c r="J14" s="6">
        <v>-39.799999999999997</v>
      </c>
      <c r="K14" s="111" t="str">
        <f t="shared" ref="K14:K30" si="4">IF(J14="Div by 0", "N/A", IF(J14="N/A","N/A", IF(J14&gt;30, "No", IF(J14&lt;-30, "No", "Yes"))))</f>
        <v>No</v>
      </c>
    </row>
    <row r="15" spans="1:11" x14ac:dyDescent="0.25">
      <c r="A15" s="130" t="s">
        <v>674</v>
      </c>
      <c r="B15" s="22" t="s">
        <v>213</v>
      </c>
      <c r="C15" s="57">
        <v>2.7379569106999999</v>
      </c>
      <c r="D15" s="5" t="str">
        <f t="shared" si="1"/>
        <v>N/A</v>
      </c>
      <c r="E15" s="4">
        <v>3.1202074955999999</v>
      </c>
      <c r="F15" s="5" t="str">
        <f t="shared" si="2"/>
        <v>N/A</v>
      </c>
      <c r="G15" s="4">
        <v>1.3326683068</v>
      </c>
      <c r="H15" s="5" t="str">
        <f t="shared" si="3"/>
        <v>N/A</v>
      </c>
      <c r="I15" s="6">
        <v>13.96</v>
      </c>
      <c r="J15" s="6">
        <v>-57.3</v>
      </c>
      <c r="K15" s="111" t="str">
        <f t="shared" si="4"/>
        <v>No</v>
      </c>
    </row>
    <row r="16" spans="1:11" x14ac:dyDescent="0.25">
      <c r="A16" s="130" t="s">
        <v>379</v>
      </c>
      <c r="B16" s="22" t="s">
        <v>213</v>
      </c>
      <c r="C16" s="57">
        <v>1.4134059522</v>
      </c>
      <c r="D16" s="5" t="str">
        <f t="shared" si="1"/>
        <v>N/A</v>
      </c>
      <c r="E16" s="4">
        <v>2.1336141402000002</v>
      </c>
      <c r="F16" s="5" t="str">
        <f t="shared" si="2"/>
        <v>N/A</v>
      </c>
      <c r="G16" s="4">
        <v>23.222501807</v>
      </c>
      <c r="H16" s="5" t="str">
        <f t="shared" si="3"/>
        <v>N/A</v>
      </c>
      <c r="I16" s="6">
        <v>50.96</v>
      </c>
      <c r="J16" s="6">
        <v>988.4</v>
      </c>
      <c r="K16" s="111" t="str">
        <f t="shared" si="4"/>
        <v>No</v>
      </c>
    </row>
    <row r="17" spans="1:11" x14ac:dyDescent="0.25">
      <c r="A17" s="130" t="s">
        <v>380</v>
      </c>
      <c r="B17" s="22" t="s">
        <v>213</v>
      </c>
      <c r="C17" s="57">
        <v>23.118846252000001</v>
      </c>
      <c r="D17" s="5" t="str">
        <f t="shared" si="1"/>
        <v>N/A</v>
      </c>
      <c r="E17" s="4">
        <v>21.670424107999999</v>
      </c>
      <c r="F17" s="5" t="str">
        <f t="shared" si="2"/>
        <v>N/A</v>
      </c>
      <c r="G17" s="4">
        <v>8.1448001837999993</v>
      </c>
      <c r="H17" s="5" t="str">
        <f t="shared" si="3"/>
        <v>N/A</v>
      </c>
      <c r="I17" s="6">
        <v>-6.27</v>
      </c>
      <c r="J17" s="6">
        <v>-62.4</v>
      </c>
      <c r="K17" s="111" t="str">
        <f t="shared" si="4"/>
        <v>No</v>
      </c>
    </row>
    <row r="18" spans="1:11" x14ac:dyDescent="0.25">
      <c r="A18" s="130" t="s">
        <v>381</v>
      </c>
      <c r="B18" s="22" t="s">
        <v>213</v>
      </c>
      <c r="C18" s="57">
        <v>3.7052892099999998E-2</v>
      </c>
      <c r="D18" s="5" t="str">
        <f t="shared" ref="D18:D33" si="5">IF($B18="N/A","N/A",IF(C18&gt;15,"No",IF(C18&lt;-15,"No","Yes")))</f>
        <v>N/A</v>
      </c>
      <c r="E18" s="4">
        <v>3.32162519E-2</v>
      </c>
      <c r="F18" s="5" t="str">
        <f t="shared" si="2"/>
        <v>N/A</v>
      </c>
      <c r="G18" s="4">
        <v>0.44861269120000002</v>
      </c>
      <c r="H18" s="5" t="str">
        <f t="shared" si="3"/>
        <v>N/A</v>
      </c>
      <c r="I18" s="6">
        <v>-10.4</v>
      </c>
      <c r="J18" s="6">
        <v>1251</v>
      </c>
      <c r="K18" s="111" t="str">
        <f t="shared" si="4"/>
        <v>No</v>
      </c>
    </row>
    <row r="19" spans="1:11" x14ac:dyDescent="0.25">
      <c r="A19" s="130" t="s">
        <v>382</v>
      </c>
      <c r="B19" s="22" t="s">
        <v>213</v>
      </c>
      <c r="C19" s="57">
        <v>0.69752968729999998</v>
      </c>
      <c r="D19" s="5" t="str">
        <f t="shared" si="5"/>
        <v>N/A</v>
      </c>
      <c r="E19" s="4">
        <v>0.79224294510000004</v>
      </c>
      <c r="F19" s="5" t="str">
        <f t="shared" si="2"/>
        <v>N/A</v>
      </c>
      <c r="G19" s="4">
        <v>5.5582019626000001</v>
      </c>
      <c r="H19" s="5" t="str">
        <f t="shared" si="3"/>
        <v>N/A</v>
      </c>
      <c r="I19" s="6">
        <v>13.58</v>
      </c>
      <c r="J19" s="6">
        <v>601.6</v>
      </c>
      <c r="K19" s="111" t="str">
        <f t="shared" si="4"/>
        <v>No</v>
      </c>
    </row>
    <row r="20" spans="1:11" x14ac:dyDescent="0.25">
      <c r="A20" s="130" t="s">
        <v>384</v>
      </c>
      <c r="B20" s="22" t="s">
        <v>213</v>
      </c>
      <c r="C20" s="57">
        <v>16.922739323999998</v>
      </c>
      <c r="D20" s="5" t="str">
        <f t="shared" si="5"/>
        <v>N/A</v>
      </c>
      <c r="E20" s="4">
        <v>16.369251644999999</v>
      </c>
      <c r="F20" s="5" t="str">
        <f t="shared" si="2"/>
        <v>N/A</v>
      </c>
      <c r="G20" s="4">
        <v>3.5684463597999998</v>
      </c>
      <c r="H20" s="5" t="str">
        <f t="shared" si="3"/>
        <v>N/A</v>
      </c>
      <c r="I20" s="6">
        <v>-3.27</v>
      </c>
      <c r="J20" s="6">
        <v>-78.2</v>
      </c>
      <c r="K20" s="111" t="str">
        <f t="shared" si="4"/>
        <v>No</v>
      </c>
    </row>
    <row r="21" spans="1:11" x14ac:dyDescent="0.25">
      <c r="A21" s="130" t="s">
        <v>385</v>
      </c>
      <c r="B21" s="22" t="s">
        <v>213</v>
      </c>
      <c r="C21" s="57">
        <v>0</v>
      </c>
      <c r="D21" s="5" t="str">
        <f t="shared" si="5"/>
        <v>N/A</v>
      </c>
      <c r="E21" s="4">
        <v>0.37350615209999999</v>
      </c>
      <c r="F21" s="5" t="str">
        <f t="shared" si="2"/>
        <v>N/A</v>
      </c>
      <c r="G21" s="4">
        <v>9.7526325522999997</v>
      </c>
      <c r="H21" s="5" t="str">
        <f t="shared" si="3"/>
        <v>N/A</v>
      </c>
      <c r="I21" s="6" t="s">
        <v>1748</v>
      </c>
      <c r="J21" s="6">
        <v>2511</v>
      </c>
      <c r="K21" s="111" t="str">
        <f t="shared" si="4"/>
        <v>No</v>
      </c>
    </row>
    <row r="22" spans="1:11" x14ac:dyDescent="0.25">
      <c r="A22" s="130" t="s">
        <v>386</v>
      </c>
      <c r="B22" s="22" t="s">
        <v>213</v>
      </c>
      <c r="C22" s="57">
        <v>0.63925232300000001</v>
      </c>
      <c r="D22" s="5" t="str">
        <f t="shared" si="5"/>
        <v>N/A</v>
      </c>
      <c r="E22" s="4">
        <v>0.65478420039999996</v>
      </c>
      <c r="F22" s="5" t="str">
        <f t="shared" si="2"/>
        <v>N/A</v>
      </c>
      <c r="G22" s="4">
        <v>0.49204490049999999</v>
      </c>
      <c r="H22" s="5" t="str">
        <f t="shared" si="3"/>
        <v>N/A</v>
      </c>
      <c r="I22" s="6">
        <v>2.4300000000000002</v>
      </c>
      <c r="J22" s="6">
        <v>-24.9</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8.4062340000000001E-4</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1.1208311999999999E-3</v>
      </c>
      <c r="H25" s="5" t="str">
        <f t="shared" si="3"/>
        <v>N/A</v>
      </c>
      <c r="I25" s="6" t="s">
        <v>1748</v>
      </c>
      <c r="J25" s="6" t="s">
        <v>1748</v>
      </c>
      <c r="K25" s="111" t="str">
        <f t="shared" si="4"/>
        <v>N/A</v>
      </c>
    </row>
    <row r="26" spans="1:11" x14ac:dyDescent="0.25">
      <c r="A26" s="130" t="s">
        <v>392</v>
      </c>
      <c r="B26" s="22" t="s">
        <v>213</v>
      </c>
      <c r="C26" s="57">
        <v>0.68745705639999999</v>
      </c>
      <c r="D26" s="5" t="str">
        <f t="shared" si="5"/>
        <v>N/A</v>
      </c>
      <c r="E26" s="4">
        <v>0.56997674860000003</v>
      </c>
      <c r="F26" s="5" t="str">
        <f t="shared" si="2"/>
        <v>N/A</v>
      </c>
      <c r="G26" s="4">
        <v>2.2388603387999999</v>
      </c>
      <c r="H26" s="5" t="str">
        <f t="shared" si="3"/>
        <v>N/A</v>
      </c>
      <c r="I26" s="6">
        <v>-17.100000000000001</v>
      </c>
      <c r="J26" s="6">
        <v>292.8</v>
      </c>
      <c r="K26" s="111" t="str">
        <f t="shared" si="4"/>
        <v>No</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0</v>
      </c>
      <c r="D29" s="5" t="str">
        <f t="shared" si="5"/>
        <v>N/A</v>
      </c>
      <c r="E29" s="4">
        <v>0.20318451979999999</v>
      </c>
      <c r="F29" s="5" t="str">
        <f t="shared" si="2"/>
        <v>N/A</v>
      </c>
      <c r="G29" s="4">
        <v>8.8730602614999992</v>
      </c>
      <c r="H29" s="5" t="str">
        <f t="shared" si="3"/>
        <v>N/A</v>
      </c>
      <c r="I29" s="6" t="s">
        <v>1748</v>
      </c>
      <c r="J29" s="6">
        <v>4267</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99.988128685000007</v>
      </c>
      <c r="D31" s="5" t="str">
        <f t="shared" si="5"/>
        <v>N/A</v>
      </c>
      <c r="E31" s="4">
        <v>99.98303851</v>
      </c>
      <c r="F31" s="5" t="str">
        <f t="shared" si="2"/>
        <v>N/A</v>
      </c>
      <c r="G31" s="4">
        <v>99.918459530000007</v>
      </c>
      <c r="H31" s="5" t="str">
        <f t="shared" si="3"/>
        <v>N/A</v>
      </c>
      <c r="I31" s="6">
        <v>-5.0000000000000001E-3</v>
      </c>
      <c r="J31" s="6">
        <v>-6.5000000000000002E-2</v>
      </c>
      <c r="K31" s="111" t="str">
        <f t="shared" ref="K31:K43" si="6">IF(J31="Div by 0", "N/A", IF(J31="N/A","N/A", IF(J31&gt;30, "No", IF(J31&lt;-30, "No", "Yes"))))</f>
        <v>Yes</v>
      </c>
    </row>
    <row r="32" spans="1:11" x14ac:dyDescent="0.25">
      <c r="A32" s="130" t="s">
        <v>39</v>
      </c>
      <c r="B32" s="22" t="s">
        <v>267</v>
      </c>
      <c r="C32" s="57">
        <v>99.997228906000004</v>
      </c>
      <c r="D32" s="5" t="str">
        <f>IF($B32="N/A","N/A",IF(C32&gt;100,"No",IF(C32&lt;85,"No","Yes")))</f>
        <v>Yes</v>
      </c>
      <c r="E32" s="4">
        <v>99.994522574000001</v>
      </c>
      <c r="F32" s="5" t="str">
        <f>IF($B32="N/A","N/A",IF(E32&gt;100,"No",IF(E32&lt;85,"No","Yes")))</f>
        <v>Yes</v>
      </c>
      <c r="G32" s="4">
        <v>99.878026763999998</v>
      </c>
      <c r="H32" s="5" t="str">
        <f>IF($B32="N/A","N/A",IF(G32&gt;100,"No",IF(G32&lt;85,"No","Yes")))</f>
        <v>Yes</v>
      </c>
      <c r="I32" s="6">
        <v>-3.0000000000000001E-3</v>
      </c>
      <c r="J32" s="6">
        <v>-0.11700000000000001</v>
      </c>
      <c r="K32" s="111" t="str">
        <f t="shared" si="6"/>
        <v>Yes</v>
      </c>
    </row>
    <row r="33" spans="1:11" x14ac:dyDescent="0.25">
      <c r="A33" s="130" t="s">
        <v>907</v>
      </c>
      <c r="B33" s="22" t="s">
        <v>213</v>
      </c>
      <c r="C33" s="57">
        <v>24.512858520000002</v>
      </c>
      <c r="D33" s="5" t="str">
        <f t="shared" si="5"/>
        <v>N/A</v>
      </c>
      <c r="E33" s="4">
        <v>25.058138302</v>
      </c>
      <c r="F33" s="5" t="str">
        <f t="shared" si="2"/>
        <v>N/A</v>
      </c>
      <c r="G33" s="4">
        <v>47.128190314999998</v>
      </c>
      <c r="H33" s="5" t="str">
        <f t="shared" si="3"/>
        <v>N/A</v>
      </c>
      <c r="I33" s="6">
        <v>2.2240000000000002</v>
      </c>
      <c r="J33" s="6">
        <v>88.08</v>
      </c>
      <c r="K33" s="111" t="str">
        <f t="shared" si="6"/>
        <v>No</v>
      </c>
    </row>
    <row r="34" spans="1:11" x14ac:dyDescent="0.25">
      <c r="A34" s="130" t="s">
        <v>848</v>
      </c>
      <c r="B34" s="22" t="s">
        <v>268</v>
      </c>
      <c r="C34" s="57">
        <v>8.2662944148000008</v>
      </c>
      <c r="D34" s="5" t="str">
        <f>IF($B34="N/A","N/A",IF(C34&gt;25,"No",IF(C34&lt;5,"No","Yes")))</f>
        <v>Yes</v>
      </c>
      <c r="E34" s="4">
        <v>7.8912584027000001</v>
      </c>
      <c r="F34" s="5" t="str">
        <f>IF($B34="N/A","N/A",IF(E34&gt;25,"No",IF(E34&lt;5,"No","Yes")))</f>
        <v>Yes</v>
      </c>
      <c r="G34" s="4">
        <v>7.0353097561000002</v>
      </c>
      <c r="H34" s="5" t="str">
        <f>IF($B34="N/A","N/A",IF(G34&gt;25,"No",IF(G34&lt;5,"No","Yes")))</f>
        <v>Yes</v>
      </c>
      <c r="I34" s="6">
        <v>-4.54</v>
      </c>
      <c r="J34" s="6">
        <v>-10.8</v>
      </c>
      <c r="K34" s="111" t="str">
        <f t="shared" si="6"/>
        <v>Yes</v>
      </c>
    </row>
    <row r="35" spans="1:11" x14ac:dyDescent="0.25">
      <c r="A35" s="130" t="s">
        <v>849</v>
      </c>
      <c r="B35" s="22" t="s">
        <v>269</v>
      </c>
      <c r="C35" s="57">
        <v>30.488436686</v>
      </c>
      <c r="D35" s="5" t="str">
        <f>IF($B35="N/A","N/A",IF(C35&gt;70,"No",IF(C35&lt;40,"No","Yes")))</f>
        <v>No</v>
      </c>
      <c r="E35" s="4">
        <v>30.597357800000001</v>
      </c>
      <c r="F35" s="5" t="str">
        <f>IF($B35="N/A","N/A",IF(E35&gt;70,"No",IF(E35&lt;40,"No","Yes")))</f>
        <v>No</v>
      </c>
      <c r="G35" s="4">
        <v>34.928082066999998</v>
      </c>
      <c r="H35" s="5" t="str">
        <f>IF($B35="N/A","N/A",IF(G35&gt;70,"No",IF(G35&lt;40,"No","Yes")))</f>
        <v>No</v>
      </c>
      <c r="I35" s="6">
        <v>0.35730000000000001</v>
      </c>
      <c r="J35" s="6">
        <v>14.15</v>
      </c>
      <c r="K35" s="111" t="str">
        <f t="shared" si="6"/>
        <v>Yes</v>
      </c>
    </row>
    <row r="36" spans="1:11" x14ac:dyDescent="0.25">
      <c r="A36" s="130" t="s">
        <v>850</v>
      </c>
      <c r="B36" s="22" t="s">
        <v>270</v>
      </c>
      <c r="C36" s="57">
        <v>61.245268899000003</v>
      </c>
      <c r="D36" s="5" t="str">
        <f>IF($B36="N/A","N/A",IF(C36&gt;55,"No",IF(C36&lt;20,"No","Yes")))</f>
        <v>No</v>
      </c>
      <c r="E36" s="4">
        <v>61.508909826999997</v>
      </c>
      <c r="F36" s="5" t="str">
        <f>IF($B36="N/A","N/A",IF(E36&gt;55,"No",IF(E36&lt;20,"No","Yes")))</f>
        <v>No</v>
      </c>
      <c r="G36" s="4">
        <v>58.023147225999999</v>
      </c>
      <c r="H36" s="5" t="str">
        <f>IF($B36="N/A","N/A",IF(G36&gt;55,"No",IF(G36&lt;20,"No","Yes")))</f>
        <v>No</v>
      </c>
      <c r="I36" s="6">
        <v>0.43049999999999999</v>
      </c>
      <c r="J36" s="6">
        <v>-5.67</v>
      </c>
      <c r="K36" s="111" t="str">
        <f t="shared" si="6"/>
        <v>Yes</v>
      </c>
    </row>
    <row r="37" spans="1:11" x14ac:dyDescent="0.25">
      <c r="A37" s="130" t="s">
        <v>163</v>
      </c>
      <c r="B37" s="22" t="s">
        <v>246</v>
      </c>
      <c r="C37" s="57">
        <v>0</v>
      </c>
      <c r="D37" s="5" t="str">
        <f>IF($B37="N/A","N/A",IF(C37&gt;95,"Yes","No"))</f>
        <v>No</v>
      </c>
      <c r="E37" s="4">
        <v>1.8353746016000001</v>
      </c>
      <c r="F37" s="5" t="str">
        <f>IF($B37="N/A","N/A",IF(E37&gt;95,"Yes","No"))</f>
        <v>No</v>
      </c>
      <c r="G37" s="4">
        <v>64.392313340000001</v>
      </c>
      <c r="H37" s="5" t="str">
        <f>IF($B37="N/A","N/A",IF(G37&gt;95,"Yes","No"))</f>
        <v>No</v>
      </c>
      <c r="I37" s="6" t="s">
        <v>1748</v>
      </c>
      <c r="J37" s="6">
        <v>3408</v>
      </c>
      <c r="K37" s="111" t="str">
        <f t="shared" si="6"/>
        <v>No</v>
      </c>
    </row>
    <row r="38" spans="1:11" x14ac:dyDescent="0.25">
      <c r="A38" s="130" t="s">
        <v>41</v>
      </c>
      <c r="B38" s="22" t="s">
        <v>213</v>
      </c>
      <c r="C38" s="57">
        <v>0</v>
      </c>
      <c r="D38" s="5" t="str">
        <f t="shared" ref="D38:D47" si="7">IF($B38="N/A","N/A",IF(C38&gt;15,"No",IF(C38&lt;-15,"No","Yes")))</f>
        <v>N/A</v>
      </c>
      <c r="E38" s="4">
        <v>8.2808877099999997E-2</v>
      </c>
      <c r="F38" s="5" t="str">
        <f>IF($B38="N/A","N/A",IF(E38&gt;15,"No",IF(E38&lt;-15,"No","Yes")))</f>
        <v>N/A</v>
      </c>
      <c r="G38" s="4">
        <v>1.20662194E-2</v>
      </c>
      <c r="H38" s="5" t="str">
        <f>IF($B38="N/A","N/A",IF(G38&gt;15,"No",IF(G38&lt;-15,"No","Yes")))</f>
        <v>N/A</v>
      </c>
      <c r="I38" s="6" t="s">
        <v>1748</v>
      </c>
      <c r="J38" s="6">
        <v>-85.4</v>
      </c>
      <c r="K38" s="111" t="str">
        <f t="shared" si="6"/>
        <v>No</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0</v>
      </c>
      <c r="D40" s="5" t="str">
        <f>IF($B40="N/A","N/A",IF(C40&gt;100,"No",IF(C40&lt;98,"No","Yes")))</f>
        <v>No</v>
      </c>
      <c r="E40" s="4">
        <v>1.8734965433999999</v>
      </c>
      <c r="F40" s="5" t="str">
        <f>IF($B40="N/A","N/A",IF(E40&gt;100,"No",IF(E40&lt;98,"No","Yes")))</f>
        <v>No</v>
      </c>
      <c r="G40" s="4">
        <v>83.780162333999996</v>
      </c>
      <c r="H40" s="5" t="str">
        <f>IF($B40="N/A","N/A",IF(G40&gt;100,"No",IF(G40&lt;98,"No","Yes")))</f>
        <v>No</v>
      </c>
      <c r="I40" s="6" t="s">
        <v>1748</v>
      </c>
      <c r="J40" s="6">
        <v>4372</v>
      </c>
      <c r="K40" s="111" t="str">
        <f t="shared" si="6"/>
        <v>No</v>
      </c>
    </row>
    <row r="41" spans="1:11" x14ac:dyDescent="0.25">
      <c r="A41" s="130" t="s">
        <v>44</v>
      </c>
      <c r="B41" s="22" t="s">
        <v>213</v>
      </c>
      <c r="C41" s="57" t="s">
        <v>1748</v>
      </c>
      <c r="D41" s="5" t="str">
        <f t="shared" si="7"/>
        <v>N/A</v>
      </c>
      <c r="E41" s="4">
        <v>72.294955717999997</v>
      </c>
      <c r="F41" s="5" t="str">
        <f t="shared" ref="F41:F47" si="8">IF($B41="N/A","N/A",IF(E41&gt;15,"No",IF(E41&lt;-15,"No","Yes")))</f>
        <v>N/A</v>
      </c>
      <c r="G41" s="4">
        <v>78.255193601000002</v>
      </c>
      <c r="H41" s="5" t="str">
        <f t="shared" ref="H41:H47" si="9">IF($B41="N/A","N/A",IF(G41&gt;15,"No",IF(G41&lt;-15,"No","Yes")))</f>
        <v>N/A</v>
      </c>
      <c r="I41" s="6" t="s">
        <v>1748</v>
      </c>
      <c r="J41" s="6">
        <v>8.2439999999999998</v>
      </c>
      <c r="K41" s="111" t="str">
        <f t="shared" si="6"/>
        <v>Yes</v>
      </c>
    </row>
    <row r="42" spans="1:11" x14ac:dyDescent="0.25">
      <c r="A42" s="130" t="s">
        <v>45</v>
      </c>
      <c r="B42" s="22" t="s">
        <v>213</v>
      </c>
      <c r="C42" s="57" t="s">
        <v>1748</v>
      </c>
      <c r="D42" s="5" t="str">
        <f t="shared" si="7"/>
        <v>N/A</v>
      </c>
      <c r="E42" s="4">
        <v>27.705044281999999</v>
      </c>
      <c r="F42" s="5" t="str">
        <f t="shared" si="8"/>
        <v>N/A</v>
      </c>
      <c r="G42" s="4">
        <v>21.744806399000002</v>
      </c>
      <c r="H42" s="5" t="str">
        <f t="shared" si="9"/>
        <v>N/A</v>
      </c>
      <c r="I42" s="6" t="s">
        <v>1748</v>
      </c>
      <c r="J42" s="6">
        <v>-21.5</v>
      </c>
      <c r="K42" s="111" t="str">
        <f t="shared" si="6"/>
        <v>Yes</v>
      </c>
    </row>
    <row r="43" spans="1:11" x14ac:dyDescent="0.25">
      <c r="A43" s="130" t="s">
        <v>50</v>
      </c>
      <c r="B43" s="22" t="s">
        <v>213</v>
      </c>
      <c r="C43" s="57" t="s">
        <v>1748</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99.326572678999995</v>
      </c>
      <c r="D44" s="5" t="str">
        <f t="shared" si="7"/>
        <v>N/A</v>
      </c>
      <c r="E44" s="4">
        <v>98.944147225999998</v>
      </c>
      <c r="F44" s="5" t="str">
        <f t="shared" si="8"/>
        <v>N/A</v>
      </c>
      <c r="G44" s="4">
        <v>89.419913808000004</v>
      </c>
      <c r="H44" s="5" t="str">
        <f t="shared" si="9"/>
        <v>N/A</v>
      </c>
      <c r="I44" s="6">
        <v>-0.38500000000000001</v>
      </c>
      <c r="J44" s="6">
        <v>-9.6300000000000008</v>
      </c>
      <c r="K44" s="111" t="str">
        <f>IF(J44="Div by 0", "N/A", IF(J44="N/A","N/A", IF(J44&gt;30, "No", IF(J44&lt;-30, "No", "Yes"))))</f>
        <v>Yes</v>
      </c>
    </row>
    <row r="45" spans="1:11" x14ac:dyDescent="0.25">
      <c r="A45" s="130" t="s">
        <v>911</v>
      </c>
      <c r="B45" s="22" t="s">
        <v>213</v>
      </c>
      <c r="C45" s="57">
        <v>0.67342732059999999</v>
      </c>
      <c r="D45" s="5" t="str">
        <f t="shared" si="7"/>
        <v>N/A</v>
      </c>
      <c r="E45" s="4">
        <v>1.0558527742999999</v>
      </c>
      <c r="F45" s="5" t="str">
        <f t="shared" si="8"/>
        <v>N/A</v>
      </c>
      <c r="G45" s="4">
        <v>10.580086192</v>
      </c>
      <c r="H45" s="5" t="str">
        <f t="shared" si="9"/>
        <v>N/A</v>
      </c>
      <c r="I45" s="6">
        <v>56.79</v>
      </c>
      <c r="J45" s="6">
        <v>902</v>
      </c>
      <c r="K45" s="111" t="str">
        <f>IF(J45="Div by 0", "N/A", IF(J45="N/A","N/A", IF(J45&gt;30, "No", IF(J45&lt;-30, "No", "Yes"))))</f>
        <v>No</v>
      </c>
    </row>
    <row r="46" spans="1:11" x14ac:dyDescent="0.25">
      <c r="A46" s="130" t="s">
        <v>934</v>
      </c>
      <c r="B46" s="22" t="s">
        <v>213</v>
      </c>
      <c r="C46" s="57">
        <v>3.7052892099999998E-2</v>
      </c>
      <c r="D46" s="5" t="str">
        <f t="shared" si="7"/>
        <v>N/A</v>
      </c>
      <c r="E46" s="4">
        <v>3.32162519E-2</v>
      </c>
      <c r="F46" s="5" t="str">
        <f t="shared" si="8"/>
        <v>N/A</v>
      </c>
      <c r="G46" s="4">
        <v>0.44861269120000002</v>
      </c>
      <c r="H46" s="5" t="str">
        <f t="shared" si="9"/>
        <v>N/A</v>
      </c>
      <c r="I46" s="6">
        <v>-10.4</v>
      </c>
      <c r="J46" s="6">
        <v>1251</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11" t="str">
        <f t="shared" ref="K6:K15" si="3">IF(J6="Div by 0", "N/A", IF(J6="N/A","N/A", IF(J6&gt;30, "No", IF(J6&lt;-30, "No", "Yes"))))</f>
        <v>N/A</v>
      </c>
    </row>
    <row r="7" spans="1:11" x14ac:dyDescent="0.25">
      <c r="A7" s="131" t="s">
        <v>443</v>
      </c>
      <c r="B7" s="3" t="s">
        <v>213</v>
      </c>
      <c r="C7" s="57" t="s">
        <v>1748</v>
      </c>
      <c r="D7" s="5" t="str">
        <f t="shared" si="0"/>
        <v>N/A</v>
      </c>
      <c r="E7" s="57" t="s">
        <v>1748</v>
      </c>
      <c r="F7" s="5" t="str">
        <f t="shared" si="1"/>
        <v>N/A</v>
      </c>
      <c r="G7" s="57" t="s">
        <v>1748</v>
      </c>
      <c r="H7" s="5" t="str">
        <f t="shared" si="2"/>
        <v>N/A</v>
      </c>
      <c r="I7" s="6" t="s">
        <v>1748</v>
      </c>
      <c r="J7" s="6" t="s">
        <v>1748</v>
      </c>
      <c r="K7" s="111" t="str">
        <f t="shared" si="3"/>
        <v>N/A</v>
      </c>
    </row>
    <row r="8" spans="1:11" x14ac:dyDescent="0.25">
      <c r="A8" s="131" t="s">
        <v>444</v>
      </c>
      <c r="B8" s="3" t="s">
        <v>213</v>
      </c>
      <c r="C8" s="57" t="s">
        <v>1748</v>
      </c>
      <c r="D8" s="5" t="str">
        <f t="shared" si="0"/>
        <v>N/A</v>
      </c>
      <c r="E8" s="57" t="s">
        <v>1748</v>
      </c>
      <c r="F8" s="5" t="str">
        <f t="shared" si="1"/>
        <v>N/A</v>
      </c>
      <c r="G8" s="57" t="s">
        <v>1748</v>
      </c>
      <c r="H8" s="5" t="str">
        <f t="shared" si="2"/>
        <v>N/A</v>
      </c>
      <c r="I8" s="6" t="s">
        <v>1748</v>
      </c>
      <c r="J8" s="6" t="s">
        <v>1748</v>
      </c>
      <c r="K8" s="111" t="str">
        <f t="shared" si="3"/>
        <v>N/A</v>
      </c>
    </row>
    <row r="9" spans="1:11" x14ac:dyDescent="0.25">
      <c r="A9" s="131" t="s">
        <v>445</v>
      </c>
      <c r="B9" s="3" t="s">
        <v>213</v>
      </c>
      <c r="C9" s="57" t="s">
        <v>1748</v>
      </c>
      <c r="D9" s="5" t="str">
        <f t="shared" si="0"/>
        <v>N/A</v>
      </c>
      <c r="E9" s="57" t="s">
        <v>1748</v>
      </c>
      <c r="F9" s="5" t="str">
        <f t="shared" si="1"/>
        <v>N/A</v>
      </c>
      <c r="G9" s="57" t="s">
        <v>1748</v>
      </c>
      <c r="H9" s="5" t="str">
        <f t="shared" si="2"/>
        <v>N/A</v>
      </c>
      <c r="I9" s="6" t="s">
        <v>1748</v>
      </c>
      <c r="J9" s="6" t="s">
        <v>1748</v>
      </c>
      <c r="K9" s="111" t="str">
        <f t="shared" si="3"/>
        <v>N/A</v>
      </c>
    </row>
    <row r="10" spans="1:11" x14ac:dyDescent="0.25">
      <c r="A10" s="131" t="s">
        <v>446</v>
      </c>
      <c r="B10" s="3" t="s">
        <v>213</v>
      </c>
      <c r="C10" s="57" t="s">
        <v>1748</v>
      </c>
      <c r="D10" s="5" t="str">
        <f t="shared" si="0"/>
        <v>N/A</v>
      </c>
      <c r="E10" s="57" t="s">
        <v>1748</v>
      </c>
      <c r="F10" s="5" t="str">
        <f t="shared" si="1"/>
        <v>N/A</v>
      </c>
      <c r="G10" s="57" t="s">
        <v>1748</v>
      </c>
      <c r="H10" s="5" t="str">
        <f t="shared" si="2"/>
        <v>N/A</v>
      </c>
      <c r="I10" s="6" t="s">
        <v>1748</v>
      </c>
      <c r="J10" s="6" t="s">
        <v>1748</v>
      </c>
      <c r="K10" s="111" t="str">
        <f t="shared" si="3"/>
        <v>N/A</v>
      </c>
    </row>
    <row r="11" spans="1:11" ht="13" x14ac:dyDescent="0.3">
      <c r="A11" s="131" t="s">
        <v>1628</v>
      </c>
      <c r="B11" s="3" t="s">
        <v>213</v>
      </c>
      <c r="C11" s="57" t="s">
        <v>1748</v>
      </c>
      <c r="D11" s="5" t="str">
        <f t="shared" si="0"/>
        <v>N/A</v>
      </c>
      <c r="E11" s="57" t="s">
        <v>1748</v>
      </c>
      <c r="F11" s="5" t="str">
        <f t="shared" si="1"/>
        <v>N/A</v>
      </c>
      <c r="G11" s="57" t="s">
        <v>1748</v>
      </c>
      <c r="H11" s="5" t="str">
        <f t="shared" si="2"/>
        <v>N/A</v>
      </c>
      <c r="I11" s="6" t="s">
        <v>1748</v>
      </c>
      <c r="J11" s="6" t="s">
        <v>1748</v>
      </c>
      <c r="K11" s="111" t="str">
        <f t="shared" si="3"/>
        <v>N/A</v>
      </c>
    </row>
    <row r="12" spans="1:11" x14ac:dyDescent="0.25">
      <c r="A12" s="131" t="s">
        <v>16</v>
      </c>
      <c r="B12" s="3" t="s">
        <v>213</v>
      </c>
      <c r="C12" s="57" t="s">
        <v>1748</v>
      </c>
      <c r="D12" s="5" t="str">
        <f t="shared" si="0"/>
        <v>N/A</v>
      </c>
      <c r="E12" s="57" t="s">
        <v>1748</v>
      </c>
      <c r="F12" s="5" t="str">
        <f t="shared" si="1"/>
        <v>N/A</v>
      </c>
      <c r="G12" s="57" t="s">
        <v>1748</v>
      </c>
      <c r="H12" s="5" t="str">
        <f t="shared" si="2"/>
        <v>N/A</v>
      </c>
      <c r="I12" s="6" t="s">
        <v>1748</v>
      </c>
      <c r="J12" s="6" t="s">
        <v>1748</v>
      </c>
      <c r="K12" s="111" t="str">
        <f t="shared" si="3"/>
        <v>N/A</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t="s">
        <v>1748</v>
      </c>
      <c r="D15" s="5" t="str">
        <f t="shared" si="0"/>
        <v>N/A</v>
      </c>
      <c r="E15" s="57" t="s">
        <v>1748</v>
      </c>
      <c r="F15" s="5" t="str">
        <f t="shared" si="1"/>
        <v>N/A</v>
      </c>
      <c r="G15" s="57" t="s">
        <v>1748</v>
      </c>
      <c r="H15" s="5" t="str">
        <f t="shared" si="2"/>
        <v>N/A</v>
      </c>
      <c r="I15" s="6" t="s">
        <v>1748</v>
      </c>
      <c r="J15" s="6" t="s">
        <v>1748</v>
      </c>
      <c r="K15" s="111" t="str">
        <f t="shared" si="3"/>
        <v>N/A</v>
      </c>
    </row>
    <row r="16" spans="1:11" x14ac:dyDescent="0.25">
      <c r="A16" s="131"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t="s">
        <v>1748</v>
      </c>
      <c r="D17" s="5" t="str">
        <f t="shared" si="4"/>
        <v>N/A</v>
      </c>
      <c r="E17" s="4" t="s">
        <v>1748</v>
      </c>
      <c r="F17" s="5" t="str">
        <f t="shared" si="5"/>
        <v>N/A</v>
      </c>
      <c r="G17" s="4" t="s">
        <v>1748</v>
      </c>
      <c r="H17" s="5" t="str">
        <f t="shared" si="6"/>
        <v>N/A</v>
      </c>
      <c r="I17" s="6" t="s">
        <v>1748</v>
      </c>
      <c r="J17" s="6" t="s">
        <v>1748</v>
      </c>
      <c r="K17" s="111" t="str">
        <f t="shared" si="7"/>
        <v>N/A</v>
      </c>
    </row>
    <row r="18" spans="1:11" x14ac:dyDescent="0.25">
      <c r="A18" s="131" t="s">
        <v>378</v>
      </c>
      <c r="B18" s="3" t="s">
        <v>213</v>
      </c>
      <c r="C18" s="4" t="s">
        <v>1748</v>
      </c>
      <c r="D18" s="5" t="str">
        <f t="shared" si="4"/>
        <v>N/A</v>
      </c>
      <c r="E18" s="4" t="s">
        <v>1748</v>
      </c>
      <c r="F18" s="5" t="str">
        <f t="shared" si="5"/>
        <v>N/A</v>
      </c>
      <c r="G18" s="4" t="s">
        <v>1748</v>
      </c>
      <c r="H18" s="5" t="str">
        <f t="shared" si="6"/>
        <v>N/A</v>
      </c>
      <c r="I18" s="6" t="s">
        <v>1748</v>
      </c>
      <c r="J18" s="6" t="s">
        <v>1748</v>
      </c>
      <c r="K18" s="111" t="str">
        <f t="shared" si="7"/>
        <v>N/A</v>
      </c>
    </row>
    <row r="19" spans="1:11" x14ac:dyDescent="0.25">
      <c r="A19" s="131" t="s">
        <v>379</v>
      </c>
      <c r="B19" s="3" t="s">
        <v>213</v>
      </c>
      <c r="C19" s="4" t="s">
        <v>1748</v>
      </c>
      <c r="D19" s="5" t="str">
        <f t="shared" si="4"/>
        <v>N/A</v>
      </c>
      <c r="E19" s="4" t="s">
        <v>1748</v>
      </c>
      <c r="F19" s="5" t="str">
        <f t="shared" si="5"/>
        <v>N/A</v>
      </c>
      <c r="G19" s="4" t="s">
        <v>1748</v>
      </c>
      <c r="H19" s="5" t="str">
        <f t="shared" si="6"/>
        <v>N/A</v>
      </c>
      <c r="I19" s="6" t="s">
        <v>1748</v>
      </c>
      <c r="J19" s="6" t="s">
        <v>1748</v>
      </c>
      <c r="K19" s="111" t="str">
        <f t="shared" si="7"/>
        <v>N/A</v>
      </c>
    </row>
    <row r="20" spans="1:11" x14ac:dyDescent="0.25">
      <c r="A20" s="131" t="s">
        <v>380</v>
      </c>
      <c r="B20" s="3" t="s">
        <v>213</v>
      </c>
      <c r="C20" s="4" t="s">
        <v>1748</v>
      </c>
      <c r="D20" s="5" t="str">
        <f t="shared" si="4"/>
        <v>N/A</v>
      </c>
      <c r="E20" s="4" t="s">
        <v>1748</v>
      </c>
      <c r="F20" s="5" t="str">
        <f t="shared" si="5"/>
        <v>N/A</v>
      </c>
      <c r="G20" s="4" t="s">
        <v>1748</v>
      </c>
      <c r="H20" s="5" t="str">
        <f t="shared" si="6"/>
        <v>N/A</v>
      </c>
      <c r="I20" s="6" t="s">
        <v>1748</v>
      </c>
      <c r="J20" s="6" t="s">
        <v>1748</v>
      </c>
      <c r="K20" s="111" t="str">
        <f t="shared" si="7"/>
        <v>N/A</v>
      </c>
    </row>
    <row r="21" spans="1:11" x14ac:dyDescent="0.25">
      <c r="A21" s="131" t="s">
        <v>381</v>
      </c>
      <c r="B21" s="3" t="s">
        <v>213</v>
      </c>
      <c r="C21" s="4" t="s">
        <v>1748</v>
      </c>
      <c r="D21" s="5" t="str">
        <f t="shared" si="4"/>
        <v>N/A</v>
      </c>
      <c r="E21" s="4" t="s">
        <v>1748</v>
      </c>
      <c r="F21" s="5" t="str">
        <f t="shared" si="5"/>
        <v>N/A</v>
      </c>
      <c r="G21" s="4" t="s">
        <v>1748</v>
      </c>
      <c r="H21" s="5" t="str">
        <f t="shared" si="6"/>
        <v>N/A</v>
      </c>
      <c r="I21" s="6" t="s">
        <v>1748</v>
      </c>
      <c r="J21" s="6" t="s">
        <v>1748</v>
      </c>
      <c r="K21" s="111" t="str">
        <f t="shared" si="7"/>
        <v>N/A</v>
      </c>
    </row>
    <row r="22" spans="1:11" x14ac:dyDescent="0.25">
      <c r="A22" s="131" t="s">
        <v>382</v>
      </c>
      <c r="B22" s="3" t="s">
        <v>213</v>
      </c>
      <c r="C22" s="4" t="s">
        <v>1748</v>
      </c>
      <c r="D22" s="5" t="str">
        <f t="shared" si="4"/>
        <v>N/A</v>
      </c>
      <c r="E22" s="4" t="s">
        <v>1748</v>
      </c>
      <c r="F22" s="5" t="str">
        <f t="shared" si="5"/>
        <v>N/A</v>
      </c>
      <c r="G22" s="4" t="s">
        <v>1748</v>
      </c>
      <c r="H22" s="5" t="str">
        <f t="shared" si="6"/>
        <v>N/A</v>
      </c>
      <c r="I22" s="6" t="s">
        <v>1748</v>
      </c>
      <c r="J22" s="6" t="s">
        <v>1748</v>
      </c>
      <c r="K22" s="111" t="str">
        <f t="shared" si="7"/>
        <v>N/A</v>
      </c>
    </row>
    <row r="23" spans="1:11" x14ac:dyDescent="0.25">
      <c r="A23" s="131" t="s">
        <v>383</v>
      </c>
      <c r="B23" s="3" t="s">
        <v>213</v>
      </c>
      <c r="C23" s="4" t="s">
        <v>1748</v>
      </c>
      <c r="D23" s="5" t="str">
        <f t="shared" si="4"/>
        <v>N/A</v>
      </c>
      <c r="E23" s="4" t="s">
        <v>1748</v>
      </c>
      <c r="F23" s="5" t="str">
        <f t="shared" si="5"/>
        <v>N/A</v>
      </c>
      <c r="G23" s="4" t="s">
        <v>1748</v>
      </c>
      <c r="H23" s="5" t="str">
        <f t="shared" si="6"/>
        <v>N/A</v>
      </c>
      <c r="I23" s="6" t="s">
        <v>1748</v>
      </c>
      <c r="J23" s="6" t="s">
        <v>1748</v>
      </c>
      <c r="K23" s="111" t="str">
        <f t="shared" si="7"/>
        <v>N/A</v>
      </c>
    </row>
    <row r="24" spans="1:11" x14ac:dyDescent="0.25">
      <c r="A24" s="131" t="s">
        <v>384</v>
      </c>
      <c r="B24" s="3" t="s">
        <v>213</v>
      </c>
      <c r="C24" s="4" t="s">
        <v>1748</v>
      </c>
      <c r="D24" s="5" t="str">
        <f t="shared" si="4"/>
        <v>N/A</v>
      </c>
      <c r="E24" s="4" t="s">
        <v>1748</v>
      </c>
      <c r="F24" s="5" t="str">
        <f t="shared" si="5"/>
        <v>N/A</v>
      </c>
      <c r="G24" s="4" t="s">
        <v>1748</v>
      </c>
      <c r="H24" s="5" t="str">
        <f t="shared" si="6"/>
        <v>N/A</v>
      </c>
      <c r="I24" s="6" t="s">
        <v>1748</v>
      </c>
      <c r="J24" s="6" t="s">
        <v>1748</v>
      </c>
      <c r="K24" s="111" t="str">
        <f t="shared" si="7"/>
        <v>N/A</v>
      </c>
    </row>
    <row r="25" spans="1:11" x14ac:dyDescent="0.25">
      <c r="A25" s="131" t="s">
        <v>385</v>
      </c>
      <c r="B25" s="3" t="s">
        <v>213</v>
      </c>
      <c r="C25" s="4" t="s">
        <v>1748</v>
      </c>
      <c r="D25" s="5" t="str">
        <f t="shared" si="4"/>
        <v>N/A</v>
      </c>
      <c r="E25" s="4" t="s">
        <v>1748</v>
      </c>
      <c r="F25" s="5" t="str">
        <f t="shared" si="5"/>
        <v>N/A</v>
      </c>
      <c r="G25" s="4" t="s">
        <v>1748</v>
      </c>
      <c r="H25" s="5" t="str">
        <f t="shared" si="6"/>
        <v>N/A</v>
      </c>
      <c r="I25" s="6" t="s">
        <v>1748</v>
      </c>
      <c r="J25" s="6" t="s">
        <v>1748</v>
      </c>
      <c r="K25" s="111" t="str">
        <f t="shared" si="7"/>
        <v>N/A</v>
      </c>
    </row>
    <row r="26" spans="1:11" x14ac:dyDescent="0.25">
      <c r="A26" s="131" t="s">
        <v>386</v>
      </c>
      <c r="B26" s="3" t="s">
        <v>213</v>
      </c>
      <c r="C26" s="4" t="s">
        <v>1748</v>
      </c>
      <c r="D26" s="5" t="str">
        <f t="shared" si="4"/>
        <v>N/A</v>
      </c>
      <c r="E26" s="4" t="s">
        <v>1748</v>
      </c>
      <c r="F26" s="5" t="str">
        <f t="shared" si="5"/>
        <v>N/A</v>
      </c>
      <c r="G26" s="4" t="s">
        <v>1748</v>
      </c>
      <c r="H26" s="5" t="str">
        <f t="shared" si="6"/>
        <v>N/A</v>
      </c>
      <c r="I26" s="6" t="s">
        <v>1748</v>
      </c>
      <c r="J26" s="6" t="s">
        <v>1748</v>
      </c>
      <c r="K26" s="111" t="str">
        <f t="shared" si="7"/>
        <v>N/A</v>
      </c>
    </row>
    <row r="27" spans="1:11" x14ac:dyDescent="0.25">
      <c r="A27" s="131" t="s">
        <v>387</v>
      </c>
      <c r="B27" s="3" t="s">
        <v>213</v>
      </c>
      <c r="C27" s="4" t="s">
        <v>1748</v>
      </c>
      <c r="D27" s="5" t="str">
        <f t="shared" si="4"/>
        <v>N/A</v>
      </c>
      <c r="E27" s="4" t="s">
        <v>1748</v>
      </c>
      <c r="F27" s="5" t="str">
        <f t="shared" si="5"/>
        <v>N/A</v>
      </c>
      <c r="G27" s="4" t="s">
        <v>1748</v>
      </c>
      <c r="H27" s="5" t="str">
        <f t="shared" si="6"/>
        <v>N/A</v>
      </c>
      <c r="I27" s="6" t="s">
        <v>1748</v>
      </c>
      <c r="J27" s="6" t="s">
        <v>1748</v>
      </c>
      <c r="K27" s="111" t="str">
        <f t="shared" si="7"/>
        <v>N/A</v>
      </c>
    </row>
    <row r="28" spans="1:11" x14ac:dyDescent="0.25">
      <c r="A28" s="131" t="s">
        <v>388</v>
      </c>
      <c r="B28" s="3" t="s">
        <v>213</v>
      </c>
      <c r="C28" s="4" t="s">
        <v>1748</v>
      </c>
      <c r="D28" s="5" t="str">
        <f t="shared" si="4"/>
        <v>N/A</v>
      </c>
      <c r="E28" s="4" t="s">
        <v>1748</v>
      </c>
      <c r="F28" s="5" t="str">
        <f t="shared" si="5"/>
        <v>N/A</v>
      </c>
      <c r="G28" s="4" t="s">
        <v>1748</v>
      </c>
      <c r="H28" s="5" t="str">
        <f t="shared" si="6"/>
        <v>N/A</v>
      </c>
      <c r="I28" s="6" t="s">
        <v>1748</v>
      </c>
      <c r="J28" s="6" t="s">
        <v>1748</v>
      </c>
      <c r="K28" s="111" t="str">
        <f t="shared" si="7"/>
        <v>N/A</v>
      </c>
    </row>
    <row r="29" spans="1:11" x14ac:dyDescent="0.25">
      <c r="A29" s="131" t="s">
        <v>389</v>
      </c>
      <c r="B29" s="3" t="s">
        <v>213</v>
      </c>
      <c r="C29" s="4" t="s">
        <v>1748</v>
      </c>
      <c r="D29" s="5" t="str">
        <f t="shared" si="4"/>
        <v>N/A</v>
      </c>
      <c r="E29" s="4" t="s">
        <v>1748</v>
      </c>
      <c r="F29" s="5" t="str">
        <f t="shared" si="5"/>
        <v>N/A</v>
      </c>
      <c r="G29" s="4" t="s">
        <v>1748</v>
      </c>
      <c r="H29" s="5" t="str">
        <f t="shared" si="6"/>
        <v>N/A</v>
      </c>
      <c r="I29" s="6" t="s">
        <v>1748</v>
      </c>
      <c r="J29" s="6" t="s">
        <v>1748</v>
      </c>
      <c r="K29" s="111" t="str">
        <f t="shared" si="7"/>
        <v>N/A</v>
      </c>
    </row>
    <row r="30" spans="1:11" x14ac:dyDescent="0.25">
      <c r="A30" s="131" t="s">
        <v>390</v>
      </c>
      <c r="B30" s="3" t="s">
        <v>213</v>
      </c>
      <c r="C30" s="4" t="s">
        <v>1748</v>
      </c>
      <c r="D30" s="5" t="str">
        <f t="shared" si="4"/>
        <v>N/A</v>
      </c>
      <c r="E30" s="4" t="s">
        <v>1748</v>
      </c>
      <c r="F30" s="5" t="str">
        <f t="shared" si="5"/>
        <v>N/A</v>
      </c>
      <c r="G30" s="4" t="s">
        <v>1748</v>
      </c>
      <c r="H30" s="5" t="str">
        <f t="shared" si="6"/>
        <v>N/A</v>
      </c>
      <c r="I30" s="6" t="s">
        <v>1748</v>
      </c>
      <c r="J30" s="6" t="s">
        <v>1748</v>
      </c>
      <c r="K30" s="111" t="str">
        <f t="shared" si="7"/>
        <v>N/A</v>
      </c>
    </row>
    <row r="31" spans="1:11" x14ac:dyDescent="0.25">
      <c r="A31" s="131" t="s">
        <v>391</v>
      </c>
      <c r="B31" s="3" t="s">
        <v>213</v>
      </c>
      <c r="C31" s="4" t="s">
        <v>1748</v>
      </c>
      <c r="D31" s="5" t="str">
        <f t="shared" si="4"/>
        <v>N/A</v>
      </c>
      <c r="E31" s="4" t="s">
        <v>1748</v>
      </c>
      <c r="F31" s="5" t="str">
        <f t="shared" si="5"/>
        <v>N/A</v>
      </c>
      <c r="G31" s="4" t="s">
        <v>1748</v>
      </c>
      <c r="H31" s="5" t="str">
        <f t="shared" si="6"/>
        <v>N/A</v>
      </c>
      <c r="I31" s="6" t="s">
        <v>1748</v>
      </c>
      <c r="J31" s="6" t="s">
        <v>1748</v>
      </c>
      <c r="K31" s="111" t="str">
        <f t="shared" si="7"/>
        <v>N/A</v>
      </c>
    </row>
    <row r="32" spans="1:11" x14ac:dyDescent="0.25">
      <c r="A32" s="131" t="s">
        <v>392</v>
      </c>
      <c r="B32" s="3" t="s">
        <v>213</v>
      </c>
      <c r="C32" s="4" t="s">
        <v>1748</v>
      </c>
      <c r="D32" s="5" t="str">
        <f t="shared" si="4"/>
        <v>N/A</v>
      </c>
      <c r="E32" s="4" t="s">
        <v>1748</v>
      </c>
      <c r="F32" s="5" t="str">
        <f t="shared" si="5"/>
        <v>N/A</v>
      </c>
      <c r="G32" s="4" t="s">
        <v>1748</v>
      </c>
      <c r="H32" s="5" t="str">
        <f t="shared" si="6"/>
        <v>N/A</v>
      </c>
      <c r="I32" s="6" t="s">
        <v>1748</v>
      </c>
      <c r="J32" s="6" t="s">
        <v>1748</v>
      </c>
      <c r="K32" s="111" t="str">
        <f t="shared" si="7"/>
        <v>N/A</v>
      </c>
    </row>
    <row r="33" spans="1:11" x14ac:dyDescent="0.25">
      <c r="A33" s="131" t="s">
        <v>393</v>
      </c>
      <c r="B33" s="3" t="s">
        <v>213</v>
      </c>
      <c r="C33" s="4" t="s">
        <v>1748</v>
      </c>
      <c r="D33" s="5" t="str">
        <f t="shared" si="4"/>
        <v>N/A</v>
      </c>
      <c r="E33" s="4" t="s">
        <v>1748</v>
      </c>
      <c r="F33" s="5" t="str">
        <f t="shared" si="5"/>
        <v>N/A</v>
      </c>
      <c r="G33" s="4" t="s">
        <v>1748</v>
      </c>
      <c r="H33" s="5" t="str">
        <f t="shared" si="6"/>
        <v>N/A</v>
      </c>
      <c r="I33" s="6" t="s">
        <v>1748</v>
      </c>
      <c r="J33" s="6" t="s">
        <v>1748</v>
      </c>
      <c r="K33" s="111" t="str">
        <f t="shared" si="7"/>
        <v>N/A</v>
      </c>
    </row>
    <row r="34" spans="1:11" x14ac:dyDescent="0.25">
      <c r="A34" s="131" t="s">
        <v>394</v>
      </c>
      <c r="B34" s="3" t="s">
        <v>213</v>
      </c>
      <c r="C34" s="4" t="s">
        <v>1748</v>
      </c>
      <c r="D34" s="5" t="str">
        <f t="shared" si="4"/>
        <v>N/A</v>
      </c>
      <c r="E34" s="4" t="s">
        <v>1748</v>
      </c>
      <c r="F34" s="5" t="str">
        <f t="shared" si="5"/>
        <v>N/A</v>
      </c>
      <c r="G34" s="4" t="s">
        <v>1748</v>
      </c>
      <c r="H34" s="5" t="str">
        <f t="shared" si="6"/>
        <v>N/A</v>
      </c>
      <c r="I34" s="6" t="s">
        <v>1748</v>
      </c>
      <c r="J34" s="6" t="s">
        <v>1748</v>
      </c>
      <c r="K34" s="111" t="str">
        <f t="shared" si="7"/>
        <v>N/A</v>
      </c>
    </row>
    <row r="35" spans="1:11" x14ac:dyDescent="0.25">
      <c r="A35" s="131" t="s">
        <v>395</v>
      </c>
      <c r="B35" s="3" t="s">
        <v>213</v>
      </c>
      <c r="C35" s="4" t="s">
        <v>1748</v>
      </c>
      <c r="D35" s="5" t="str">
        <f t="shared" si="4"/>
        <v>N/A</v>
      </c>
      <c r="E35" s="4" t="s">
        <v>1748</v>
      </c>
      <c r="F35" s="5" t="str">
        <f t="shared" si="5"/>
        <v>N/A</v>
      </c>
      <c r="G35" s="4" t="s">
        <v>1748</v>
      </c>
      <c r="H35" s="5" t="str">
        <f t="shared" si="6"/>
        <v>N/A</v>
      </c>
      <c r="I35" s="6" t="s">
        <v>1748</v>
      </c>
      <c r="J35" s="6" t="s">
        <v>1748</v>
      </c>
      <c r="K35" s="111" t="str">
        <f t="shared" si="7"/>
        <v>N/A</v>
      </c>
    </row>
    <row r="36" spans="1:11" x14ac:dyDescent="0.25">
      <c r="A36" s="131" t="s">
        <v>396</v>
      </c>
      <c r="B36" s="3" t="s">
        <v>213</v>
      </c>
      <c r="C36" s="4" t="s">
        <v>1748</v>
      </c>
      <c r="D36" s="5" t="str">
        <f t="shared" si="4"/>
        <v>N/A</v>
      </c>
      <c r="E36" s="4" t="s">
        <v>1748</v>
      </c>
      <c r="F36" s="5" t="str">
        <f t="shared" si="5"/>
        <v>N/A</v>
      </c>
      <c r="G36" s="4" t="s">
        <v>1748</v>
      </c>
      <c r="H36" s="5" t="str">
        <f t="shared" si="6"/>
        <v>N/A</v>
      </c>
      <c r="I36" s="6" t="s">
        <v>1748</v>
      </c>
      <c r="J36" s="6" t="s">
        <v>1748</v>
      </c>
      <c r="K36" s="111" t="str">
        <f t="shared" si="7"/>
        <v>N/A</v>
      </c>
    </row>
    <row r="37" spans="1:11" x14ac:dyDescent="0.25">
      <c r="A37" s="131" t="s">
        <v>397</v>
      </c>
      <c r="B37" s="3" t="s">
        <v>213</v>
      </c>
      <c r="C37" s="4" t="s">
        <v>1748</v>
      </c>
      <c r="D37" s="5" t="str">
        <f t="shared" si="4"/>
        <v>N/A</v>
      </c>
      <c r="E37" s="4" t="s">
        <v>1748</v>
      </c>
      <c r="F37" s="5" t="str">
        <f t="shared" si="5"/>
        <v>N/A</v>
      </c>
      <c r="G37" s="4" t="s">
        <v>1748</v>
      </c>
      <c r="H37" s="5" t="str">
        <f t="shared" si="6"/>
        <v>N/A</v>
      </c>
      <c r="I37" s="6" t="s">
        <v>1748</v>
      </c>
      <c r="J37" s="6" t="s">
        <v>1748</v>
      </c>
      <c r="K37" s="111" t="str">
        <f t="shared" si="7"/>
        <v>N/A</v>
      </c>
    </row>
    <row r="38" spans="1:11" x14ac:dyDescent="0.25">
      <c r="A38" s="131" t="s">
        <v>398</v>
      </c>
      <c r="B38" s="3" t="s">
        <v>213</v>
      </c>
      <c r="C38" s="4" t="s">
        <v>1748</v>
      </c>
      <c r="D38" s="5" t="str">
        <f t="shared" si="4"/>
        <v>N/A</v>
      </c>
      <c r="E38" s="4" t="s">
        <v>1748</v>
      </c>
      <c r="F38" s="5" t="str">
        <f t="shared" si="5"/>
        <v>N/A</v>
      </c>
      <c r="G38" s="4" t="s">
        <v>1748</v>
      </c>
      <c r="H38" s="5" t="str">
        <f t="shared" si="6"/>
        <v>N/A</v>
      </c>
      <c r="I38" s="6" t="s">
        <v>1748</v>
      </c>
      <c r="J38" s="6" t="s">
        <v>1748</v>
      </c>
      <c r="K38" s="111" t="str">
        <f t="shared" si="7"/>
        <v>N/A</v>
      </c>
    </row>
    <row r="39" spans="1:11" x14ac:dyDescent="0.25">
      <c r="A39" s="131" t="s">
        <v>399</v>
      </c>
      <c r="B39" s="3" t="s">
        <v>213</v>
      </c>
      <c r="C39" s="4" t="s">
        <v>1748</v>
      </c>
      <c r="D39" s="5" t="str">
        <f t="shared" si="4"/>
        <v>N/A</v>
      </c>
      <c r="E39" s="4" t="s">
        <v>1748</v>
      </c>
      <c r="F39" s="5" t="str">
        <f t="shared" si="5"/>
        <v>N/A</v>
      </c>
      <c r="G39" s="4" t="s">
        <v>1748</v>
      </c>
      <c r="H39" s="5" t="str">
        <f t="shared" si="6"/>
        <v>N/A</v>
      </c>
      <c r="I39" s="6" t="s">
        <v>1748</v>
      </c>
      <c r="J39" s="6" t="s">
        <v>1748</v>
      </c>
      <c r="K39" s="111" t="str">
        <f t="shared" si="7"/>
        <v>N/A</v>
      </c>
    </row>
    <row r="40" spans="1:11" x14ac:dyDescent="0.25">
      <c r="A40" s="131" t="s">
        <v>400</v>
      </c>
      <c r="B40" s="3" t="s">
        <v>213</v>
      </c>
      <c r="C40" s="4" t="s">
        <v>1748</v>
      </c>
      <c r="D40" s="5" t="str">
        <f t="shared" si="4"/>
        <v>N/A</v>
      </c>
      <c r="E40" s="4" t="s">
        <v>1748</v>
      </c>
      <c r="F40" s="5" t="str">
        <f t="shared" si="5"/>
        <v>N/A</v>
      </c>
      <c r="G40" s="4" t="s">
        <v>1748</v>
      </c>
      <c r="H40" s="5" t="str">
        <f t="shared" si="6"/>
        <v>N/A</v>
      </c>
      <c r="I40" s="6" t="s">
        <v>1748</v>
      </c>
      <c r="J40" s="6" t="s">
        <v>1748</v>
      </c>
      <c r="K40" s="111" t="str">
        <f t="shared" si="7"/>
        <v>N/A</v>
      </c>
    </row>
    <row r="41" spans="1:11" x14ac:dyDescent="0.25">
      <c r="A41" s="131" t="s">
        <v>401</v>
      </c>
      <c r="B41" s="3" t="s">
        <v>213</v>
      </c>
      <c r="C41" s="4" t="s">
        <v>1748</v>
      </c>
      <c r="D41" s="5" t="str">
        <f t="shared" si="4"/>
        <v>N/A</v>
      </c>
      <c r="E41" s="4" t="s">
        <v>1748</v>
      </c>
      <c r="F41" s="5" t="str">
        <f t="shared" si="5"/>
        <v>N/A</v>
      </c>
      <c r="G41" s="4" t="s">
        <v>1748</v>
      </c>
      <c r="H41" s="5" t="str">
        <f t="shared" si="6"/>
        <v>N/A</v>
      </c>
      <c r="I41" s="6" t="s">
        <v>1748</v>
      </c>
      <c r="J41" s="6" t="s">
        <v>1748</v>
      </c>
      <c r="K41" s="111" t="str">
        <f t="shared" si="7"/>
        <v>N/A</v>
      </c>
    </row>
    <row r="42" spans="1:11" x14ac:dyDescent="0.25">
      <c r="A42" s="131"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11" t="str">
        <f t="shared" ref="K42:K51" si="11">IF(J42="Div by 0", "N/A", IF(J42="N/A","N/A", IF(J42&gt;30, "No", IF(J42&lt;-30, "No", "Yes"))))</f>
        <v>N/A</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t="s">
        <v>1748</v>
      </c>
      <c r="D44" s="5" t="str">
        <f t="shared" si="8"/>
        <v>N/A</v>
      </c>
      <c r="E44" s="4" t="s">
        <v>1748</v>
      </c>
      <c r="F44" s="5" t="str">
        <f t="shared" si="9"/>
        <v>N/A</v>
      </c>
      <c r="G44" s="4" t="s">
        <v>1748</v>
      </c>
      <c r="H44" s="5" t="str">
        <f t="shared" si="10"/>
        <v>N/A</v>
      </c>
      <c r="I44" s="6" t="s">
        <v>1748</v>
      </c>
      <c r="J44" s="6" t="s">
        <v>1748</v>
      </c>
      <c r="K44" s="111" t="str">
        <f t="shared" si="11"/>
        <v>N/A</v>
      </c>
    </row>
    <row r="45" spans="1:11" x14ac:dyDescent="0.25">
      <c r="A45" s="131" t="s">
        <v>163</v>
      </c>
      <c r="B45" s="3" t="s">
        <v>213</v>
      </c>
      <c r="C45" s="4" t="s">
        <v>1748</v>
      </c>
      <c r="D45" s="5" t="str">
        <f t="shared" si="8"/>
        <v>N/A</v>
      </c>
      <c r="E45" s="4" t="s">
        <v>1748</v>
      </c>
      <c r="F45" s="5" t="str">
        <f t="shared" si="9"/>
        <v>N/A</v>
      </c>
      <c r="G45" s="4" t="s">
        <v>1748</v>
      </c>
      <c r="H45" s="5" t="str">
        <f t="shared" si="10"/>
        <v>N/A</v>
      </c>
      <c r="I45" s="6" t="s">
        <v>1748</v>
      </c>
      <c r="J45" s="6" t="s">
        <v>1748</v>
      </c>
      <c r="K45" s="111" t="str">
        <f t="shared" si="11"/>
        <v>N/A</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t="s">
        <v>1748</v>
      </c>
      <c r="D48" s="5" t="str">
        <f t="shared" si="8"/>
        <v>N/A</v>
      </c>
      <c r="E48" s="4" t="s">
        <v>1748</v>
      </c>
      <c r="F48" s="5" t="str">
        <f t="shared" si="9"/>
        <v>N/A</v>
      </c>
      <c r="G48" s="4" t="s">
        <v>1748</v>
      </c>
      <c r="H48" s="5" t="str">
        <f t="shared" si="10"/>
        <v>N/A</v>
      </c>
      <c r="I48" s="6" t="s">
        <v>1748</v>
      </c>
      <c r="J48" s="6" t="s">
        <v>1748</v>
      </c>
      <c r="K48" s="111" t="str">
        <f t="shared" si="11"/>
        <v>N/A</v>
      </c>
    </row>
    <row r="49" spans="1:12" x14ac:dyDescent="0.25">
      <c r="A49" s="131" t="s">
        <v>44</v>
      </c>
      <c r="B49" s="3" t="s">
        <v>213</v>
      </c>
      <c r="C49" s="4" t="s">
        <v>1748</v>
      </c>
      <c r="D49" s="5" t="str">
        <f t="shared" si="8"/>
        <v>N/A</v>
      </c>
      <c r="E49" s="4" t="s">
        <v>1748</v>
      </c>
      <c r="F49" s="5" t="str">
        <f t="shared" si="9"/>
        <v>N/A</v>
      </c>
      <c r="G49" s="4" t="s">
        <v>1748</v>
      </c>
      <c r="H49" s="5" t="str">
        <f t="shared" si="10"/>
        <v>N/A</v>
      </c>
      <c r="I49" s="6" t="s">
        <v>1748</v>
      </c>
      <c r="J49" s="6" t="s">
        <v>1748</v>
      </c>
      <c r="K49" s="111" t="str">
        <f t="shared" si="11"/>
        <v>N/A</v>
      </c>
    </row>
    <row r="50" spans="1:12" x14ac:dyDescent="0.25">
      <c r="A50" s="131" t="s">
        <v>45</v>
      </c>
      <c r="B50" s="3" t="s">
        <v>213</v>
      </c>
      <c r="C50" s="4" t="s">
        <v>1748</v>
      </c>
      <c r="D50" s="5" t="str">
        <f t="shared" si="8"/>
        <v>N/A</v>
      </c>
      <c r="E50" s="4" t="s">
        <v>1748</v>
      </c>
      <c r="F50" s="5" t="str">
        <f t="shared" si="9"/>
        <v>N/A</v>
      </c>
      <c r="G50" s="4" t="s">
        <v>1748</v>
      </c>
      <c r="H50" s="5" t="str">
        <f t="shared" si="10"/>
        <v>N/A</v>
      </c>
      <c r="I50" s="6" t="s">
        <v>1748</v>
      </c>
      <c r="J50" s="6" t="s">
        <v>1748</v>
      </c>
      <c r="K50" s="111" t="str">
        <f t="shared" si="11"/>
        <v>N/A</v>
      </c>
    </row>
    <row r="51" spans="1:12" x14ac:dyDescent="0.25">
      <c r="A51" s="131" t="s">
        <v>50</v>
      </c>
      <c r="B51" s="3" t="s">
        <v>213</v>
      </c>
      <c r="C51" s="4" t="s">
        <v>1748</v>
      </c>
      <c r="D51" s="5" t="str">
        <f t="shared" si="8"/>
        <v>N/A</v>
      </c>
      <c r="E51" s="4" t="s">
        <v>1748</v>
      </c>
      <c r="F51" s="5" t="str">
        <f t="shared" si="9"/>
        <v>N/A</v>
      </c>
      <c r="G51" s="4" t="s">
        <v>1748</v>
      </c>
      <c r="H51" s="5" t="str">
        <f t="shared" si="10"/>
        <v>N/A</v>
      </c>
      <c r="I51" s="6" t="s">
        <v>1748</v>
      </c>
      <c r="J51" s="6" t="s">
        <v>1748</v>
      </c>
      <c r="K51" s="111" t="str">
        <f t="shared" si="11"/>
        <v>N/A</v>
      </c>
      <c r="L51" s="38"/>
    </row>
    <row r="52" spans="1:12" s="38" customFormat="1" x14ac:dyDescent="0.25">
      <c r="A52" s="130" t="s">
        <v>895</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t="s">
        <v>1748</v>
      </c>
      <c r="D53" s="5" t="str">
        <f t="shared" si="12"/>
        <v>N/A</v>
      </c>
      <c r="E53" s="4" t="s">
        <v>1748</v>
      </c>
      <c r="F53" s="5" t="str">
        <f t="shared" si="13"/>
        <v>N/A</v>
      </c>
      <c r="G53" s="4" t="s">
        <v>1748</v>
      </c>
      <c r="H53" s="5" t="str">
        <f t="shared" si="14"/>
        <v>N/A</v>
      </c>
      <c r="I53" s="6" t="s">
        <v>1748</v>
      </c>
      <c r="J53" s="6" t="s">
        <v>1748</v>
      </c>
      <c r="K53" s="111" t="str">
        <f t="shared" si="15"/>
        <v>N/A</v>
      </c>
    </row>
    <row r="54" spans="1:12" s="38" customFormat="1" x14ac:dyDescent="0.25">
      <c r="A54" s="130" t="s">
        <v>897</v>
      </c>
      <c r="B54" s="3" t="s">
        <v>213</v>
      </c>
      <c r="C54" s="4" t="s">
        <v>1748</v>
      </c>
      <c r="D54" s="5" t="str">
        <f t="shared" si="12"/>
        <v>N/A</v>
      </c>
      <c r="E54" s="4" t="s">
        <v>1748</v>
      </c>
      <c r="F54" s="5" t="str">
        <f t="shared" si="13"/>
        <v>N/A</v>
      </c>
      <c r="G54" s="4" t="s">
        <v>1748</v>
      </c>
      <c r="H54" s="5" t="str">
        <f t="shared" si="14"/>
        <v>N/A</v>
      </c>
      <c r="I54" s="6" t="s">
        <v>1748</v>
      </c>
      <c r="J54" s="6" t="s">
        <v>1748</v>
      </c>
      <c r="K54" s="111" t="str">
        <f t="shared" si="15"/>
        <v>N/A</v>
      </c>
    </row>
    <row r="55" spans="1:12" s="38" customFormat="1" x14ac:dyDescent="0.25">
      <c r="A55" s="130" t="s">
        <v>898</v>
      </c>
      <c r="B55" s="3" t="s">
        <v>213</v>
      </c>
      <c r="C55" s="4" t="s">
        <v>1748</v>
      </c>
      <c r="D55" s="5" t="str">
        <f t="shared" si="12"/>
        <v>N/A</v>
      </c>
      <c r="E55" s="4" t="s">
        <v>1748</v>
      </c>
      <c r="F55" s="5" t="str">
        <f t="shared" si="13"/>
        <v>N/A</v>
      </c>
      <c r="G55" s="4" t="s">
        <v>1748</v>
      </c>
      <c r="H55" s="5" t="str">
        <f t="shared" si="14"/>
        <v>N/A</v>
      </c>
      <c r="I55" s="6" t="s">
        <v>1748</v>
      </c>
      <c r="J55" s="6" t="s">
        <v>1748</v>
      </c>
      <c r="K55" s="111" t="str">
        <f t="shared" si="15"/>
        <v>N/A</v>
      </c>
    </row>
    <row r="56" spans="1:12" s="38" customFormat="1" x14ac:dyDescent="0.25">
      <c r="A56" s="130" t="s">
        <v>899</v>
      </c>
      <c r="B56" s="3" t="s">
        <v>213</v>
      </c>
      <c r="C56" s="4" t="s">
        <v>1748</v>
      </c>
      <c r="D56" s="5" t="str">
        <f t="shared" si="12"/>
        <v>N/A</v>
      </c>
      <c r="E56" s="4" t="s">
        <v>1748</v>
      </c>
      <c r="F56" s="5" t="str">
        <f t="shared" si="13"/>
        <v>N/A</v>
      </c>
      <c r="G56" s="4" t="s">
        <v>1748</v>
      </c>
      <c r="H56" s="5" t="str">
        <f t="shared" si="14"/>
        <v>N/A</v>
      </c>
      <c r="I56" s="6" t="s">
        <v>1748</v>
      </c>
      <c r="J56" s="6" t="s">
        <v>1748</v>
      </c>
      <c r="K56" s="111" t="str">
        <f t="shared" si="15"/>
        <v>N/A</v>
      </c>
    </row>
    <row r="57" spans="1:12" s="38" customFormat="1" ht="25" x14ac:dyDescent="0.25">
      <c r="A57" s="137" t="s">
        <v>935</v>
      </c>
      <c r="B57" s="139" t="s">
        <v>213</v>
      </c>
      <c r="C57" s="124" t="s">
        <v>1748</v>
      </c>
      <c r="D57" s="120" t="str">
        <f t="shared" si="12"/>
        <v>N/A</v>
      </c>
      <c r="E57" s="124" t="s">
        <v>1748</v>
      </c>
      <c r="F57" s="120" t="str">
        <f t="shared" si="13"/>
        <v>N/A</v>
      </c>
      <c r="G57" s="124" t="s">
        <v>1748</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1401611</v>
      </c>
      <c r="D7" s="19" t="str">
        <f>IF($B7="N/A","N/A",IF(C7&gt;15,"No",IF(C7&lt;-15,"No","Yes")))</f>
        <v>N/A</v>
      </c>
      <c r="E7" s="18">
        <v>1398578</v>
      </c>
      <c r="F7" s="19" t="str">
        <f>IF($B7="N/A","N/A",IF(E7&gt;15,"No",IF(E7&lt;-15,"No","Yes")))</f>
        <v>N/A</v>
      </c>
      <c r="G7" s="18">
        <v>1269322</v>
      </c>
      <c r="H7" s="19" t="str">
        <f>IF($B7="N/A","N/A",IF(G7&gt;15,"No",IF(G7&lt;-15,"No","Yes")))</f>
        <v>N/A</v>
      </c>
      <c r="I7" s="20">
        <v>-0.216</v>
      </c>
      <c r="J7" s="20">
        <v>-9.24</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99.903413002999997</v>
      </c>
      <c r="H8" s="19" t="str">
        <f>IF($B8="N/A","N/A",IF(G8&gt;15,"No",IF(G8&lt;-15,"No","Yes")))</f>
        <v>N/A</v>
      </c>
      <c r="I8" s="20">
        <v>0</v>
      </c>
      <c r="J8" s="20">
        <v>-9.7000000000000003E-2</v>
      </c>
      <c r="K8" s="112" t="str">
        <f t="shared" si="0"/>
        <v>Yes</v>
      </c>
    </row>
    <row r="9" spans="1:11" x14ac:dyDescent="0.25">
      <c r="A9" s="110" t="s">
        <v>119</v>
      </c>
      <c r="B9" s="22" t="s">
        <v>213</v>
      </c>
      <c r="C9" s="5">
        <v>0</v>
      </c>
      <c r="D9" s="5" t="str">
        <f>IF($B9="N/A","N/A",IF(C9&gt;15,"No",IF(C9&lt;-15,"No","Yes")))</f>
        <v>N/A</v>
      </c>
      <c r="E9" s="5">
        <v>0</v>
      </c>
      <c r="F9" s="5" t="str">
        <f>IF($B9="N/A","N/A",IF(E9&gt;15,"No",IF(E9&lt;-15,"No","Yes")))</f>
        <v>N/A</v>
      </c>
      <c r="G9" s="5">
        <v>9.6586996800000005E-2</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99.873360012000006</v>
      </c>
      <c r="D11" s="5" t="str">
        <f>IF(OR($B11="N/A",$C11="N/A"),"N/A",IF(C11&gt;100,"No",IF(C11&lt;95,"No","Yes")))</f>
        <v>Yes</v>
      </c>
      <c r="E11" s="5">
        <v>99.872727870999995</v>
      </c>
      <c r="F11" s="5" t="str">
        <f>IF(OR($B11="N/A",$E11="N/A"),"N/A",IF(E11&gt;100,"No",IF(E11&lt;95,"No","Yes")))</f>
        <v>Yes</v>
      </c>
      <c r="G11" s="5">
        <v>98.541977528000004</v>
      </c>
      <c r="H11" s="5" t="str">
        <f>IF($B11="N/A","N/A",IF(G11&gt;100,"No",IF(G11&lt;95,"No","Yes")))</f>
        <v>Yes</v>
      </c>
      <c r="I11" s="6">
        <v>-1E-3</v>
      </c>
      <c r="J11" s="6">
        <v>-1.33</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0</v>
      </c>
      <c r="F13" s="5" t="str">
        <f t="shared" si="2"/>
        <v>No</v>
      </c>
      <c r="G13" s="5">
        <v>21.575534025</v>
      </c>
      <c r="H13" s="5" t="str">
        <f t="shared" si="3"/>
        <v>No</v>
      </c>
      <c r="I13" s="6" t="s">
        <v>1748</v>
      </c>
      <c r="J13" s="6" t="s">
        <v>1748</v>
      </c>
      <c r="K13" s="111" t="str">
        <f t="shared" si="0"/>
        <v>N/A</v>
      </c>
    </row>
    <row r="14" spans="1:11" x14ac:dyDescent="0.25">
      <c r="A14" s="110" t="s">
        <v>13</v>
      </c>
      <c r="B14" s="22" t="s">
        <v>213</v>
      </c>
      <c r="C14" s="23">
        <v>1401611</v>
      </c>
      <c r="D14" s="5" t="str">
        <f>IF($B14="N/A","N/A",IF(C14&gt;15,"No",IF(C14&lt;-15,"No","Yes")))</f>
        <v>N/A</v>
      </c>
      <c r="E14" s="23">
        <v>1398578</v>
      </c>
      <c r="F14" s="5" t="str">
        <f>IF($B14="N/A","N/A",IF(E14&gt;15,"No",IF(E14&lt;-15,"No","Yes")))</f>
        <v>N/A</v>
      </c>
      <c r="G14" s="23">
        <v>1268096</v>
      </c>
      <c r="H14" s="5" t="str">
        <f>IF($B14="N/A","N/A",IF(G14&gt;15,"No",IF(G14&lt;-15,"No","Yes")))</f>
        <v>N/A</v>
      </c>
      <c r="I14" s="6">
        <v>-0.216</v>
      </c>
      <c r="J14" s="6">
        <v>-9.33</v>
      </c>
      <c r="K14" s="111" t="str">
        <f t="shared" si="0"/>
        <v>Yes</v>
      </c>
    </row>
    <row r="15" spans="1:11" ht="14.25" customHeight="1" x14ac:dyDescent="0.25">
      <c r="A15" s="110" t="s">
        <v>442</v>
      </c>
      <c r="B15" s="22" t="s">
        <v>213</v>
      </c>
      <c r="C15" s="5">
        <v>0</v>
      </c>
      <c r="D15" s="5" t="str">
        <f>IF($B15="N/A","N/A",IF(C15&gt;15,"No",IF(C15&lt;-15,"No","Yes")))</f>
        <v>N/A</v>
      </c>
      <c r="E15" s="5">
        <v>2.8600480000000002E-4</v>
      </c>
      <c r="F15" s="5" t="str">
        <f>IF($B15="N/A","N/A",IF(E15&gt;15,"No",IF(E15&lt;-15,"No","Yes")))</f>
        <v>N/A</v>
      </c>
      <c r="G15" s="5">
        <v>0.50603424350000004</v>
      </c>
      <c r="H15" s="5" t="str">
        <f>IF($B15="N/A","N/A",IF(G15&gt;15,"No",IF(G15&lt;-15,"No","Yes")))</f>
        <v>N/A</v>
      </c>
      <c r="I15" s="6" t="s">
        <v>1748</v>
      </c>
      <c r="J15" s="6">
        <v>177000</v>
      </c>
      <c r="K15" s="111" t="str">
        <f t="shared" si="0"/>
        <v>No</v>
      </c>
    </row>
    <row r="16" spans="1:11" ht="12.75" customHeight="1" x14ac:dyDescent="0.25">
      <c r="A16" s="110" t="s">
        <v>859</v>
      </c>
      <c r="B16" s="22" t="s">
        <v>213</v>
      </c>
      <c r="C16" s="24" t="s">
        <v>1748</v>
      </c>
      <c r="D16" s="5" t="str">
        <f>IF($B16="N/A","N/A",IF(C16&gt;15,"No",IF(C16&lt;-15,"No","Yes")))</f>
        <v>N/A</v>
      </c>
      <c r="E16" s="24">
        <v>116.25</v>
      </c>
      <c r="F16" s="5" t="str">
        <f>IF($B16="N/A","N/A",IF(E16&gt;15,"No",IF(E16&lt;-15,"No","Yes")))</f>
        <v>N/A</v>
      </c>
      <c r="G16" s="24">
        <v>106.09318996</v>
      </c>
      <c r="H16" s="5" t="str">
        <f>IF($B16="N/A","N/A",IF(G16&gt;15,"No",IF(G16&lt;-15,"No","Yes")))</f>
        <v>N/A</v>
      </c>
      <c r="I16" s="6" t="s">
        <v>1748</v>
      </c>
      <c r="J16" s="6">
        <v>-8.74</v>
      </c>
      <c r="K16" s="111" t="str">
        <f t="shared" si="0"/>
        <v>Yes</v>
      </c>
    </row>
    <row r="17" spans="1:11" x14ac:dyDescent="0.25">
      <c r="A17" s="110" t="s">
        <v>131</v>
      </c>
      <c r="B17" s="22" t="s">
        <v>213</v>
      </c>
      <c r="C17" s="23">
        <v>23</v>
      </c>
      <c r="D17" s="5" t="str">
        <f>IF($B17="N/A","N/A",IF(C17&gt;15,"No",IF(C17&lt;-15,"No","Yes")))</f>
        <v>N/A</v>
      </c>
      <c r="E17" s="23">
        <v>457</v>
      </c>
      <c r="F17" s="5" t="str">
        <f>IF($B17="N/A","N/A",IF(E17&gt;15,"No",IF(E17&lt;-15,"No","Yes")))</f>
        <v>N/A</v>
      </c>
      <c r="G17" s="23">
        <v>674</v>
      </c>
      <c r="H17" s="5" t="str">
        <f>IF($B17="N/A","N/A",IF(G17&gt;15,"No",IF(G17&lt;-15,"No","Yes")))</f>
        <v>N/A</v>
      </c>
      <c r="I17" s="6">
        <v>1887</v>
      </c>
      <c r="J17" s="6">
        <v>47.48</v>
      </c>
      <c r="K17" s="111" t="str">
        <f t="shared" si="0"/>
        <v>No</v>
      </c>
    </row>
    <row r="18" spans="1:11" x14ac:dyDescent="0.25">
      <c r="A18" s="110" t="s">
        <v>346</v>
      </c>
      <c r="B18" s="22" t="s">
        <v>213</v>
      </c>
      <c r="C18" s="4">
        <v>1.6409688999999999E-3</v>
      </c>
      <c r="D18" s="5" t="str">
        <f>IF($B18="N/A","N/A",IF(C18&gt;15,"No",IF(C18&lt;-15,"No","Yes")))</f>
        <v>N/A</v>
      </c>
      <c r="E18" s="4">
        <v>3.2676046700000003E-2</v>
      </c>
      <c r="F18" s="5" t="str">
        <f>IF($B18="N/A","N/A",IF(E18&gt;15,"No",IF(E18&lt;-15,"No","Yes")))</f>
        <v>N/A</v>
      </c>
      <c r="G18" s="4">
        <v>5.30992136E-2</v>
      </c>
      <c r="H18" s="5" t="str">
        <f>IF($B18="N/A","N/A",IF(G18&gt;15,"No",IF(G18&lt;-15,"No","Yes")))</f>
        <v>N/A</v>
      </c>
      <c r="I18" s="6">
        <v>1891</v>
      </c>
      <c r="J18" s="6">
        <v>62.5</v>
      </c>
      <c r="K18" s="111" t="str">
        <f t="shared" si="0"/>
        <v>No</v>
      </c>
    </row>
    <row r="19" spans="1:11" ht="27.75" customHeight="1" x14ac:dyDescent="0.25">
      <c r="A19" s="110" t="s">
        <v>838</v>
      </c>
      <c r="B19" s="22" t="s">
        <v>213</v>
      </c>
      <c r="C19" s="24">
        <v>37.47826087</v>
      </c>
      <c r="D19" s="5" t="str">
        <f>IF($B19="N/A","N/A",IF(C19&gt;60,"No",IF(C19&lt;15,"No","Yes")))</f>
        <v>N/A</v>
      </c>
      <c r="E19" s="24">
        <v>13.805251641</v>
      </c>
      <c r="F19" s="5" t="str">
        <f>IF($B19="N/A","N/A",IF(E19&gt;60,"No",IF(E19&lt;15,"No","Yes")))</f>
        <v>N/A</v>
      </c>
      <c r="G19" s="24">
        <v>36.252225519</v>
      </c>
      <c r="H19" s="5" t="str">
        <f>IF($B19="N/A","N/A",IF(G19&gt;60,"No",IF(G19&lt;15,"No","Yes")))</f>
        <v>N/A</v>
      </c>
      <c r="I19" s="6">
        <v>-63.2</v>
      </c>
      <c r="J19" s="6">
        <v>162.6</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11</v>
      </c>
      <c r="H20" s="5" t="str">
        <f>IF($B20="N/A","N/A",IF(G20=0,"Yes","No"))</f>
        <v>No</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1401611</v>
      </c>
      <c r="D6" s="5" t="str">
        <f>IF($B6="N/A","N/A",IF(C6&gt;15,"No",IF(C6&lt;-15,"No","Yes")))</f>
        <v>N/A</v>
      </c>
      <c r="E6" s="23">
        <v>1398578</v>
      </c>
      <c r="F6" s="5" t="str">
        <f>IF($B6="N/A","N/A",IF(E6&gt;15,"No",IF(E6&lt;-15,"No","Yes")))</f>
        <v>N/A</v>
      </c>
      <c r="G6" s="23">
        <v>1268096</v>
      </c>
      <c r="H6" s="5" t="str">
        <f>IF($B6="N/A","N/A",IF(G6&gt;15,"No",IF(G6&lt;-15,"No","Yes")))</f>
        <v>N/A</v>
      </c>
      <c r="I6" s="6">
        <v>-0.216</v>
      </c>
      <c r="J6" s="6">
        <v>-9.33</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67.775727359000001</v>
      </c>
      <c r="D9" s="5" t="str">
        <f>IF($B9="N/A","N/A",IF(C9&gt;60,"No",IF(C9&lt;15,"No","Yes")))</f>
        <v>No</v>
      </c>
      <c r="E9" s="24">
        <v>70.328194065999995</v>
      </c>
      <c r="F9" s="5" t="str">
        <f>IF($B9="N/A","N/A",IF(E9&gt;60,"No",IF(E9&lt;15,"No","Yes")))</f>
        <v>No</v>
      </c>
      <c r="G9" s="24">
        <v>77.409151199999997</v>
      </c>
      <c r="H9" s="5" t="str">
        <f>IF($B9="N/A","N/A",IF(G9&gt;60,"No",IF(G9&lt;15,"No","Yes")))</f>
        <v>No</v>
      </c>
      <c r="I9" s="6">
        <v>3.766</v>
      </c>
      <c r="J9" s="6">
        <v>10.07</v>
      </c>
      <c r="K9" s="111" t="str">
        <f t="shared" si="0"/>
        <v>Yes</v>
      </c>
    </row>
    <row r="10" spans="1:11" x14ac:dyDescent="0.25">
      <c r="A10" s="110" t="s">
        <v>14</v>
      </c>
      <c r="B10" s="22" t="s">
        <v>272</v>
      </c>
      <c r="C10" s="5">
        <v>3.0194540425</v>
      </c>
      <c r="D10" s="5" t="str">
        <f>IF($B10="N/A","N/A",IF(C10&gt;15,"No",IF(C10&lt;=0,"No","Yes")))</f>
        <v>Yes</v>
      </c>
      <c r="E10" s="5">
        <v>2.6092216523</v>
      </c>
      <c r="F10" s="5" t="str">
        <f>IF($B10="N/A","N/A",IF(E10&gt;15,"No",IF(E10&lt;=0,"No","Yes")))</f>
        <v>Yes</v>
      </c>
      <c r="G10" s="5">
        <v>2.8674485212</v>
      </c>
      <c r="H10" s="5" t="str">
        <f>IF($B10="N/A","N/A",IF(G10&gt;15,"No",IF(G10&lt;=0,"No","Yes")))</f>
        <v>Yes</v>
      </c>
      <c r="I10" s="6">
        <v>-13.6</v>
      </c>
      <c r="J10" s="6">
        <v>9.8970000000000002</v>
      </c>
      <c r="K10" s="111" t="str">
        <f t="shared" si="0"/>
        <v>Yes</v>
      </c>
    </row>
    <row r="11" spans="1:11" x14ac:dyDescent="0.25">
      <c r="A11" s="110" t="s">
        <v>874</v>
      </c>
      <c r="B11" s="22" t="s">
        <v>213</v>
      </c>
      <c r="C11" s="24">
        <v>111.57047329</v>
      </c>
      <c r="D11" s="5" t="str">
        <f>IF($B11="N/A","N/A",IF(C11&gt;15,"No",IF(C11&lt;-15,"No","Yes")))</f>
        <v>N/A</v>
      </c>
      <c r="E11" s="24">
        <v>146.49227228000001</v>
      </c>
      <c r="F11" s="5" t="str">
        <f>IF($B11="N/A","N/A",IF(E11&gt;15,"No",IF(E11&lt;-15,"No","Yes")))</f>
        <v>N/A</v>
      </c>
      <c r="G11" s="24">
        <v>-83.708404380000005</v>
      </c>
      <c r="H11" s="5" t="str">
        <f>IF($B11="N/A","N/A",IF(G11&gt;15,"No",IF(G11&lt;-15,"No","Yes")))</f>
        <v>N/A</v>
      </c>
      <c r="I11" s="6">
        <v>31.3</v>
      </c>
      <c r="J11" s="6">
        <v>-157</v>
      </c>
      <c r="K11" s="111" t="str">
        <f t="shared" si="0"/>
        <v>No</v>
      </c>
    </row>
    <row r="12" spans="1:11" x14ac:dyDescent="0.25">
      <c r="A12" s="110" t="s">
        <v>936</v>
      </c>
      <c r="B12" s="22" t="s">
        <v>213</v>
      </c>
      <c r="C12" s="5">
        <v>1.2009038170999999</v>
      </c>
      <c r="D12" s="5" t="str">
        <f>IF($B12="N/A","N/A",IF(C12&gt;15,"No",IF(C12&lt;-15,"No","Yes")))</f>
        <v>N/A</v>
      </c>
      <c r="E12" s="5">
        <v>0.98292694439999995</v>
      </c>
      <c r="F12" s="5" t="str">
        <f>IF($B12="N/A","N/A",IF(E12&gt;15,"No",IF(E12&lt;-15,"No","Yes")))</f>
        <v>N/A</v>
      </c>
      <c r="G12" s="5">
        <v>2.0070247048000001</v>
      </c>
      <c r="H12" s="5" t="str">
        <f>IF($B12="N/A","N/A",IF(G12&gt;15,"No",IF(G12&lt;-15,"No","Yes")))</f>
        <v>N/A</v>
      </c>
      <c r="I12" s="6">
        <v>-18.2</v>
      </c>
      <c r="J12" s="6">
        <v>104.2</v>
      </c>
      <c r="K12" s="111" t="str">
        <f t="shared" si="0"/>
        <v>No</v>
      </c>
    </row>
    <row r="13" spans="1:11" x14ac:dyDescent="0.25">
      <c r="A13" s="110" t="s">
        <v>51</v>
      </c>
      <c r="B13" s="22" t="s">
        <v>273</v>
      </c>
      <c r="C13" s="5">
        <v>100</v>
      </c>
      <c r="D13" s="5" t="str">
        <f>IF($B13="N/A","N/A",IF(C13&gt;99,"No",IF(C13&lt;95,"No","Yes")))</f>
        <v>No</v>
      </c>
      <c r="E13" s="5">
        <v>99.999785496000001</v>
      </c>
      <c r="F13" s="5" t="str">
        <f>IF($B13="N/A","N/A",IF(E13&gt;99,"No",IF(E13&lt;95,"No","Yes")))</f>
        <v>No</v>
      </c>
      <c r="G13" s="5">
        <v>99.177507066000004</v>
      </c>
      <c r="H13" s="5" t="str">
        <f>IF($B13="N/A","N/A",IF(G13&gt;99,"No",IF(G13&lt;95,"No","Yes")))</f>
        <v>No</v>
      </c>
      <c r="I13" s="6">
        <v>0</v>
      </c>
      <c r="J13" s="6">
        <v>-0.82199999999999995</v>
      </c>
      <c r="K13" s="111" t="str">
        <f t="shared" si="0"/>
        <v>Yes</v>
      </c>
    </row>
    <row r="14" spans="1:11" x14ac:dyDescent="0.25">
      <c r="A14" s="110" t="s">
        <v>52</v>
      </c>
      <c r="B14" s="22" t="s">
        <v>274</v>
      </c>
      <c r="C14" s="5">
        <v>0</v>
      </c>
      <c r="D14" s="5" t="str">
        <f>IF($B14="N/A","N/A",IF(C14&gt;6,"No",IF(C14&lt;=0,"No","Yes")))</f>
        <v>No</v>
      </c>
      <c r="E14" s="5">
        <v>2.1450359999999999E-4</v>
      </c>
      <c r="F14" s="5" t="str">
        <f>IF($B14="N/A","N/A",IF(E14&gt;6,"No",IF(E14&lt;=0,"No","Yes")))</f>
        <v>Yes</v>
      </c>
      <c r="G14" s="5">
        <v>0.82028489959999995</v>
      </c>
      <c r="H14" s="5" t="str">
        <f>IF($B14="N/A","N/A",IF(G14&gt;6,"No",IF(G14&lt;=0,"No","Yes")))</f>
        <v>Yes</v>
      </c>
      <c r="I14" s="6" t="s">
        <v>1748</v>
      </c>
      <c r="J14" s="6">
        <v>382000</v>
      </c>
      <c r="K14" s="111" t="str">
        <f t="shared" si="0"/>
        <v>No</v>
      </c>
    </row>
    <row r="15" spans="1:11" x14ac:dyDescent="0.25">
      <c r="A15" s="110" t="s">
        <v>164</v>
      </c>
      <c r="B15" s="22" t="s">
        <v>213</v>
      </c>
      <c r="C15" s="5">
        <v>100</v>
      </c>
      <c r="D15" s="5" t="str">
        <f>IF($B15="N/A","N/A",IF(C15&gt;15,"No",IF(C15&lt;-15,"No","Yes")))</f>
        <v>N/A</v>
      </c>
      <c r="E15" s="5">
        <v>99.953095114999996</v>
      </c>
      <c r="F15" s="5" t="str">
        <f>IF($B15="N/A","N/A",IF(E15&gt;15,"No",IF(E15&lt;-15,"No","Yes")))</f>
        <v>N/A</v>
      </c>
      <c r="G15" s="5">
        <v>93.638772137999993</v>
      </c>
      <c r="H15" s="5" t="str">
        <f>IF($B15="N/A","N/A",IF(G15&gt;15,"No",IF(G15&lt;-15,"No","Yes")))</f>
        <v>N/A</v>
      </c>
      <c r="I15" s="6">
        <v>-4.7E-2</v>
      </c>
      <c r="J15" s="6">
        <v>-6.32</v>
      </c>
      <c r="K15" s="111" t="str">
        <f t="shared" si="0"/>
        <v>Yes</v>
      </c>
    </row>
    <row r="16" spans="1:11" x14ac:dyDescent="0.25">
      <c r="A16" s="110" t="s">
        <v>165</v>
      </c>
      <c r="B16" s="22" t="s">
        <v>275</v>
      </c>
      <c r="C16" s="5">
        <v>99.999785961000001</v>
      </c>
      <c r="D16" s="5" t="str">
        <f>IF($B16="N/A","N/A",IF(C16&gt;98,"Yes","No"))</f>
        <v>Yes</v>
      </c>
      <c r="E16" s="5">
        <v>99.999713994999993</v>
      </c>
      <c r="F16" s="5" t="str">
        <f>IF($B16="N/A","N/A",IF(E16&gt;98,"Yes","No"))</f>
        <v>Yes</v>
      </c>
      <c r="G16" s="5">
        <v>99.999920488000001</v>
      </c>
      <c r="H16" s="5" t="str">
        <f>IF($B16="N/A","N/A",IF(G16&gt;98,"Yes","No"))</f>
        <v>Yes</v>
      </c>
      <c r="I16" s="6">
        <v>0</v>
      </c>
      <c r="J16" s="6">
        <v>2.0000000000000001E-4</v>
      </c>
      <c r="K16" s="111" t="str">
        <f t="shared" si="0"/>
        <v>Yes</v>
      </c>
    </row>
    <row r="17" spans="1:11" x14ac:dyDescent="0.25">
      <c r="A17" s="110" t="s">
        <v>21</v>
      </c>
      <c r="B17" s="22" t="s">
        <v>275</v>
      </c>
      <c r="C17" s="5">
        <v>99.965825039999999</v>
      </c>
      <c r="D17" s="5" t="str">
        <f>IF($B17="N/A","N/A",IF(C17&gt;98,"Yes","No"))</f>
        <v>Yes</v>
      </c>
      <c r="E17" s="5">
        <v>99.984484206999994</v>
      </c>
      <c r="F17" s="5" t="str">
        <f>IF($B17="N/A","N/A",IF(E17&gt;98,"Yes","No"))</f>
        <v>Yes</v>
      </c>
      <c r="G17" s="5">
        <v>99.981155568999995</v>
      </c>
      <c r="H17" s="5" t="str">
        <f>IF($B17="N/A","N/A",IF(G17&gt;98,"Yes","No"))</f>
        <v>Yes</v>
      </c>
      <c r="I17" s="6">
        <v>1.8700000000000001E-2</v>
      </c>
      <c r="J17" s="6">
        <v>-3.0000000000000001E-3</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99.936073561000001</v>
      </c>
      <c r="D19" s="5" t="str">
        <f>IF($B19="N/A","N/A",IF(C19&gt;100,"No",IF(C19&lt;98,"No","Yes")))</f>
        <v>Yes</v>
      </c>
      <c r="E19" s="5">
        <v>99.658152780999998</v>
      </c>
      <c r="F19" s="5" t="str">
        <f>IF($B19="N/A","N/A",IF(E19&gt;100,"No",IF(E19&lt;98,"No","Yes")))</f>
        <v>Yes</v>
      </c>
      <c r="G19" s="5">
        <v>99.794021904000004</v>
      </c>
      <c r="H19" s="5" t="str">
        <f>IF($B19="N/A","N/A",IF(G19&gt;100,"No",IF(G19&lt;98,"No","Yes")))</f>
        <v>Yes</v>
      </c>
      <c r="I19" s="6">
        <v>-0.27800000000000002</v>
      </c>
      <c r="J19" s="6">
        <v>0.1363</v>
      </c>
      <c r="K19" s="111" t="str">
        <f>IF(J19="Div by 0", "N/A", IF(J19="N/A","N/A", IF(J19&gt;30, "No", IF(J19&lt;-30, "No", "Yes"))))</f>
        <v>Yes</v>
      </c>
    </row>
    <row r="20" spans="1:11" x14ac:dyDescent="0.25">
      <c r="A20" s="110" t="s">
        <v>676</v>
      </c>
      <c r="B20" s="22" t="s">
        <v>223</v>
      </c>
      <c r="C20" s="5">
        <v>99.998359031000007</v>
      </c>
      <c r="D20" s="5" t="str">
        <f>IF($B20="N/A","N/A",IF(C20&gt;100,"No",IF(C20&lt;98,"No","Yes")))</f>
        <v>Yes</v>
      </c>
      <c r="E20" s="5">
        <v>99.999856997999998</v>
      </c>
      <c r="F20" s="5" t="str">
        <f>IF($B20="N/A","N/A",IF(E20&gt;100,"No",IF(E20&lt;98,"No","Yes")))</f>
        <v>Yes</v>
      </c>
      <c r="G20" s="5">
        <v>99.995347355000007</v>
      </c>
      <c r="H20" s="5" t="str">
        <f>IF($B20="N/A","N/A",IF(G20&gt;100,"No",IF(G20&lt;98,"No","Yes")))</f>
        <v>Yes</v>
      </c>
      <c r="I20" s="6">
        <v>1.5E-3</v>
      </c>
      <c r="J20" s="6">
        <v>-5.0000000000000001E-3</v>
      </c>
      <c r="K20" s="111" t="str">
        <f>IF(J20="Div by 0", "N/A", IF(J20="N/A","N/A", IF(J20&gt;30, "No", IF(J20&lt;-30, "No", "Yes"))))</f>
        <v>Yes</v>
      </c>
    </row>
    <row r="21" spans="1:11" x14ac:dyDescent="0.25">
      <c r="A21" s="110" t="s">
        <v>677</v>
      </c>
      <c r="B21" s="22" t="s">
        <v>223</v>
      </c>
      <c r="C21" s="5">
        <v>99.998359031000007</v>
      </c>
      <c r="D21" s="5" t="str">
        <f>IF($B21="N/A","N/A",IF(C21&gt;100,"No",IF(C21&lt;98,"No","Yes")))</f>
        <v>Yes</v>
      </c>
      <c r="E21" s="5">
        <v>99.999856997999998</v>
      </c>
      <c r="F21" s="5" t="str">
        <f>IF($B21="N/A","N/A",IF(E21&gt;100,"No",IF(E21&lt;98,"No","Yes")))</f>
        <v>Yes</v>
      </c>
      <c r="G21" s="5">
        <v>99.995347355000007</v>
      </c>
      <c r="H21" s="5" t="str">
        <f>IF($B21="N/A","N/A",IF(G21&gt;100,"No",IF(G21&lt;98,"No","Yes")))</f>
        <v>Yes</v>
      </c>
      <c r="I21" s="6">
        <v>1.5E-3</v>
      </c>
      <c r="J21" s="6">
        <v>-5.0000000000000001E-3</v>
      </c>
      <c r="K21" s="111" t="str">
        <f>IF(J21="Div by 0", "N/A", IF(J21="N/A","N/A", IF(J21&gt;30, "No", IF(J21&lt;-30, "No", "Yes"))))</f>
        <v>Yes</v>
      </c>
    </row>
    <row r="22" spans="1:11" ht="15" customHeight="1" x14ac:dyDescent="0.25">
      <c r="A22" s="110" t="s">
        <v>1701</v>
      </c>
      <c r="B22" s="22" t="s">
        <v>213</v>
      </c>
      <c r="C22" s="5">
        <v>68.297694581000002</v>
      </c>
      <c r="D22" s="5" t="str">
        <f>IF($B22="N/A","N/A",IF(C22&gt;15,"No",IF(C22&lt;-15,"No","Yes")))</f>
        <v>N/A</v>
      </c>
      <c r="E22" s="5">
        <v>64.142436102999994</v>
      </c>
      <c r="F22" s="5" t="str">
        <f>IF($B22="N/A","N/A",IF(E22&gt;15,"No",IF(E22&lt;-15,"No","Yes")))</f>
        <v>N/A</v>
      </c>
      <c r="G22" s="5">
        <v>58.891755828999997</v>
      </c>
      <c r="H22" s="5" t="str">
        <f>IF($B22="N/A","N/A",IF(G22&gt;15,"No",IF(G22&lt;-15,"No","Yes")))</f>
        <v>N/A</v>
      </c>
      <c r="I22" s="6">
        <v>-6.08</v>
      </c>
      <c r="J22" s="6">
        <v>-8.19</v>
      </c>
      <c r="K22" s="111" t="str">
        <f t="shared" ref="K22:K31" si="1">IF(J22="Div by 0", "N/A", IF(J22="N/A","N/A", IF(J22&gt;30, "No", IF(J22&lt;-30, "No", "Yes"))))</f>
        <v>Yes</v>
      </c>
    </row>
    <row r="23" spans="1:11" x14ac:dyDescent="0.25">
      <c r="A23" s="110" t="s">
        <v>937</v>
      </c>
      <c r="B23" s="22" t="s">
        <v>213</v>
      </c>
      <c r="C23" s="5">
        <v>31.164781097999999</v>
      </c>
      <c r="D23" s="5" t="str">
        <f>IF($B23="N/A","N/A",IF(C23&gt;15,"No",IF(C23&lt;-15,"No","Yes")))</f>
        <v>N/A</v>
      </c>
      <c r="E23" s="5">
        <v>35.174941977000003</v>
      </c>
      <c r="F23" s="5" t="str">
        <f>IF($B23="N/A","N/A",IF(E23&gt;15,"No",IF(E23&lt;-15,"No","Yes")))</f>
        <v>N/A</v>
      </c>
      <c r="G23" s="5">
        <v>40.260358836999998</v>
      </c>
      <c r="H23" s="5" t="str">
        <f>IF($B23="N/A","N/A",IF(G23&gt;15,"No",IF(G23&lt;-15,"No","Yes")))</f>
        <v>N/A</v>
      </c>
      <c r="I23" s="6">
        <v>12.87</v>
      </c>
      <c r="J23" s="6">
        <v>14.46</v>
      </c>
      <c r="K23" s="111" t="str">
        <f t="shared" si="1"/>
        <v>Yes</v>
      </c>
    </row>
    <row r="24" spans="1:11" ht="25" x14ac:dyDescent="0.25">
      <c r="A24" s="110" t="s">
        <v>938</v>
      </c>
      <c r="B24" s="22" t="s">
        <v>213</v>
      </c>
      <c r="C24" s="5">
        <v>3.1392448000000001E-3</v>
      </c>
      <c r="D24" s="5" t="str">
        <f>IF($B24="N/A","N/A",IF(C24&gt;15,"No",IF(C24&lt;-15,"No","Yes")))</f>
        <v>N/A</v>
      </c>
      <c r="E24" s="5">
        <v>0.1158319379</v>
      </c>
      <c r="F24" s="5" t="str">
        <f>IF($B24="N/A","N/A",IF(E24&gt;15,"No",IF(E24&lt;-15,"No","Yes")))</f>
        <v>N/A</v>
      </c>
      <c r="G24" s="5">
        <v>0.21686055309999999</v>
      </c>
      <c r="H24" s="5" t="str">
        <f>IF($B24="N/A","N/A",IF(G24&gt;15,"No",IF(G24&lt;-15,"No","Yes")))</f>
        <v>N/A</v>
      </c>
      <c r="I24" s="6">
        <v>3590</v>
      </c>
      <c r="J24" s="6">
        <v>87.22</v>
      </c>
      <c r="K24" s="111" t="str">
        <f t="shared" si="1"/>
        <v>No</v>
      </c>
    </row>
    <row r="25" spans="1:11" x14ac:dyDescent="0.25">
      <c r="A25" s="110" t="s">
        <v>166</v>
      </c>
      <c r="B25" s="22" t="s">
        <v>213</v>
      </c>
      <c r="C25" s="5">
        <v>99.998359031000007</v>
      </c>
      <c r="D25" s="5" t="str">
        <f t="shared" ref="D25:D27" si="2">IF($B25="N/A","N/A",IF(C25&gt;15,"No",IF(C25&lt;-15,"No","Yes")))</f>
        <v>N/A</v>
      </c>
      <c r="E25" s="5">
        <v>99.999856997999998</v>
      </c>
      <c r="F25" s="5" t="str">
        <f t="shared" ref="F25:F27" si="3">IF($B25="N/A","N/A",IF(E25&gt;15,"No",IF(E25&lt;-15,"No","Yes")))</f>
        <v>N/A</v>
      </c>
      <c r="G25" s="5">
        <v>99.995347355000007</v>
      </c>
      <c r="H25" s="5" t="str">
        <f t="shared" ref="H25:H27" si="4">IF($B25="N/A","N/A",IF(G25&gt;15,"No",IF(G25&lt;-15,"No","Yes")))</f>
        <v>N/A</v>
      </c>
      <c r="I25" s="6">
        <v>1.5E-3</v>
      </c>
      <c r="J25" s="6">
        <v>-5.0000000000000001E-3</v>
      </c>
      <c r="K25" s="111" t="str">
        <f t="shared" si="1"/>
        <v>Yes</v>
      </c>
    </row>
    <row r="26" spans="1:11" x14ac:dyDescent="0.25">
      <c r="A26" s="110" t="s">
        <v>167</v>
      </c>
      <c r="B26" s="22" t="s">
        <v>213</v>
      </c>
      <c r="C26" s="5">
        <v>99.998359031000007</v>
      </c>
      <c r="D26" s="5" t="str">
        <f t="shared" si="2"/>
        <v>N/A</v>
      </c>
      <c r="E26" s="5">
        <v>99.999856997999998</v>
      </c>
      <c r="F26" s="5" t="str">
        <f t="shared" si="3"/>
        <v>N/A</v>
      </c>
      <c r="G26" s="5">
        <v>99.995347355000007</v>
      </c>
      <c r="H26" s="5" t="str">
        <f t="shared" si="4"/>
        <v>N/A</v>
      </c>
      <c r="I26" s="6">
        <v>1.5E-3</v>
      </c>
      <c r="J26" s="6">
        <v>-5.0000000000000001E-3</v>
      </c>
      <c r="K26" s="111" t="str">
        <f t="shared" si="1"/>
        <v>Yes</v>
      </c>
    </row>
    <row r="27" spans="1:11" x14ac:dyDescent="0.25">
      <c r="A27" s="110" t="s">
        <v>168</v>
      </c>
      <c r="B27" s="22" t="s">
        <v>213</v>
      </c>
      <c r="C27" s="5">
        <v>99.998359031000007</v>
      </c>
      <c r="D27" s="5" t="str">
        <f t="shared" si="2"/>
        <v>N/A</v>
      </c>
      <c r="E27" s="5">
        <v>99.999856997999998</v>
      </c>
      <c r="F27" s="5" t="str">
        <f t="shared" si="3"/>
        <v>N/A</v>
      </c>
      <c r="G27" s="5">
        <v>99.995347355000007</v>
      </c>
      <c r="H27" s="5" t="str">
        <f t="shared" si="4"/>
        <v>N/A</v>
      </c>
      <c r="I27" s="6">
        <v>1.5E-3</v>
      </c>
      <c r="J27" s="6">
        <v>-5.0000000000000001E-3</v>
      </c>
      <c r="K27" s="111" t="str">
        <f t="shared" si="1"/>
        <v>Yes</v>
      </c>
    </row>
    <row r="28" spans="1:11" x14ac:dyDescent="0.25">
      <c r="A28" s="110" t="s">
        <v>54</v>
      </c>
      <c r="B28" s="22" t="s">
        <v>213</v>
      </c>
      <c r="C28" s="5">
        <v>10.822760381</v>
      </c>
      <c r="D28" s="5" t="str">
        <f>IF($B28="N/A","N/A",IF(C28&gt;15,"No",IF(C28&lt;-15,"No","Yes")))</f>
        <v>N/A</v>
      </c>
      <c r="E28" s="5">
        <v>11.061235054000001</v>
      </c>
      <c r="F28" s="5" t="str">
        <f>IF($B28="N/A","N/A",IF(E28&gt;15,"No",IF(E28&lt;-15,"No","Yes")))</f>
        <v>N/A</v>
      </c>
      <c r="G28" s="5">
        <v>11.095453341000001</v>
      </c>
      <c r="H28" s="5" t="str">
        <f>IF($B28="N/A","N/A",IF(G28&gt;15,"No",IF(G28&lt;-15,"No","Yes")))</f>
        <v>N/A</v>
      </c>
      <c r="I28" s="6">
        <v>2.2029999999999998</v>
      </c>
      <c r="J28" s="6">
        <v>0.30940000000000001</v>
      </c>
      <c r="K28" s="111" t="str">
        <f t="shared" si="1"/>
        <v>Yes</v>
      </c>
    </row>
    <row r="29" spans="1:11" x14ac:dyDescent="0.25">
      <c r="A29" s="110" t="s">
        <v>55</v>
      </c>
      <c r="B29" s="22" t="s">
        <v>213</v>
      </c>
      <c r="C29" s="5">
        <v>89.175598649999998</v>
      </c>
      <c r="D29" s="5" t="str">
        <f>IF($B29="N/A","N/A",IF(C29&gt;15,"No",IF(C29&lt;-15,"No","Yes")))</f>
        <v>N/A</v>
      </c>
      <c r="E29" s="5">
        <v>88.938621943000001</v>
      </c>
      <c r="F29" s="5" t="str">
        <f>IF($B29="N/A","N/A",IF(E29&gt;15,"No",IF(E29&lt;-15,"No","Yes")))</f>
        <v>N/A</v>
      </c>
      <c r="G29" s="5">
        <v>88.899894013999997</v>
      </c>
      <c r="H29" s="5" t="str">
        <f>IF($B29="N/A","N/A",IF(G29&gt;15,"No",IF(G29&lt;-15,"No","Yes")))</f>
        <v>N/A</v>
      </c>
      <c r="I29" s="6">
        <v>-0.26600000000000001</v>
      </c>
      <c r="J29" s="6">
        <v>-4.3999999999999997E-2</v>
      </c>
      <c r="K29" s="111" t="str">
        <f t="shared" si="1"/>
        <v>Yes</v>
      </c>
    </row>
    <row r="30" spans="1:11" x14ac:dyDescent="0.25">
      <c r="A30" s="110" t="s">
        <v>56</v>
      </c>
      <c r="B30" s="22" t="s">
        <v>213</v>
      </c>
      <c r="C30" s="5">
        <v>75.928128418</v>
      </c>
      <c r="D30" s="5" t="str">
        <f>IF($B30="N/A","N/A",IF(C30&gt;15,"No",IF(C30&lt;-15,"No","Yes")))</f>
        <v>N/A</v>
      </c>
      <c r="E30" s="5">
        <v>77.065705308999995</v>
      </c>
      <c r="F30" s="5" t="str">
        <f>IF($B30="N/A","N/A",IF(E30&gt;15,"No",IF(E30&lt;-15,"No","Yes")))</f>
        <v>N/A</v>
      </c>
      <c r="G30" s="5">
        <v>78.291785480000001</v>
      </c>
      <c r="H30" s="5" t="str">
        <f>IF($B30="N/A","N/A",IF(G30&gt;15,"No",IF(G30&lt;-15,"No","Yes")))</f>
        <v>N/A</v>
      </c>
      <c r="I30" s="6">
        <v>1.498</v>
      </c>
      <c r="J30" s="6">
        <v>1.591</v>
      </c>
      <c r="K30" s="111" t="str">
        <f t="shared" si="1"/>
        <v>Yes</v>
      </c>
    </row>
    <row r="31" spans="1:11" x14ac:dyDescent="0.25">
      <c r="A31" s="118" t="s">
        <v>57</v>
      </c>
      <c r="B31" s="119" t="s">
        <v>213</v>
      </c>
      <c r="C31" s="120">
        <v>16.797742027000002</v>
      </c>
      <c r="D31" s="120" t="str">
        <f>IF($B31="N/A","N/A",IF(C31&gt;15,"No",IF(C31&lt;-15,"No","Yes")))</f>
        <v>N/A</v>
      </c>
      <c r="E31" s="120">
        <v>15.710242832</v>
      </c>
      <c r="F31" s="120" t="str">
        <f>IF($B31="N/A","N/A",IF(E31&gt;15,"No",IF(E31&lt;-15,"No","Yes")))</f>
        <v>N/A</v>
      </c>
      <c r="G31" s="120">
        <v>14.88128659</v>
      </c>
      <c r="H31" s="120" t="str">
        <f>IF($B31="N/A","N/A",IF(G31&gt;15,"No",IF(G31&lt;-15,"No","Yes")))</f>
        <v>N/A</v>
      </c>
      <c r="I31" s="121">
        <v>-6.47</v>
      </c>
      <c r="J31" s="121">
        <v>-5.28</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1226</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v>5.3833605220000003</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v>34.176182707999999</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v>40.293637846999999</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v>19.820554649000002</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v>17.699836867999998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v>3.5889070147000002</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v>94.290375204</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v>2.1207177813999998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v>99.913494810000003</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v>100</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v>17.906574394</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v>18.079584775000001</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v>100</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v>100</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v>100</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v>57.340946166000002</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v>41.517128874000001</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v>0.24469820549999999</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v>100</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v>100</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v>100</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v>10.522022838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v>89.477977162000002</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v>76.753670473</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v>20.228384991999999</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6</v>
      </c>
      <c r="F6" s="27" t="s">
        <v>213</v>
      </c>
      <c r="G6" s="15">
        <v>7</v>
      </c>
      <c r="H6" s="27" t="s">
        <v>213</v>
      </c>
      <c r="I6" s="95" t="s">
        <v>213</v>
      </c>
      <c r="J6" s="95" t="s">
        <v>213</v>
      </c>
      <c r="K6" s="27" t="s">
        <v>213</v>
      </c>
      <c r="L6" s="145" t="s">
        <v>213</v>
      </c>
    </row>
    <row r="7" spans="1:12" x14ac:dyDescent="0.25">
      <c r="A7" s="110" t="s">
        <v>17</v>
      </c>
      <c r="B7" s="17" t="s">
        <v>213</v>
      </c>
      <c r="C7" s="18">
        <v>180535</v>
      </c>
      <c r="D7" s="52" t="str">
        <f>IF($B7="N/A","N/A",IF(C7&gt;10,"No",IF(C7&lt;-10,"No","Yes")))</f>
        <v>N/A</v>
      </c>
      <c r="E7" s="18">
        <v>181425</v>
      </c>
      <c r="F7" s="52" t="str">
        <f>IF($B7="N/A","N/A",IF(E7&gt;10,"No",IF(E7&lt;-10,"No","Yes")))</f>
        <v>N/A</v>
      </c>
      <c r="G7" s="18">
        <v>182703</v>
      </c>
      <c r="H7" s="52" t="str">
        <f>IF($B7="N/A","N/A",IF(G7&gt;10,"No",IF(G7&lt;-10,"No","Yes")))</f>
        <v>N/A</v>
      </c>
      <c r="I7" s="53">
        <v>0.49299999999999999</v>
      </c>
      <c r="J7" s="53">
        <v>0.70440000000000003</v>
      </c>
      <c r="K7" s="54" t="s">
        <v>736</v>
      </c>
      <c r="L7" s="112" t="str">
        <f>IF(J7="Div by 0", "N/A", IF(K7="N/A","N/A", IF(J7&gt;VALUE(MID(K7,1,2)), "No", IF(J7&lt;-1*VALUE(MID(K7,1,2)), "No", "Yes"))))</f>
        <v>Yes</v>
      </c>
    </row>
    <row r="8" spans="1:12" x14ac:dyDescent="0.25">
      <c r="A8" s="110" t="s">
        <v>58</v>
      </c>
      <c r="B8" s="22" t="s">
        <v>213</v>
      </c>
      <c r="C8" s="29">
        <v>1032990364</v>
      </c>
      <c r="D8" s="27" t="str">
        <f>IF($B8="N/A","N/A",IF(C8&gt;10,"No",IF(C8&lt;-10,"No","Yes")))</f>
        <v>N/A</v>
      </c>
      <c r="E8" s="29">
        <v>1053551511</v>
      </c>
      <c r="F8" s="27" t="str">
        <f>IF($B8="N/A","N/A",IF(E8&gt;10,"No",IF(E8&lt;-10,"No","Yes")))</f>
        <v>N/A</v>
      </c>
      <c r="G8" s="29">
        <v>1092320491</v>
      </c>
      <c r="H8" s="27" t="str">
        <f>IF($B8="N/A","N/A",IF(G8&gt;10,"No",IF(G8&lt;-10,"No","Yes")))</f>
        <v>N/A</v>
      </c>
      <c r="I8" s="8">
        <v>1.99</v>
      </c>
      <c r="J8" s="8">
        <v>3.68</v>
      </c>
      <c r="K8" s="28" t="s">
        <v>736</v>
      </c>
      <c r="L8" s="111" t="str">
        <f>IF(J8="Div by 0", "N/A", IF(K8="N/A","N/A", IF(J8&gt;VALUE(MID(K8,1,2)), "No", IF(J8&lt;-1*VALUE(MID(K8,1,2)), "No", "Yes"))))</f>
        <v>Yes</v>
      </c>
    </row>
    <row r="9" spans="1:12" x14ac:dyDescent="0.25">
      <c r="A9" s="142" t="s">
        <v>941</v>
      </c>
      <c r="B9" s="5" t="s">
        <v>213</v>
      </c>
      <c r="C9" s="4">
        <v>16.906970947000001</v>
      </c>
      <c r="D9" s="27" t="str">
        <f>IF($B9="N/A","N/A",IF(C9&gt;10,"No",IF(C9&lt;-10,"No","Yes")))</f>
        <v>N/A</v>
      </c>
      <c r="E9" s="4">
        <v>13.605622157999999</v>
      </c>
      <c r="F9" s="27" t="str">
        <f>IF($B9="N/A","N/A",IF(E9&gt;10,"No",IF(E9&lt;-10,"No","Yes")))</f>
        <v>N/A</v>
      </c>
      <c r="G9" s="4">
        <v>10.722319831</v>
      </c>
      <c r="H9" s="27" t="str">
        <f>IF($B9="N/A","N/A",IF(G9&gt;10,"No",IF(G9&lt;-10,"No","Yes")))</f>
        <v>N/A</v>
      </c>
      <c r="I9" s="8">
        <v>-19.5</v>
      </c>
      <c r="J9" s="8">
        <v>-21.2</v>
      </c>
      <c r="K9" s="5" t="s">
        <v>213</v>
      </c>
      <c r="L9" s="111" t="str">
        <f>IF(J9="Div by 0", "N/A", IF(K9="N/A","N/A", IF(J9&gt;VALUE(MID(K9,1,2)), "No", IF(J9&lt;-1*VALUE(MID(K9,1,2)), "No", "Yes"))))</f>
        <v>N/A</v>
      </c>
    </row>
    <row r="10" spans="1:12" x14ac:dyDescent="0.25">
      <c r="A10" s="142" t="s">
        <v>942</v>
      </c>
      <c r="B10" s="5" t="s">
        <v>213</v>
      </c>
      <c r="C10" s="4">
        <v>83.093029052999995</v>
      </c>
      <c r="D10" s="27" t="str">
        <f t="shared" ref="D10:D20" si="0">IF($B10="N/A","N/A",IF(C10&gt;10,"No",IF(C10&lt;-10,"No","Yes")))</f>
        <v>N/A</v>
      </c>
      <c r="E10" s="4">
        <v>86.394377841999997</v>
      </c>
      <c r="F10" s="27" t="str">
        <f t="shared" ref="F10:F20" si="1">IF($B10="N/A","N/A",IF(E10&gt;10,"No",IF(E10&lt;-10,"No","Yes")))</f>
        <v>N/A</v>
      </c>
      <c r="G10" s="4">
        <v>32.255627986</v>
      </c>
      <c r="H10" s="27" t="str">
        <f t="shared" ref="H10:H20" si="2">IF($B10="N/A","N/A",IF(G10&gt;10,"No",IF(G10&lt;-10,"No","Yes")))</f>
        <v>N/A</v>
      </c>
      <c r="I10" s="8">
        <v>3.9729999999999999</v>
      </c>
      <c r="J10" s="8">
        <v>-62.7</v>
      </c>
      <c r="K10" s="5" t="s">
        <v>213</v>
      </c>
      <c r="L10" s="111" t="str">
        <f t="shared" ref="L10:L27" si="3">IF(J10="Div by 0", "N/A", IF(K10="N/A","N/A", IF(J10&gt;VALUE(MID(K10,1,2)), "No", IF(J10&lt;-1*VALUE(MID(K10,1,2)), "No", "Yes"))))</f>
        <v>N/A</v>
      </c>
    </row>
    <row r="11" spans="1:12" x14ac:dyDescent="0.25">
      <c r="A11" s="142" t="s">
        <v>943</v>
      </c>
      <c r="B11" s="5" t="s">
        <v>213</v>
      </c>
      <c r="C11" s="4">
        <v>0</v>
      </c>
      <c r="D11" s="27" t="str">
        <f t="shared" si="0"/>
        <v>N/A</v>
      </c>
      <c r="E11" s="4">
        <v>0</v>
      </c>
      <c r="F11" s="27" t="str">
        <f t="shared" si="1"/>
        <v>N/A</v>
      </c>
      <c r="G11" s="4">
        <v>2.5921851310999999</v>
      </c>
      <c r="H11" s="27" t="str">
        <f t="shared" si="2"/>
        <v>N/A</v>
      </c>
      <c r="I11" s="8" t="s">
        <v>1748</v>
      </c>
      <c r="J11" s="8" t="s">
        <v>1748</v>
      </c>
      <c r="K11" s="5" t="s">
        <v>213</v>
      </c>
      <c r="L11" s="111" t="str">
        <f t="shared" si="3"/>
        <v>N/A</v>
      </c>
    </row>
    <row r="12" spans="1:12" x14ac:dyDescent="0.25">
      <c r="A12" s="142" t="s">
        <v>944</v>
      </c>
      <c r="B12" s="5" t="s">
        <v>213</v>
      </c>
      <c r="C12" s="4">
        <v>0</v>
      </c>
      <c r="D12" s="27" t="str">
        <f t="shared" si="0"/>
        <v>N/A</v>
      </c>
      <c r="E12" s="4">
        <v>0</v>
      </c>
      <c r="F12" s="27" t="str">
        <f t="shared" si="1"/>
        <v>N/A</v>
      </c>
      <c r="G12" s="4">
        <v>5.4733639999999997E-4</v>
      </c>
      <c r="H12" s="27" t="str">
        <f t="shared" si="2"/>
        <v>N/A</v>
      </c>
      <c r="I12" s="8" t="s">
        <v>1748</v>
      </c>
      <c r="J12" s="8" t="s">
        <v>1748</v>
      </c>
      <c r="K12" s="5" t="s">
        <v>213</v>
      </c>
      <c r="L12" s="111" t="str">
        <f t="shared" si="3"/>
        <v>N/A</v>
      </c>
    </row>
    <row r="13" spans="1:12" x14ac:dyDescent="0.25">
      <c r="A13" s="142" t="s">
        <v>945</v>
      </c>
      <c r="B13" s="7" t="s">
        <v>213</v>
      </c>
      <c r="C13" s="4">
        <v>0</v>
      </c>
      <c r="D13" s="27" t="str">
        <f t="shared" si="0"/>
        <v>N/A</v>
      </c>
      <c r="E13" s="4">
        <v>0</v>
      </c>
      <c r="F13" s="27" t="str">
        <f t="shared" si="1"/>
        <v>N/A</v>
      </c>
      <c r="G13" s="4">
        <v>53.892382718999997</v>
      </c>
      <c r="H13" s="27" t="str">
        <f t="shared" si="2"/>
        <v>N/A</v>
      </c>
      <c r="I13" s="8" t="s">
        <v>1748</v>
      </c>
      <c r="J13" s="8" t="s">
        <v>1748</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5.4733639999999997E-4</v>
      </c>
      <c r="H14" s="27" t="str">
        <f t="shared" si="2"/>
        <v>N/A</v>
      </c>
      <c r="I14" s="8" t="s">
        <v>1748</v>
      </c>
      <c r="J14" s="8" t="s">
        <v>1748</v>
      </c>
      <c r="K14" s="5" t="s">
        <v>213</v>
      </c>
      <c r="L14" s="111" t="str">
        <f t="shared" si="3"/>
        <v>N/A</v>
      </c>
    </row>
    <row r="15" spans="1:12" x14ac:dyDescent="0.25">
      <c r="A15" s="142" t="s">
        <v>947</v>
      </c>
      <c r="B15" s="7" t="s">
        <v>213</v>
      </c>
      <c r="C15" s="4">
        <v>0</v>
      </c>
      <c r="D15" s="27" t="str">
        <f t="shared" si="0"/>
        <v>N/A</v>
      </c>
      <c r="E15" s="4">
        <v>0</v>
      </c>
      <c r="F15" s="27" t="str">
        <f t="shared" si="1"/>
        <v>N/A</v>
      </c>
      <c r="G15" s="4">
        <v>5.4733639000000001E-3</v>
      </c>
      <c r="H15" s="27" t="str">
        <f t="shared" si="2"/>
        <v>N/A</v>
      </c>
      <c r="I15" s="8" t="s">
        <v>1748</v>
      </c>
      <c r="J15" s="8" t="s">
        <v>1748</v>
      </c>
      <c r="K15" s="5" t="s">
        <v>213</v>
      </c>
      <c r="L15" s="111" t="str">
        <f t="shared" si="3"/>
        <v>N/A</v>
      </c>
    </row>
    <row r="16" spans="1:12" ht="12.75" customHeight="1" x14ac:dyDescent="0.25">
      <c r="A16" s="142" t="s">
        <v>948</v>
      </c>
      <c r="B16" s="7" t="s">
        <v>213</v>
      </c>
      <c r="C16" s="4">
        <v>0</v>
      </c>
      <c r="D16" s="27" t="str">
        <f t="shared" si="0"/>
        <v>N/A</v>
      </c>
      <c r="E16" s="4">
        <v>0</v>
      </c>
      <c r="F16" s="27" t="str">
        <f t="shared" si="1"/>
        <v>N/A</v>
      </c>
      <c r="G16" s="4">
        <v>0.53091629579999999</v>
      </c>
      <c r="H16" s="27" t="str">
        <f t="shared" si="2"/>
        <v>N/A</v>
      </c>
      <c r="I16" s="8" t="s">
        <v>1748</v>
      </c>
      <c r="J16" s="8" t="s">
        <v>1748</v>
      </c>
      <c r="K16" s="5" t="s">
        <v>213</v>
      </c>
      <c r="L16" s="111" t="str">
        <f t="shared" si="3"/>
        <v>N/A</v>
      </c>
    </row>
    <row r="17" spans="1:12" ht="12.75" customHeight="1" x14ac:dyDescent="0.25">
      <c r="A17" s="143" t="s">
        <v>949</v>
      </c>
      <c r="B17" s="7" t="s">
        <v>213</v>
      </c>
      <c r="C17" s="4">
        <v>83.093029052999995</v>
      </c>
      <c r="D17" s="27" t="str">
        <f t="shared" si="0"/>
        <v>N/A</v>
      </c>
      <c r="E17" s="4">
        <v>86.394377841999997</v>
      </c>
      <c r="F17" s="27" t="str">
        <f t="shared" si="1"/>
        <v>N/A</v>
      </c>
      <c r="G17" s="4">
        <v>86.684400366000006</v>
      </c>
      <c r="H17" s="27" t="str">
        <f t="shared" si="2"/>
        <v>N/A</v>
      </c>
      <c r="I17" s="8">
        <v>3.9729999999999999</v>
      </c>
      <c r="J17" s="8">
        <v>0.3357</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54.428772379000002</v>
      </c>
      <c r="H18" s="27" t="str">
        <f t="shared" si="2"/>
        <v>N/A</v>
      </c>
      <c r="I18" s="8" t="s">
        <v>213</v>
      </c>
      <c r="J18" s="8" t="s">
        <v>213</v>
      </c>
      <c r="K18" s="5" t="s">
        <v>213</v>
      </c>
      <c r="L18" s="111" t="str">
        <f t="shared" si="3"/>
        <v>N/A</v>
      </c>
    </row>
    <row r="19" spans="1:12" ht="12.75" customHeight="1" x14ac:dyDescent="0.25">
      <c r="A19" s="143" t="s">
        <v>950</v>
      </c>
      <c r="B19" s="7" t="s">
        <v>213</v>
      </c>
      <c r="C19" s="4">
        <v>0</v>
      </c>
      <c r="D19" s="27" t="str">
        <f t="shared" si="0"/>
        <v>N/A</v>
      </c>
      <c r="E19" s="4">
        <v>0</v>
      </c>
      <c r="F19" s="27" t="str">
        <f t="shared" si="1"/>
        <v>N/A</v>
      </c>
      <c r="G19" s="4">
        <v>2.5932798037999998</v>
      </c>
      <c r="H19" s="27" t="str">
        <f t="shared" si="2"/>
        <v>N/A</v>
      </c>
      <c r="I19" s="8" t="s">
        <v>1748</v>
      </c>
      <c r="J19" s="8" t="s">
        <v>1748</v>
      </c>
      <c r="K19" s="5" t="s">
        <v>213</v>
      </c>
      <c r="L19" s="111" t="str">
        <f t="shared" si="3"/>
        <v>N/A</v>
      </c>
    </row>
    <row r="20" spans="1:12" ht="12.75" customHeight="1" x14ac:dyDescent="0.25">
      <c r="A20" s="144" t="s">
        <v>132</v>
      </c>
      <c r="B20" s="1" t="s">
        <v>213</v>
      </c>
      <c r="C20" s="23">
        <v>81</v>
      </c>
      <c r="D20" s="27" t="str">
        <f t="shared" si="0"/>
        <v>N/A</v>
      </c>
      <c r="E20" s="23">
        <v>478</v>
      </c>
      <c r="F20" s="27" t="str">
        <f t="shared" si="1"/>
        <v>N/A</v>
      </c>
      <c r="G20" s="23">
        <v>1329</v>
      </c>
      <c r="H20" s="27" t="str">
        <f t="shared" si="2"/>
        <v>N/A</v>
      </c>
      <c r="I20" s="8">
        <v>490.1</v>
      </c>
      <c r="J20" s="8">
        <v>178</v>
      </c>
      <c r="K20" s="23" t="s">
        <v>213</v>
      </c>
      <c r="L20" s="111" t="str">
        <f t="shared" si="3"/>
        <v>N/A</v>
      </c>
    </row>
    <row r="21" spans="1:12" ht="12.75" customHeight="1" x14ac:dyDescent="0.25">
      <c r="A21" s="144" t="s">
        <v>133</v>
      </c>
      <c r="B21" s="30" t="s">
        <v>276</v>
      </c>
      <c r="C21" s="4">
        <v>4.4866646400000001E-2</v>
      </c>
      <c r="D21" s="27" t="str">
        <f>IF($B21="N/A","N/A",IF(C21&gt;=2,"No",IF(C21&lt;0,"No","Yes")))</f>
        <v>Yes</v>
      </c>
      <c r="E21" s="4">
        <v>0.2634697533</v>
      </c>
      <c r="F21" s="27" t="str">
        <f>IF($B21="N/A","N/A",IF(E21&gt;=2,"No",IF(E21&lt;0,"No","Yes")))</f>
        <v>Yes</v>
      </c>
      <c r="G21" s="4">
        <v>0.72741005889999999</v>
      </c>
      <c r="H21" s="27" t="str">
        <f>IF($B21="N/A","N/A",IF(G21&gt;=2,"No",IF(G21&lt;0,"No","Yes")))</f>
        <v>Yes</v>
      </c>
      <c r="I21" s="8">
        <v>487.2</v>
      </c>
      <c r="J21" s="8">
        <v>176.1</v>
      </c>
      <c r="K21" s="5" t="s">
        <v>213</v>
      </c>
      <c r="L21" s="111" t="str">
        <f t="shared" si="3"/>
        <v>N/A</v>
      </c>
    </row>
    <row r="22" spans="1:12" x14ac:dyDescent="0.25">
      <c r="A22" s="134" t="s">
        <v>134</v>
      </c>
      <c r="B22" s="30" t="s">
        <v>213</v>
      </c>
      <c r="C22" s="29">
        <v>70693</v>
      </c>
      <c r="D22" s="27" t="str">
        <f t="shared" ref="D22:D27" si="4">IF($B22="N/A","N/A",IF(C22&gt;10,"No",IF(C22&lt;-10,"No","Yes")))</f>
        <v>N/A</v>
      </c>
      <c r="E22" s="29">
        <v>1305642</v>
      </c>
      <c r="F22" s="27" t="str">
        <f t="shared" ref="F22:F27" si="5">IF($B22="N/A","N/A",IF(E22&gt;10,"No",IF(E22&lt;-10,"No","Yes")))</f>
        <v>N/A</v>
      </c>
      <c r="G22" s="29">
        <v>601440</v>
      </c>
      <c r="H22" s="27" t="str">
        <f t="shared" ref="H22:H27" si="6">IF($B22="N/A","N/A",IF(G22&gt;10,"No",IF(G22&lt;-10,"No","Yes")))</f>
        <v>N/A</v>
      </c>
      <c r="I22" s="8">
        <v>1747</v>
      </c>
      <c r="J22" s="8">
        <v>-53.9</v>
      </c>
      <c r="K22" s="5" t="s">
        <v>213</v>
      </c>
      <c r="L22" s="111" t="str">
        <f t="shared" si="3"/>
        <v>N/A</v>
      </c>
    </row>
    <row r="23" spans="1:12" x14ac:dyDescent="0.25">
      <c r="A23" s="134" t="s">
        <v>1695</v>
      </c>
      <c r="B23" s="30" t="s">
        <v>213</v>
      </c>
      <c r="C23" s="29">
        <v>872.75308642000005</v>
      </c>
      <c r="D23" s="27" t="str">
        <f t="shared" si="4"/>
        <v>N/A</v>
      </c>
      <c r="E23" s="29">
        <v>2731.4686191999999</v>
      </c>
      <c r="F23" s="27" t="str">
        <f t="shared" si="5"/>
        <v>N/A</v>
      </c>
      <c r="G23" s="29">
        <v>452.55079007000001</v>
      </c>
      <c r="H23" s="27" t="str">
        <f t="shared" si="6"/>
        <v>N/A</v>
      </c>
      <c r="I23" s="8">
        <v>213</v>
      </c>
      <c r="J23" s="8">
        <v>-83.4</v>
      </c>
      <c r="K23" s="5" t="s">
        <v>213</v>
      </c>
      <c r="L23" s="111" t="str">
        <f t="shared" si="3"/>
        <v>N/A</v>
      </c>
    </row>
    <row r="24" spans="1:12" ht="12.75" customHeight="1" x14ac:dyDescent="0.25">
      <c r="A24" s="144" t="s">
        <v>135</v>
      </c>
      <c r="B24" s="22" t="s">
        <v>213</v>
      </c>
      <c r="C24" s="1">
        <v>81</v>
      </c>
      <c r="D24" s="27" t="str">
        <f t="shared" si="4"/>
        <v>N/A</v>
      </c>
      <c r="E24" s="1">
        <v>478</v>
      </c>
      <c r="F24" s="27" t="str">
        <f t="shared" si="5"/>
        <v>N/A</v>
      </c>
      <c r="G24" s="1">
        <v>1329</v>
      </c>
      <c r="H24" s="27" t="str">
        <f t="shared" si="6"/>
        <v>N/A</v>
      </c>
      <c r="I24" s="8">
        <v>490.1</v>
      </c>
      <c r="J24" s="8">
        <v>178</v>
      </c>
      <c r="K24" s="23" t="s">
        <v>213</v>
      </c>
      <c r="L24" s="111" t="str">
        <f t="shared" si="3"/>
        <v>N/A</v>
      </c>
    </row>
    <row r="25" spans="1:12" ht="12.75" customHeight="1" x14ac:dyDescent="0.25">
      <c r="A25" s="144" t="s">
        <v>136</v>
      </c>
      <c r="B25" s="22" t="s">
        <v>213</v>
      </c>
      <c r="C25" s="9">
        <v>4.4866646400000001E-2</v>
      </c>
      <c r="D25" s="27" t="str">
        <f t="shared" si="4"/>
        <v>N/A</v>
      </c>
      <c r="E25" s="9">
        <v>0.2634697533</v>
      </c>
      <c r="F25" s="27" t="str">
        <f t="shared" si="5"/>
        <v>N/A</v>
      </c>
      <c r="G25" s="9">
        <v>0.72741005889999999</v>
      </c>
      <c r="H25" s="27" t="str">
        <f t="shared" si="6"/>
        <v>N/A</v>
      </c>
      <c r="I25" s="8">
        <v>487.2</v>
      </c>
      <c r="J25" s="8">
        <v>176.1</v>
      </c>
      <c r="K25" s="5" t="s">
        <v>213</v>
      </c>
      <c r="L25" s="111" t="str">
        <f t="shared" si="3"/>
        <v>N/A</v>
      </c>
    </row>
    <row r="26" spans="1:12" ht="25" x14ac:dyDescent="0.25">
      <c r="A26" s="134" t="s">
        <v>137</v>
      </c>
      <c r="B26" s="22" t="s">
        <v>213</v>
      </c>
      <c r="C26" s="10">
        <v>70693</v>
      </c>
      <c r="D26" s="27" t="str">
        <f t="shared" si="4"/>
        <v>N/A</v>
      </c>
      <c r="E26" s="10">
        <v>1305642</v>
      </c>
      <c r="F26" s="27" t="str">
        <f t="shared" si="5"/>
        <v>N/A</v>
      </c>
      <c r="G26" s="10">
        <v>601440</v>
      </c>
      <c r="H26" s="27" t="str">
        <f t="shared" si="6"/>
        <v>N/A</v>
      </c>
      <c r="I26" s="8">
        <v>1747</v>
      </c>
      <c r="J26" s="8">
        <v>-53.9</v>
      </c>
      <c r="K26" s="5" t="s">
        <v>213</v>
      </c>
      <c r="L26" s="111" t="str">
        <f t="shared" si="3"/>
        <v>N/A</v>
      </c>
    </row>
    <row r="27" spans="1:12" ht="25" x14ac:dyDescent="0.25">
      <c r="A27" s="134" t="s">
        <v>951</v>
      </c>
      <c r="B27" s="22" t="s">
        <v>213</v>
      </c>
      <c r="C27" s="10">
        <v>872.75308642000005</v>
      </c>
      <c r="D27" s="27" t="str">
        <f t="shared" si="4"/>
        <v>N/A</v>
      </c>
      <c r="E27" s="10">
        <v>2731.4686191999999</v>
      </c>
      <c r="F27" s="27" t="str">
        <f t="shared" si="5"/>
        <v>N/A</v>
      </c>
      <c r="G27" s="10">
        <v>452.55079007000001</v>
      </c>
      <c r="H27" s="27" t="str">
        <f t="shared" si="6"/>
        <v>N/A</v>
      </c>
      <c r="I27" s="8">
        <v>213</v>
      </c>
      <c r="J27" s="8">
        <v>-83.4</v>
      </c>
      <c r="K27" s="5" t="s">
        <v>213</v>
      </c>
      <c r="L27" s="111" t="str">
        <f t="shared" si="3"/>
        <v>N/A</v>
      </c>
    </row>
    <row r="28" spans="1:12" x14ac:dyDescent="0.25">
      <c r="A28" s="144" t="s">
        <v>138</v>
      </c>
      <c r="B28" s="1" t="s">
        <v>213</v>
      </c>
      <c r="C28" s="23">
        <v>7579</v>
      </c>
      <c r="D28" s="27" t="str">
        <f>IF($B28="N/A","N/A",IF(C28&gt;10,"No",IF(C28&lt;-10,"No","Yes")))</f>
        <v>N/A</v>
      </c>
      <c r="E28" s="23">
        <v>863</v>
      </c>
      <c r="F28" s="27" t="str">
        <f>IF($B28="N/A","N/A",IF(E28&gt;10,"No",IF(E28&lt;-10,"No","Yes")))</f>
        <v>N/A</v>
      </c>
      <c r="G28" s="23">
        <v>0</v>
      </c>
      <c r="H28" s="27" t="str">
        <f>IF($B28="N/A","N/A",IF(G28&gt;10,"No",IF(G28&lt;-10,"No","Yes")))</f>
        <v>N/A</v>
      </c>
      <c r="I28" s="8">
        <v>-88.6</v>
      </c>
      <c r="J28" s="8">
        <v>-100</v>
      </c>
      <c r="K28" s="23" t="s">
        <v>213</v>
      </c>
      <c r="L28" s="111" t="str">
        <f>IF(J28="Div by 0", "N/A", IF(K28="N/A","N/A", IF(J28&gt;VALUE(MID(K28,1,2)), "No", IF(J28&lt;-1*VALUE(MID(K28,1,2)), "No", "Yes"))))</f>
        <v>N/A</v>
      </c>
    </row>
    <row r="29" spans="1:12" x14ac:dyDescent="0.25">
      <c r="A29" s="134" t="s">
        <v>139</v>
      </c>
      <c r="B29" s="30" t="s">
        <v>213</v>
      </c>
      <c r="C29" s="4">
        <v>4.1980779349999997</v>
      </c>
      <c r="D29" s="27" t="str">
        <f>IF($B29="N/A","N/A",IF(C29&gt;10,"No",IF(C29&lt;-10,"No","Yes")))</f>
        <v>N/A</v>
      </c>
      <c r="E29" s="4">
        <v>0.47567865510000001</v>
      </c>
      <c r="F29" s="27" t="str">
        <f>IF($B29="N/A","N/A",IF(E29&gt;10,"No",IF(E29&lt;-10,"No","Yes")))</f>
        <v>N/A</v>
      </c>
      <c r="G29" s="4">
        <v>0</v>
      </c>
      <c r="H29" s="27" t="str">
        <f>IF($B29="N/A","N/A",IF(G29&gt;10,"No",IF(G29&lt;-10,"No","Yes")))</f>
        <v>N/A</v>
      </c>
      <c r="I29" s="8">
        <v>-88.7</v>
      </c>
      <c r="J29" s="8">
        <v>-100</v>
      </c>
      <c r="K29" s="5" t="s">
        <v>213</v>
      </c>
      <c r="L29" s="111" t="str">
        <f>IF(J29="Div by 0", "N/A", IF(K29="N/A","N/A", IF(J29&gt;VALUE(MID(K29,1,2)), "No", IF(J29&lt;-1*VALUE(MID(K29,1,2)), "No", "Yes"))))</f>
        <v>N/A</v>
      </c>
    </row>
    <row r="30" spans="1:12" x14ac:dyDescent="0.25">
      <c r="A30" s="144" t="s">
        <v>140</v>
      </c>
      <c r="B30" s="23" t="s">
        <v>213</v>
      </c>
      <c r="C30" s="23">
        <v>13988</v>
      </c>
      <c r="D30" s="27" t="str">
        <f>IF($B30="N/A","N/A",IF(C30&gt;10,"No",IF(C30&lt;-10,"No","Yes")))</f>
        <v>N/A</v>
      </c>
      <c r="E30" s="23">
        <v>11375</v>
      </c>
      <c r="F30" s="27" t="str">
        <f>IF($B30="N/A","N/A",IF(E30&gt;10,"No",IF(E30&lt;-10,"No","Yes")))</f>
        <v>N/A</v>
      </c>
      <c r="G30" s="23">
        <v>0</v>
      </c>
      <c r="H30" s="27" t="str">
        <f>IF($B30="N/A","N/A",IF(G30&gt;10,"No",IF(G30&lt;-10,"No","Yes")))</f>
        <v>N/A</v>
      </c>
      <c r="I30" s="8">
        <v>-18.7</v>
      </c>
      <c r="J30" s="8">
        <v>-100</v>
      </c>
      <c r="K30" s="23" t="s">
        <v>213</v>
      </c>
      <c r="L30" s="111" t="str">
        <f>IF(J30="Div by 0", "N/A", IF(K30="N/A","N/A", IF(J30&gt;VALUE(MID(K30,1,2)), "No", IF(J30&lt;-1*VALUE(MID(K30,1,2)), "No", "Yes"))))</f>
        <v>N/A</v>
      </c>
    </row>
    <row r="31" spans="1:12" x14ac:dyDescent="0.25">
      <c r="A31" s="134" t="s">
        <v>141</v>
      </c>
      <c r="B31" s="22" t="s">
        <v>213</v>
      </c>
      <c r="C31" s="4">
        <v>7.7480820893000004</v>
      </c>
      <c r="D31" s="27" t="str">
        <f>IF($B31="N/A","N/A",IF(C31&gt;10,"No",IF(C31&lt;-10,"No","Yes")))</f>
        <v>N/A</v>
      </c>
      <c r="E31" s="4">
        <v>6.2698084608000002</v>
      </c>
      <c r="F31" s="27" t="str">
        <f>IF($B31="N/A","N/A",IF(E31&gt;10,"No",IF(E31&lt;-10,"No","Yes")))</f>
        <v>N/A</v>
      </c>
      <c r="G31" s="4">
        <v>0</v>
      </c>
      <c r="H31" s="27" t="str">
        <f>IF($B31="N/A","N/A",IF(G31&gt;10,"No",IF(G31&lt;-10,"No","Yes")))</f>
        <v>N/A</v>
      </c>
      <c r="I31" s="8">
        <v>-19.100000000000001</v>
      </c>
      <c r="J31" s="8">
        <v>-100</v>
      </c>
      <c r="K31" s="5" t="s">
        <v>213</v>
      </c>
      <c r="L31" s="111" t="str">
        <f>IF(J31="Div by 0", "N/A", IF(K31="N/A","N/A", IF(J31&gt;VALUE(MID(K31,1,2)), "No", IF(J31&lt;-1*VALUE(MID(K31,1,2)), "No", "Yes"))))</f>
        <v>N/A</v>
      </c>
    </row>
    <row r="32" spans="1:12" ht="12.75" customHeight="1" x14ac:dyDescent="0.25">
      <c r="A32" s="150" t="s">
        <v>142</v>
      </c>
      <c r="B32" s="127" t="s">
        <v>213</v>
      </c>
      <c r="C32" s="127">
        <v>8682.9166667000009</v>
      </c>
      <c r="D32" s="151" t="str">
        <f>IF($B32="N/A","N/A",IF(C32&gt;10,"No",IF(C32&lt;-10,"No","Yes")))</f>
        <v>N/A</v>
      </c>
      <c r="E32" s="127">
        <v>4298.5</v>
      </c>
      <c r="F32" s="151" t="str">
        <f>IF($B32="N/A","N/A",IF(E32&gt;10,"No",IF(E32&lt;-10,"No","Yes")))</f>
        <v>N/A</v>
      </c>
      <c r="G32" s="127">
        <v>0</v>
      </c>
      <c r="H32" s="151" t="str">
        <f>IF($B32="N/A","N/A",IF(G32&gt;10,"No",IF(G32&lt;-10,"No","Yes")))</f>
        <v>N/A</v>
      </c>
      <c r="I32" s="152">
        <v>-50.5</v>
      </c>
      <c r="J32" s="152">
        <v>-100</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172875</v>
      </c>
      <c r="D6" s="27" t="str">
        <f>IF($B6="N/A","N/A",IF(C6&gt;10,"No",IF(C6&lt;-10,"No","Yes")))</f>
        <v>N/A</v>
      </c>
      <c r="E6" s="23">
        <v>180084</v>
      </c>
      <c r="F6" s="27" t="str">
        <f>IF($B6="N/A","N/A",IF(E6&gt;10,"No",IF(E6&lt;-10,"No","Yes")))</f>
        <v>N/A</v>
      </c>
      <c r="G6" s="23">
        <v>181374</v>
      </c>
      <c r="H6" s="27" t="str">
        <f>IF($B6="N/A","N/A",IF(G6&gt;10,"No",IF(G6&lt;-10,"No","Yes")))</f>
        <v>N/A</v>
      </c>
      <c r="I6" s="8">
        <v>4.17</v>
      </c>
      <c r="J6" s="8">
        <v>0.71630000000000005</v>
      </c>
      <c r="K6" s="31" t="s">
        <v>736</v>
      </c>
      <c r="L6" s="111" t="str">
        <f>IF(J6="Div by 0", "N/A", IF(K6="N/A","N/A", IF(J6&gt;VALUE(MID(K6,1,2)), "No", IF(J6&lt;-1*VALUE(MID(K6,1,2)), "No", "Yes"))))</f>
        <v>Yes</v>
      </c>
    </row>
    <row r="7" spans="1:14" x14ac:dyDescent="0.25">
      <c r="A7" s="144" t="s">
        <v>59</v>
      </c>
      <c r="B7" s="23" t="s">
        <v>213</v>
      </c>
      <c r="C7" s="23">
        <v>138787.51999999999</v>
      </c>
      <c r="D7" s="27" t="str">
        <f>IF($B7="N/A","N/A",IF(C7&gt;10,"No",IF(C7&lt;-10,"No","Yes")))</f>
        <v>N/A</v>
      </c>
      <c r="E7" s="23">
        <v>144668.88</v>
      </c>
      <c r="F7" s="27" t="str">
        <f>IF($B7="N/A","N/A",IF(E7&gt;10,"No",IF(E7&lt;-10,"No","Yes")))</f>
        <v>N/A</v>
      </c>
      <c r="G7" s="23">
        <v>148951.35999999999</v>
      </c>
      <c r="H7" s="27" t="str">
        <f>IF($B7="N/A","N/A",IF(G7&gt;10,"No",IF(G7&lt;-10,"No","Yes")))</f>
        <v>N/A</v>
      </c>
      <c r="I7" s="8">
        <v>4.2380000000000004</v>
      </c>
      <c r="J7" s="8">
        <v>2.96</v>
      </c>
      <c r="K7" s="31" t="s">
        <v>737</v>
      </c>
      <c r="L7" s="111" t="str">
        <f>IF(J7="Div by 0", "N/A", IF(K7="N/A","N/A", IF(J7&gt;VALUE(MID(K7,1,2)), "No", IF(J7&lt;-1*VALUE(MID(K7,1,2)), "No", "Yes"))))</f>
        <v>Yes</v>
      </c>
    </row>
    <row r="8" spans="1:14" x14ac:dyDescent="0.25">
      <c r="A8" s="154" t="s">
        <v>143</v>
      </c>
      <c r="B8" s="23" t="s">
        <v>213</v>
      </c>
      <c r="C8" s="23">
        <v>776</v>
      </c>
      <c r="D8" s="27" t="str">
        <f>IF($B8="N/A","N/A",IF(C8&gt;10,"No",IF(C8&lt;-10,"No","Yes")))</f>
        <v>N/A</v>
      </c>
      <c r="E8" s="23">
        <v>14928</v>
      </c>
      <c r="F8" s="27" t="str">
        <f>IF($B8="N/A","N/A",IF(E8&gt;10,"No",IF(E8&lt;-10,"No","Yes")))</f>
        <v>N/A</v>
      </c>
      <c r="G8" s="23">
        <v>20146</v>
      </c>
      <c r="H8" s="27" t="str">
        <f>IF($B8="N/A","N/A",IF(G8&gt;10,"No",IF(G8&lt;-10,"No","Yes")))</f>
        <v>N/A</v>
      </c>
      <c r="I8" s="8">
        <v>1824</v>
      </c>
      <c r="J8" s="8">
        <v>34.950000000000003</v>
      </c>
      <c r="K8" s="23" t="s">
        <v>213</v>
      </c>
      <c r="L8" s="111" t="str">
        <f>IF(J8="Div by 0", "N/A", IF(K8="N/A","N/A", IF(J8&gt;VALUE(MID(K8,1,2)), "No", IF(J8&lt;-1*VALUE(MID(K8,1,2)), "No", "Yes"))))</f>
        <v>N/A</v>
      </c>
    </row>
    <row r="9" spans="1:14" x14ac:dyDescent="0.25">
      <c r="A9" s="144" t="s">
        <v>678</v>
      </c>
      <c r="B9" s="23" t="s">
        <v>213</v>
      </c>
      <c r="C9" s="23">
        <v>776</v>
      </c>
      <c r="D9" s="27" t="str">
        <f t="shared" ref="D9:D11" si="0">IF($B9="N/A","N/A",IF(C9&gt;10,"No",IF(C9&lt;-10,"No","Yes")))</f>
        <v>N/A</v>
      </c>
      <c r="E9" s="23">
        <v>14671</v>
      </c>
      <c r="F9" s="27" t="str">
        <f t="shared" ref="F9:F11" si="1">IF($B9="N/A","N/A",IF(E9&gt;10,"No",IF(E9&lt;-10,"No","Yes")))</f>
        <v>N/A</v>
      </c>
      <c r="G9" s="23">
        <v>19498</v>
      </c>
      <c r="H9" s="27" t="str">
        <f t="shared" ref="H9:H11" si="2">IF($B9="N/A","N/A",IF(G9&gt;10,"No",IF(G9&lt;-10,"No","Yes")))</f>
        <v>N/A</v>
      </c>
      <c r="I9" s="8">
        <v>1791</v>
      </c>
      <c r="J9" s="8">
        <v>32.9</v>
      </c>
      <c r="K9" s="23" t="s">
        <v>213</v>
      </c>
      <c r="L9" s="111" t="str">
        <f t="shared" ref="L9:L11" si="3">IF(J9="Div by 0", "N/A", IF(K9="N/A","N/A", IF(J9&gt;VALUE(MID(K9,1,2)), "No", IF(J9&lt;-1*VALUE(MID(K9,1,2)), "No", "Yes"))))</f>
        <v>N/A</v>
      </c>
    </row>
    <row r="10" spans="1:14" x14ac:dyDescent="0.25">
      <c r="A10" s="144" t="s">
        <v>423</v>
      </c>
      <c r="B10" s="23" t="s">
        <v>213</v>
      </c>
      <c r="C10" s="23">
        <v>0</v>
      </c>
      <c r="D10" s="27" t="str">
        <f t="shared" si="0"/>
        <v>N/A</v>
      </c>
      <c r="E10" s="23">
        <v>257</v>
      </c>
      <c r="F10" s="27" t="str">
        <f t="shared" si="1"/>
        <v>N/A</v>
      </c>
      <c r="G10" s="23">
        <v>648</v>
      </c>
      <c r="H10" s="27" t="str">
        <f t="shared" si="2"/>
        <v>N/A</v>
      </c>
      <c r="I10" s="8" t="s">
        <v>1748</v>
      </c>
      <c r="J10" s="8">
        <v>152.1</v>
      </c>
      <c r="K10" s="23" t="s">
        <v>213</v>
      </c>
      <c r="L10" s="111" t="str">
        <f t="shared" si="3"/>
        <v>N/A</v>
      </c>
    </row>
    <row r="11" spans="1:14" x14ac:dyDescent="0.25">
      <c r="A11" s="144" t="s">
        <v>169</v>
      </c>
      <c r="B11" s="23" t="s">
        <v>213</v>
      </c>
      <c r="C11" s="4">
        <v>0.44887924800000001</v>
      </c>
      <c r="D11" s="27" t="str">
        <f t="shared" si="0"/>
        <v>N/A</v>
      </c>
      <c r="E11" s="4">
        <v>8.2894649164</v>
      </c>
      <c r="F11" s="27" t="str">
        <f t="shared" si="1"/>
        <v>N/A</v>
      </c>
      <c r="G11" s="4">
        <v>11.107435465</v>
      </c>
      <c r="H11" s="27" t="str">
        <f t="shared" si="2"/>
        <v>N/A</v>
      </c>
      <c r="I11" s="8">
        <v>1747</v>
      </c>
      <c r="J11" s="8">
        <v>33.99</v>
      </c>
      <c r="K11" s="23" t="s">
        <v>213</v>
      </c>
      <c r="L11" s="111" t="str">
        <f t="shared" si="3"/>
        <v>N/A</v>
      </c>
    </row>
    <row r="12" spans="1:14" x14ac:dyDescent="0.25">
      <c r="A12" s="144" t="s">
        <v>144</v>
      </c>
      <c r="B12" s="23" t="s">
        <v>213</v>
      </c>
      <c r="C12" s="23">
        <v>328.08333333000002</v>
      </c>
      <c r="D12" s="27" t="str">
        <f>IF($B12="N/A","N/A",IF(C12&gt;10,"No",IF(C12&lt;-10,"No","Yes")))</f>
        <v>N/A</v>
      </c>
      <c r="E12" s="23">
        <v>5829.4166667</v>
      </c>
      <c r="F12" s="27" t="str">
        <f>IF($B12="N/A","N/A",IF(E12&gt;10,"No",IF(E12&lt;-10,"No","Yes")))</f>
        <v>N/A</v>
      </c>
      <c r="G12" s="23">
        <v>12662.833333</v>
      </c>
      <c r="H12" s="27" t="str">
        <f>IF($B12="N/A","N/A",IF(G12&gt;10,"No",IF(G12&lt;-10,"No","Yes")))</f>
        <v>N/A</v>
      </c>
      <c r="I12" s="8">
        <v>1677</v>
      </c>
      <c r="J12" s="8">
        <v>117.2</v>
      </c>
      <c r="K12" s="23" t="s">
        <v>213</v>
      </c>
      <c r="L12" s="111" t="str">
        <f>IF(J12="Div by 0", "N/A", IF(K12="N/A","N/A", IF(J12&gt;VALUE(MID(K12,1,2)), "No", IF(J12&lt;-1*VALUE(MID(K12,1,2)), "No", "Yes"))))</f>
        <v>N/A</v>
      </c>
    </row>
    <row r="13" spans="1:14" x14ac:dyDescent="0.25">
      <c r="A13" s="110" t="s">
        <v>364</v>
      </c>
      <c r="B13" s="43" t="s">
        <v>213</v>
      </c>
      <c r="C13" s="4">
        <v>99.057122198000002</v>
      </c>
      <c r="D13" s="40" t="str">
        <f>IF($B13="N/A","N/A",IF(C13&gt;=95,"Yes","No"))</f>
        <v>N/A</v>
      </c>
      <c r="E13" s="4">
        <v>99.262011061999999</v>
      </c>
      <c r="F13" s="40" t="str">
        <f>IF($B13="N/A","N/A",IF(E13&gt;=95,"Yes","No"))</f>
        <v>N/A</v>
      </c>
      <c r="G13" s="4">
        <v>99.518674121000004</v>
      </c>
      <c r="H13" s="27" t="str">
        <f>IF($B13="N/A","N/A",IF(G13&gt;=95,"Yes","No"))</f>
        <v>N/A</v>
      </c>
      <c r="I13" s="8">
        <v>0.20680000000000001</v>
      </c>
      <c r="J13" s="8">
        <v>0.2586</v>
      </c>
      <c r="K13" s="28" t="s">
        <v>737</v>
      </c>
      <c r="L13" s="111" t="str">
        <f t="shared" ref="L13:L70" si="4">IF(J13="Div by 0", "N/A", IF(K13="N/A","N/A", IF(J13&gt;VALUE(MID(K13,1,2)), "No", IF(J13&lt;-1*VALUE(MID(K13,1,2)), "No", "Yes"))))</f>
        <v>Yes</v>
      </c>
    </row>
    <row r="14" spans="1:14" x14ac:dyDescent="0.25">
      <c r="A14" s="155" t="s">
        <v>365</v>
      </c>
      <c r="B14" s="43" t="s">
        <v>213</v>
      </c>
      <c r="C14" s="44">
        <v>0.92552422270000001</v>
      </c>
      <c r="D14" s="45" t="str">
        <f>IF($B14="N/A","N/A",IF(C14&gt;10,"No",IF(C14&lt;-10,"No","Yes")))</f>
        <v>N/A</v>
      </c>
      <c r="E14" s="44">
        <v>0.72188534240000002</v>
      </c>
      <c r="F14" s="40" t="str">
        <f>IF($B14="N/A","N/A",IF(E14&gt;95,"Yes","No"))</f>
        <v>N/A</v>
      </c>
      <c r="G14" s="44">
        <v>0.47636375669999997</v>
      </c>
      <c r="H14" s="27" t="str">
        <f>IF($B14="N/A","N/A",IF(G14&gt;95,"Yes","No"))</f>
        <v>N/A</v>
      </c>
      <c r="I14" s="46">
        <v>-22</v>
      </c>
      <c r="J14" s="46">
        <v>-34</v>
      </c>
      <c r="K14" s="47" t="s">
        <v>213</v>
      </c>
      <c r="L14" s="111" t="str">
        <f t="shared" si="4"/>
        <v>N/A</v>
      </c>
      <c r="M14" s="34"/>
      <c r="N14" s="34"/>
    </row>
    <row r="15" spans="1:14" s="34" customFormat="1" x14ac:dyDescent="0.25">
      <c r="A15" s="155" t="s">
        <v>366</v>
      </c>
      <c r="B15" s="43" t="s">
        <v>213</v>
      </c>
      <c r="C15" s="44">
        <v>1.73535792E-2</v>
      </c>
      <c r="D15" s="45" t="str">
        <f t="shared" ref="D15:D21" si="5">IF($B15="N/A","N/A",IF(C15&gt;10,"No",IF(C15&lt;-10,"No","Yes")))</f>
        <v>N/A</v>
      </c>
      <c r="E15" s="44">
        <v>1.6103596099999999E-2</v>
      </c>
      <c r="F15" s="45" t="str">
        <f t="shared" ref="F15:F21" si="6">IF($B15="N/A","N/A",IF(E15&gt;10,"No",IF(E15&lt;-10,"No","Yes")))</f>
        <v>N/A</v>
      </c>
      <c r="G15" s="44">
        <v>4.9621225E-3</v>
      </c>
      <c r="H15" s="48" t="str">
        <f t="shared" ref="H15:H21" si="7">IF($B15="N/A","N/A",IF(G15&gt;10,"No",IF(G15&lt;-10,"No","Yes")))</f>
        <v>N/A</v>
      </c>
      <c r="I15" s="46">
        <v>-7.2</v>
      </c>
      <c r="J15" s="46">
        <v>-69.2</v>
      </c>
      <c r="K15" s="47" t="s">
        <v>213</v>
      </c>
      <c r="L15" s="111" t="str">
        <f t="shared" si="4"/>
        <v>N/A</v>
      </c>
    </row>
    <row r="16" spans="1:14" s="34" customFormat="1" x14ac:dyDescent="0.25">
      <c r="A16" s="155" t="s">
        <v>367</v>
      </c>
      <c r="B16" s="43" t="s">
        <v>213</v>
      </c>
      <c r="C16" s="49">
        <v>1630</v>
      </c>
      <c r="D16" s="50" t="str">
        <f t="shared" si="5"/>
        <v>N/A</v>
      </c>
      <c r="E16" s="49">
        <v>1329</v>
      </c>
      <c r="F16" s="50" t="str">
        <f t="shared" si="6"/>
        <v>N/A</v>
      </c>
      <c r="G16" s="49">
        <v>873</v>
      </c>
      <c r="H16" s="48" t="str">
        <f t="shared" si="7"/>
        <v>N/A</v>
      </c>
      <c r="I16" s="46">
        <v>-18.5</v>
      </c>
      <c r="J16" s="46">
        <v>-34.299999999999997</v>
      </c>
      <c r="K16" s="47" t="s">
        <v>213</v>
      </c>
      <c r="L16" s="111" t="str">
        <f t="shared" si="4"/>
        <v>N/A</v>
      </c>
    </row>
    <row r="17" spans="1:14" s="34" customFormat="1" x14ac:dyDescent="0.25">
      <c r="A17" s="156" t="s">
        <v>368</v>
      </c>
      <c r="B17" s="43" t="s">
        <v>213</v>
      </c>
      <c r="C17" s="44">
        <v>0.94287780190000003</v>
      </c>
      <c r="D17" s="48" t="str">
        <f t="shared" si="5"/>
        <v>N/A</v>
      </c>
      <c r="E17" s="44">
        <v>0.73798893850000002</v>
      </c>
      <c r="F17" s="48" t="str">
        <f t="shared" si="6"/>
        <v>N/A</v>
      </c>
      <c r="G17" s="44">
        <v>0.48132587910000002</v>
      </c>
      <c r="H17" s="48" t="str">
        <f t="shared" si="7"/>
        <v>N/A</v>
      </c>
      <c r="I17" s="46">
        <v>-21.7</v>
      </c>
      <c r="J17" s="46">
        <v>-34.799999999999997</v>
      </c>
      <c r="K17" s="47" t="s">
        <v>213</v>
      </c>
      <c r="L17" s="111" t="str">
        <f t="shared" si="4"/>
        <v>N/A</v>
      </c>
      <c r="M17" s="26"/>
      <c r="N17" s="26"/>
    </row>
    <row r="18" spans="1:14" x14ac:dyDescent="0.25">
      <c r="A18" s="155" t="s">
        <v>679</v>
      </c>
      <c r="B18" s="43" t="s">
        <v>213</v>
      </c>
      <c r="C18" s="44">
        <v>96.809815951000004</v>
      </c>
      <c r="D18" s="48" t="str">
        <f t="shared" si="5"/>
        <v>N/A</v>
      </c>
      <c r="E18" s="44">
        <v>96.313017306000006</v>
      </c>
      <c r="F18" s="48" t="str">
        <f t="shared" si="6"/>
        <v>N/A</v>
      </c>
      <c r="G18" s="44">
        <v>91.408934708000004</v>
      </c>
      <c r="H18" s="48" t="str">
        <f t="shared" si="7"/>
        <v>N/A</v>
      </c>
      <c r="I18" s="8">
        <v>-0.51300000000000001</v>
      </c>
      <c r="J18" s="8">
        <v>-5.09</v>
      </c>
      <c r="K18" s="47" t="s">
        <v>213</v>
      </c>
      <c r="L18" s="111" t="str">
        <f t="shared" si="4"/>
        <v>N/A</v>
      </c>
    </row>
    <row r="19" spans="1:14" x14ac:dyDescent="0.25">
      <c r="A19" s="155" t="s">
        <v>680</v>
      </c>
      <c r="B19" s="43" t="s">
        <v>213</v>
      </c>
      <c r="C19" s="44">
        <v>53.865030675</v>
      </c>
      <c r="D19" s="48" t="str">
        <f t="shared" si="5"/>
        <v>N/A</v>
      </c>
      <c r="E19" s="44">
        <v>49.887133183000003</v>
      </c>
      <c r="F19" s="48" t="str">
        <f t="shared" si="6"/>
        <v>N/A</v>
      </c>
      <c r="G19" s="44">
        <v>39.404352805999999</v>
      </c>
      <c r="H19" s="48" t="str">
        <f t="shared" si="7"/>
        <v>N/A</v>
      </c>
      <c r="I19" s="8">
        <v>-7.38</v>
      </c>
      <c r="J19" s="8">
        <v>-21</v>
      </c>
      <c r="K19" s="47" t="s">
        <v>213</v>
      </c>
      <c r="L19" s="111" t="str">
        <f t="shared" si="4"/>
        <v>N/A</v>
      </c>
    </row>
    <row r="20" spans="1:14" ht="25" x14ac:dyDescent="0.25">
      <c r="A20" s="155" t="s">
        <v>681</v>
      </c>
      <c r="B20" s="43" t="s">
        <v>213</v>
      </c>
      <c r="C20" s="44">
        <v>0</v>
      </c>
      <c r="D20" s="48" t="str">
        <f t="shared" si="5"/>
        <v>N/A</v>
      </c>
      <c r="E20" s="44">
        <v>0</v>
      </c>
      <c r="F20" s="48" t="str">
        <f t="shared" si="6"/>
        <v>N/A</v>
      </c>
      <c r="G20" s="44">
        <v>5.4982817868999998</v>
      </c>
      <c r="H20" s="48" t="str">
        <f t="shared" si="7"/>
        <v>N/A</v>
      </c>
      <c r="I20" s="8" t="s">
        <v>1748</v>
      </c>
      <c r="J20" s="8" t="s">
        <v>1748</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12</v>
      </c>
      <c r="D22" s="27" t="str">
        <f>IF($B22="N/A","N/A",IF(C22&gt;0,"No",IF(C22&lt;0,"No","Yes")))</f>
        <v>No</v>
      </c>
      <c r="E22" s="1">
        <v>16</v>
      </c>
      <c r="F22" s="27" t="str">
        <f>IF($B22="N/A","N/A",IF(E22&gt;0,"No",IF(E22&lt;0,"No","Yes")))</f>
        <v>No</v>
      </c>
      <c r="G22" s="1">
        <v>11</v>
      </c>
      <c r="H22" s="27" t="str">
        <f>IF($B22="N/A","N/A",IF(G22&gt;0,"No",IF(G22&lt;0,"No","Yes")))</f>
        <v>No</v>
      </c>
      <c r="I22" s="8">
        <v>33.33</v>
      </c>
      <c r="J22" s="8">
        <v>-56.3</v>
      </c>
      <c r="K22" s="28" t="s">
        <v>213</v>
      </c>
      <c r="L22" s="111" t="str">
        <f t="shared" si="4"/>
        <v>N/A</v>
      </c>
    </row>
    <row r="23" spans="1:14" x14ac:dyDescent="0.25">
      <c r="A23" s="157" t="s">
        <v>145</v>
      </c>
      <c r="B23" s="30" t="s">
        <v>279</v>
      </c>
      <c r="C23" s="4">
        <v>1.3882863299999999E-2</v>
      </c>
      <c r="D23" s="27" t="str">
        <f>IF($B23="N/A","N/A",IF(C23&gt;=10,"No",IF(C23&lt;0,"No","Yes")))</f>
        <v>Yes</v>
      </c>
      <c r="E23" s="4">
        <v>1.77694854E-2</v>
      </c>
      <c r="F23" s="27" t="str">
        <f>IF($B23="N/A","N/A",IF(E23&gt;=10,"No",IF(E23&lt;0,"No","Yes")))</f>
        <v>Yes</v>
      </c>
      <c r="G23" s="4">
        <v>7.7188572E-3</v>
      </c>
      <c r="H23" s="27" t="str">
        <f>IF($B23="N/A","N/A",IF(G23&gt;=10,"No",IF(G23&lt;0,"No","Yes")))</f>
        <v>Yes</v>
      </c>
      <c r="I23" s="8">
        <v>28</v>
      </c>
      <c r="J23" s="8">
        <v>-56.6</v>
      </c>
      <c r="K23" s="28" t="s">
        <v>213</v>
      </c>
      <c r="L23" s="111" t="str">
        <f t="shared" si="4"/>
        <v>N/A</v>
      </c>
    </row>
    <row r="24" spans="1:14" x14ac:dyDescent="0.25">
      <c r="A24" s="134" t="s">
        <v>424</v>
      </c>
      <c r="B24" s="22" t="s">
        <v>213</v>
      </c>
      <c r="C24" s="9">
        <v>79.166666667000001</v>
      </c>
      <c r="D24" s="48" t="str">
        <f t="shared" ref="D24:D27" si="8">IF($B24="N/A","N/A",IF(C24&gt;10,"No",IF(C24&lt;-10,"No","Yes")))</f>
        <v>N/A</v>
      </c>
      <c r="E24" s="9">
        <v>75</v>
      </c>
      <c r="F24" s="27" t="str">
        <f t="shared" ref="F24:F27" si="9">IF($B24="N/A","N/A",IF(E24&gt;10,"No",IF(E24&lt;-10,"No","Yes")))</f>
        <v>N/A</v>
      </c>
      <c r="G24" s="9">
        <v>85.714285713999999</v>
      </c>
      <c r="H24" s="27" t="str">
        <f t="shared" ref="H24:H27" si="10">IF($B24="N/A","N/A",IF(G24&gt;10,"No",IF(G24&lt;-10,"No","Yes")))</f>
        <v>N/A</v>
      </c>
      <c r="I24" s="8">
        <v>-5.26</v>
      </c>
      <c r="J24" s="8">
        <v>14.29</v>
      </c>
      <c r="K24" s="28" t="s">
        <v>213</v>
      </c>
      <c r="L24" s="111" t="str">
        <f t="shared" si="4"/>
        <v>N/A</v>
      </c>
    </row>
    <row r="25" spans="1:14" x14ac:dyDescent="0.25">
      <c r="A25" s="134" t="s">
        <v>425</v>
      </c>
      <c r="B25" s="22" t="s">
        <v>213</v>
      </c>
      <c r="C25" s="9">
        <v>12.5</v>
      </c>
      <c r="D25" s="48" t="str">
        <f t="shared" si="8"/>
        <v>N/A</v>
      </c>
      <c r="E25" s="9">
        <v>6.25</v>
      </c>
      <c r="F25" s="27" t="str">
        <f t="shared" si="9"/>
        <v>N/A</v>
      </c>
      <c r="G25" s="9">
        <v>0</v>
      </c>
      <c r="H25" s="27" t="str">
        <f t="shared" si="10"/>
        <v>N/A</v>
      </c>
      <c r="I25" s="8">
        <v>-50</v>
      </c>
      <c r="J25" s="8">
        <v>-100</v>
      </c>
      <c r="K25" s="28" t="s">
        <v>213</v>
      </c>
      <c r="L25" s="111" t="str">
        <f t="shared" si="4"/>
        <v>N/A</v>
      </c>
    </row>
    <row r="26" spans="1:14" x14ac:dyDescent="0.25">
      <c r="A26" s="134" t="s">
        <v>421</v>
      </c>
      <c r="B26" s="22" t="s">
        <v>213</v>
      </c>
      <c r="C26" s="9">
        <v>0</v>
      </c>
      <c r="D26" s="48" t="str">
        <f t="shared" si="8"/>
        <v>N/A</v>
      </c>
      <c r="E26" s="9">
        <v>0</v>
      </c>
      <c r="F26" s="27" t="str">
        <f t="shared" si="9"/>
        <v>N/A</v>
      </c>
      <c r="G26" s="9">
        <v>0</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22.334056399000001</v>
      </c>
      <c r="D28" s="48" t="str">
        <f>IF($B28="N/A","N/A",IF(C28&gt;10,"No",IF(C28&lt;-10,"No","Yes")))</f>
        <v>N/A</v>
      </c>
      <c r="E28" s="44">
        <v>21.928100220000001</v>
      </c>
      <c r="F28" s="48" t="str">
        <f>IF($B28="N/A","N/A",IF(E28&gt;10,"No",IF(E28&lt;-10,"No","Yes")))</f>
        <v>N/A</v>
      </c>
      <c r="G28" s="44">
        <v>22.260632726000001</v>
      </c>
      <c r="H28" s="48" t="str">
        <f>IF($B28="N/A","N/A",IF(G28&gt;10,"No",IF(G28&lt;-10,"No","Yes")))</f>
        <v>N/A</v>
      </c>
      <c r="I28" s="8">
        <v>-1.82</v>
      </c>
      <c r="J28" s="8">
        <v>1.516</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96.787274042000007</v>
      </c>
      <c r="D30" s="27" t="str">
        <f>IF($B30="N/A","N/A",IF(C30&gt;=98,"Yes","No"))</f>
        <v>No</v>
      </c>
      <c r="E30" s="9">
        <v>97.994824636999994</v>
      </c>
      <c r="F30" s="27" t="str">
        <f>IF($B30="N/A","N/A",IF(E30&gt;=98,"Yes","No"))</f>
        <v>No</v>
      </c>
      <c r="G30" s="9">
        <v>98.691102362999999</v>
      </c>
      <c r="H30" s="27" t="str">
        <f>IF($B30="N/A","N/A",IF(G30&gt;=98,"Yes","No"))</f>
        <v>Yes</v>
      </c>
      <c r="I30" s="8">
        <v>1.248</v>
      </c>
      <c r="J30" s="8">
        <v>0.71050000000000002</v>
      </c>
      <c r="K30" s="28" t="s">
        <v>737</v>
      </c>
      <c r="L30" s="111" t="str">
        <f t="shared" si="4"/>
        <v>Yes</v>
      </c>
    </row>
    <row r="31" spans="1:14" x14ac:dyDescent="0.25">
      <c r="A31" s="134" t="s">
        <v>18</v>
      </c>
      <c r="B31" s="30" t="s">
        <v>277</v>
      </c>
      <c r="C31" s="9">
        <v>99.998264641999995</v>
      </c>
      <c r="D31" s="27" t="str">
        <f>IF($B31="N/A","N/A",IF(C31&gt;=95,"Yes","No"))</f>
        <v>Yes</v>
      </c>
      <c r="E31" s="9">
        <v>100</v>
      </c>
      <c r="F31" s="27" t="str">
        <f>IF($B31="N/A","N/A",IF(E31&gt;=95,"Yes","No"))</f>
        <v>Yes</v>
      </c>
      <c r="G31" s="9">
        <v>99.091380242</v>
      </c>
      <c r="H31" s="27" t="str">
        <f>IF($B31="N/A","N/A",IF(G31&gt;=95,"Yes","No"))</f>
        <v>Yes</v>
      </c>
      <c r="I31" s="8">
        <v>1.6999999999999999E-3</v>
      </c>
      <c r="J31" s="8">
        <v>-0.90900000000000003</v>
      </c>
      <c r="K31" s="28" t="s">
        <v>737</v>
      </c>
      <c r="L31" s="111" t="str">
        <f t="shared" si="4"/>
        <v>Yes</v>
      </c>
    </row>
    <row r="32" spans="1:14" x14ac:dyDescent="0.25">
      <c r="A32" s="134" t="s">
        <v>23</v>
      </c>
      <c r="B32" s="22" t="s">
        <v>213</v>
      </c>
      <c r="C32" s="9">
        <v>90.236876355999996</v>
      </c>
      <c r="D32" s="27" t="str">
        <f t="shared" ref="D32:D37" si="11">IF($B32="N/A","N/A",IF(C32&gt;10,"No",IF(C32&lt;-10,"No","Yes")))</f>
        <v>N/A</v>
      </c>
      <c r="E32" s="9">
        <v>90.155149819000002</v>
      </c>
      <c r="F32" s="27" t="str">
        <f t="shared" ref="F32:F37" si="12">IF($B32="N/A","N/A",IF(E32&gt;10,"No",IF(E32&lt;-10,"No","Yes")))</f>
        <v>N/A</v>
      </c>
      <c r="G32" s="9">
        <v>93.574051408000003</v>
      </c>
      <c r="H32" s="27" t="str">
        <f t="shared" ref="H32:H37" si="13">IF($B32="N/A","N/A",IF(G32&gt;10,"No",IF(G32&lt;-10,"No","Yes")))</f>
        <v>N/A</v>
      </c>
      <c r="I32" s="8">
        <v>-9.0999999999999998E-2</v>
      </c>
      <c r="J32" s="8">
        <v>3.7919999999999998</v>
      </c>
      <c r="K32" s="28" t="s">
        <v>737</v>
      </c>
      <c r="L32" s="111" t="str">
        <f t="shared" si="4"/>
        <v>Yes</v>
      </c>
    </row>
    <row r="33" spans="1:12" x14ac:dyDescent="0.25">
      <c r="A33" s="134" t="s">
        <v>24</v>
      </c>
      <c r="B33" s="22" t="s">
        <v>213</v>
      </c>
      <c r="C33" s="9">
        <v>2.4080983369000002</v>
      </c>
      <c r="D33" s="27" t="str">
        <f t="shared" si="11"/>
        <v>N/A</v>
      </c>
      <c r="E33" s="9">
        <v>2.3477932520000002</v>
      </c>
      <c r="F33" s="27" t="str">
        <f t="shared" si="12"/>
        <v>N/A</v>
      </c>
      <c r="G33" s="9">
        <v>2.8554258051999999</v>
      </c>
      <c r="H33" s="27" t="str">
        <f t="shared" si="13"/>
        <v>N/A</v>
      </c>
      <c r="I33" s="8">
        <v>-2.5</v>
      </c>
      <c r="J33" s="8">
        <v>21.62</v>
      </c>
      <c r="K33" s="28" t="s">
        <v>737</v>
      </c>
      <c r="L33" s="111" t="str">
        <f t="shared" si="4"/>
        <v>No</v>
      </c>
    </row>
    <row r="34" spans="1:12" x14ac:dyDescent="0.25">
      <c r="A34" s="134" t="s">
        <v>25</v>
      </c>
      <c r="B34" s="22" t="s">
        <v>213</v>
      </c>
      <c r="C34" s="9">
        <v>0.12841648589999999</v>
      </c>
      <c r="D34" s="27" t="str">
        <f t="shared" si="11"/>
        <v>N/A</v>
      </c>
      <c r="E34" s="9">
        <v>0.12882876879999999</v>
      </c>
      <c r="F34" s="27" t="str">
        <f t="shared" si="12"/>
        <v>N/A</v>
      </c>
      <c r="G34" s="9">
        <v>0.50448245059999997</v>
      </c>
      <c r="H34" s="27" t="str">
        <f t="shared" si="13"/>
        <v>N/A</v>
      </c>
      <c r="I34" s="8">
        <v>0.3211</v>
      </c>
      <c r="J34" s="8">
        <v>291.60000000000002</v>
      </c>
      <c r="K34" s="28" t="s">
        <v>737</v>
      </c>
      <c r="L34" s="111" t="str">
        <f t="shared" si="4"/>
        <v>No</v>
      </c>
    </row>
    <row r="35" spans="1:12" x14ac:dyDescent="0.25">
      <c r="A35" s="134" t="s">
        <v>26</v>
      </c>
      <c r="B35" s="30" t="s">
        <v>213</v>
      </c>
      <c r="C35" s="9">
        <v>1.3501084598999999</v>
      </c>
      <c r="D35" s="7" t="str">
        <f t="shared" si="11"/>
        <v>N/A</v>
      </c>
      <c r="E35" s="9">
        <v>1.3738033361999999</v>
      </c>
      <c r="F35" s="7" t="str">
        <f t="shared" si="12"/>
        <v>N/A</v>
      </c>
      <c r="G35" s="9">
        <v>1.5095879233</v>
      </c>
      <c r="H35" s="7" t="str">
        <f t="shared" si="13"/>
        <v>N/A</v>
      </c>
      <c r="I35" s="8">
        <v>1.7549999999999999</v>
      </c>
      <c r="J35" s="8">
        <v>9.8840000000000003</v>
      </c>
      <c r="K35" s="30" t="s">
        <v>213</v>
      </c>
      <c r="L35" s="111" t="str">
        <f t="shared" si="4"/>
        <v>N/A</v>
      </c>
    </row>
    <row r="36" spans="1:12" x14ac:dyDescent="0.25">
      <c r="A36" s="134" t="s">
        <v>60</v>
      </c>
      <c r="B36" s="30" t="s">
        <v>213</v>
      </c>
      <c r="C36" s="9">
        <v>0</v>
      </c>
      <c r="D36" s="7" t="str">
        <f t="shared" si="11"/>
        <v>N/A</v>
      </c>
      <c r="E36" s="9">
        <v>0</v>
      </c>
      <c r="F36" s="7" t="str">
        <f t="shared" si="12"/>
        <v>N/A</v>
      </c>
      <c r="G36" s="9">
        <v>0.1847012251</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0.98746237059999997</v>
      </c>
      <c r="H37" s="7" t="str">
        <f t="shared" si="13"/>
        <v>N/A</v>
      </c>
      <c r="I37" s="8" t="s">
        <v>1748</v>
      </c>
      <c r="J37" s="8" t="s">
        <v>1748</v>
      </c>
      <c r="K37" s="30" t="s">
        <v>213</v>
      </c>
      <c r="L37" s="111" t="str">
        <f t="shared" si="4"/>
        <v>N/A</v>
      </c>
    </row>
    <row r="38" spans="1:12" x14ac:dyDescent="0.25">
      <c r="A38" s="134" t="s">
        <v>62</v>
      </c>
      <c r="B38" s="30" t="s">
        <v>278</v>
      </c>
      <c r="C38" s="9">
        <v>5.8765003614999998</v>
      </c>
      <c r="D38" s="7" t="str">
        <f>IF($B38="N/A","N/A",IF(C38&gt;=5,"No",IF(C38&lt;0,"No","Yes")))</f>
        <v>No</v>
      </c>
      <c r="E38" s="9">
        <v>5.9944248240000002</v>
      </c>
      <c r="F38" s="7" t="str">
        <f>IF($B38="N/A","N/A",IF(E38&gt;=5,"No",IF(E38&lt;0,"No","Yes")))</f>
        <v>No</v>
      </c>
      <c r="G38" s="9">
        <v>2.4182076814000002</v>
      </c>
      <c r="H38" s="7" t="str">
        <f>IF($B38="N/A","N/A",IF(G38&gt;=5,"No",IF(G38&lt;0,"No","Yes")))</f>
        <v>Yes</v>
      </c>
      <c r="I38" s="8">
        <v>2.0070000000000001</v>
      </c>
      <c r="J38" s="8">
        <v>-59.7</v>
      </c>
      <c r="K38" s="28" t="s">
        <v>737</v>
      </c>
      <c r="L38" s="111" t="str">
        <f t="shared" si="4"/>
        <v>No</v>
      </c>
    </row>
    <row r="39" spans="1:12" x14ac:dyDescent="0.25">
      <c r="A39" s="134" t="s">
        <v>63</v>
      </c>
      <c r="B39" s="30" t="s">
        <v>213</v>
      </c>
      <c r="C39" s="9">
        <v>5.0574114243999997</v>
      </c>
      <c r="D39" s="7" t="str">
        <f>IF($B39="N/A","N/A",IF(C39&gt;10,"No",IF(C39&lt;-10,"No","Yes")))</f>
        <v>N/A</v>
      </c>
      <c r="E39" s="9">
        <v>5.1731414228999997</v>
      </c>
      <c r="F39" s="7" t="str">
        <f>IF($B39="N/A","N/A",IF(E39&gt;10,"No",IF(E39&lt;-10,"No","Yes")))</f>
        <v>N/A</v>
      </c>
      <c r="G39" s="9">
        <v>5.3894163440999998</v>
      </c>
      <c r="H39" s="7" t="str">
        <f>IF($B39="N/A","N/A",IF(G39&gt;10,"No",IF(G39&lt;-10,"No","Yes")))</f>
        <v>N/A</v>
      </c>
      <c r="I39" s="8">
        <v>2.2879999999999998</v>
      </c>
      <c r="J39" s="8">
        <v>4.181</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22.158567775000002</v>
      </c>
      <c r="H40" s="7" t="str">
        <f>IF($B40="N/A","N/A",IF(G40&gt;10,"No",IF(G40&lt;-10,"No","Yes")))</f>
        <v>N/A</v>
      </c>
      <c r="I40" s="8">
        <v>0</v>
      </c>
      <c r="J40" s="8">
        <v>-77.8</v>
      </c>
      <c r="K40" s="28" t="s">
        <v>737</v>
      </c>
      <c r="L40" s="111" t="str">
        <f t="shared" si="4"/>
        <v>No</v>
      </c>
    </row>
    <row r="41" spans="1:12" x14ac:dyDescent="0.25">
      <c r="A41" s="110" t="s">
        <v>19</v>
      </c>
      <c r="B41" s="22" t="s">
        <v>281</v>
      </c>
      <c r="C41" s="4">
        <v>3.4024584237000002</v>
      </c>
      <c r="D41" s="27" t="str">
        <f>IF($B41="N/A","N/A",IF(C41&gt;8,"No",IF(C41&lt;2,"No","Yes")))</f>
        <v>Yes</v>
      </c>
      <c r="E41" s="4">
        <v>3.1157681971</v>
      </c>
      <c r="F41" s="27" t="str">
        <f>IF($B41="N/A","N/A",IF(E41&gt;8,"No",IF(E41&lt;2,"No","Yes")))</f>
        <v>Yes</v>
      </c>
      <c r="G41" s="4">
        <v>3.0197271935000001</v>
      </c>
      <c r="H41" s="27" t="str">
        <f>IF($B41="N/A","N/A",IF(G41&gt;8,"No",IF(G41&lt;2,"No","Yes")))</f>
        <v>Yes</v>
      </c>
      <c r="I41" s="8">
        <v>-8.43</v>
      </c>
      <c r="J41" s="8">
        <v>-3.08</v>
      </c>
      <c r="K41" s="28" t="s">
        <v>737</v>
      </c>
      <c r="L41" s="111" t="str">
        <f t="shared" si="4"/>
        <v>Yes</v>
      </c>
    </row>
    <row r="42" spans="1:12" x14ac:dyDescent="0.25">
      <c r="A42" s="110" t="s">
        <v>170</v>
      </c>
      <c r="B42" s="22" t="s">
        <v>213</v>
      </c>
      <c r="C42" s="4">
        <v>16.964859002000001</v>
      </c>
      <c r="D42" s="7" t="str">
        <f t="shared" ref="D42:D49" si="14">IF($B42="N/A","N/A",IF(C42&gt;10,"No",IF(C42&lt;-10,"No","Yes")))</f>
        <v>N/A</v>
      </c>
      <c r="E42" s="4">
        <v>16.970969103000002</v>
      </c>
      <c r="F42" s="7" t="str">
        <f t="shared" ref="F42:F49" si="15">IF($B42="N/A","N/A",IF(E42&gt;10,"No",IF(E42&lt;-10,"No","Yes")))</f>
        <v>N/A</v>
      </c>
      <c r="G42" s="4">
        <v>16.452192706999998</v>
      </c>
      <c r="H42" s="7" t="str">
        <f t="shared" ref="H42:H49" si="16">IF($B42="N/A","N/A",IF(G42&gt;10,"No",IF(G42&lt;-10,"No","Yes")))</f>
        <v>N/A</v>
      </c>
      <c r="I42" s="8">
        <v>3.5999999999999997E-2</v>
      </c>
      <c r="J42" s="8">
        <v>-3.06</v>
      </c>
      <c r="K42" s="28" t="s">
        <v>737</v>
      </c>
      <c r="L42" s="111" t="str">
        <f>IF(J42="Div by 0", "N/A", IF(OR(J42="N/A",K42="N/A"),"N/A", IF(J42&gt;VALUE(MID(K42,1,2)), "No", IF(J42&lt;-1*VALUE(MID(K42,1,2)), "No", "Yes"))))</f>
        <v>Yes</v>
      </c>
    </row>
    <row r="43" spans="1:12" x14ac:dyDescent="0.25">
      <c r="A43" s="110" t="s">
        <v>171</v>
      </c>
      <c r="B43" s="22" t="s">
        <v>213</v>
      </c>
      <c r="C43" s="4">
        <v>35.999421546999997</v>
      </c>
      <c r="D43" s="7" t="str">
        <f t="shared" si="14"/>
        <v>N/A</v>
      </c>
      <c r="E43" s="4">
        <v>37.777370560000001</v>
      </c>
      <c r="F43" s="7" t="str">
        <f t="shared" si="15"/>
        <v>N/A</v>
      </c>
      <c r="G43" s="4">
        <v>37.954723389000002</v>
      </c>
      <c r="H43" s="7" t="str">
        <f t="shared" si="16"/>
        <v>N/A</v>
      </c>
      <c r="I43" s="8">
        <v>4.9390000000000001</v>
      </c>
      <c r="J43" s="8">
        <v>0.46949999999999997</v>
      </c>
      <c r="K43" s="28" t="s">
        <v>737</v>
      </c>
      <c r="L43" s="111" t="str">
        <f>IF(J43="Div by 0", "N/A", IF(OR(J43="N/A",K43="N/A"),"N/A", IF(J43&gt;VALUE(MID(K43,1,2)), "No", IF(J43&lt;-1*VALUE(MID(K43,1,2)), "No", "Yes"))))</f>
        <v>Yes</v>
      </c>
    </row>
    <row r="44" spans="1:12" x14ac:dyDescent="0.25">
      <c r="A44" s="110" t="s">
        <v>172</v>
      </c>
      <c r="B44" s="22" t="s">
        <v>213</v>
      </c>
      <c r="C44" s="4">
        <v>2.8187997108</v>
      </c>
      <c r="D44" s="7" t="str">
        <f t="shared" si="14"/>
        <v>N/A</v>
      </c>
      <c r="E44" s="4">
        <v>2.7076253304</v>
      </c>
      <c r="F44" s="7" t="str">
        <f t="shared" si="15"/>
        <v>N/A</v>
      </c>
      <c r="G44" s="4">
        <v>2.7716210703000002</v>
      </c>
      <c r="H44" s="7" t="str">
        <f t="shared" si="16"/>
        <v>N/A</v>
      </c>
      <c r="I44" s="8">
        <v>-3.94</v>
      </c>
      <c r="J44" s="8">
        <v>2.3639999999999999</v>
      </c>
      <c r="K44" s="28" t="s">
        <v>737</v>
      </c>
      <c r="L44" s="111" t="str">
        <f t="shared" ref="L44:L53" si="17">IF(J44="Div by 0", "N/A", IF(OR(J44="N/A",K44="N/A"),"N/A", IF(J44&gt;VALUE(MID(K44,1,2)), "No", IF(J44&lt;-1*VALUE(MID(K44,1,2)), "No", "Yes"))))</f>
        <v>Yes</v>
      </c>
    </row>
    <row r="45" spans="1:12" x14ac:dyDescent="0.25">
      <c r="A45" s="110" t="s">
        <v>173</v>
      </c>
      <c r="B45" s="22" t="s">
        <v>213</v>
      </c>
      <c r="C45" s="4">
        <v>19.524511930999999</v>
      </c>
      <c r="D45" s="7" t="str">
        <f t="shared" si="14"/>
        <v>N/A</v>
      </c>
      <c r="E45" s="4">
        <v>18.501921326000001</v>
      </c>
      <c r="F45" s="7" t="str">
        <f t="shared" si="15"/>
        <v>N/A</v>
      </c>
      <c r="G45" s="4">
        <v>18.285421284000002</v>
      </c>
      <c r="H45" s="7" t="str">
        <f t="shared" si="16"/>
        <v>N/A</v>
      </c>
      <c r="I45" s="8">
        <v>-5.24</v>
      </c>
      <c r="J45" s="8">
        <v>-1.17</v>
      </c>
      <c r="K45" s="28" t="s">
        <v>737</v>
      </c>
      <c r="L45" s="111" t="str">
        <f t="shared" si="17"/>
        <v>Yes</v>
      </c>
    </row>
    <row r="46" spans="1:12" x14ac:dyDescent="0.25">
      <c r="A46" s="110" t="s">
        <v>174</v>
      </c>
      <c r="B46" s="22" t="s">
        <v>213</v>
      </c>
      <c r="C46" s="4">
        <v>11.751265365</v>
      </c>
      <c r="D46" s="7" t="str">
        <f t="shared" si="14"/>
        <v>N/A</v>
      </c>
      <c r="E46" s="4">
        <v>11.564603184999999</v>
      </c>
      <c r="F46" s="7" t="str">
        <f t="shared" si="15"/>
        <v>N/A</v>
      </c>
      <c r="G46" s="4">
        <v>11.921774896000001</v>
      </c>
      <c r="H46" s="7" t="str">
        <f t="shared" si="16"/>
        <v>N/A</v>
      </c>
      <c r="I46" s="8">
        <v>-1.59</v>
      </c>
      <c r="J46" s="8">
        <v>3.0880000000000001</v>
      </c>
      <c r="K46" s="28" t="s">
        <v>737</v>
      </c>
      <c r="L46" s="111" t="str">
        <f t="shared" si="17"/>
        <v>Yes</v>
      </c>
    </row>
    <row r="47" spans="1:12" x14ac:dyDescent="0.25">
      <c r="A47" s="110" t="s">
        <v>175</v>
      </c>
      <c r="B47" s="22" t="s">
        <v>213</v>
      </c>
      <c r="C47" s="4">
        <v>3.7101952277999999</v>
      </c>
      <c r="D47" s="7" t="str">
        <f t="shared" si="14"/>
        <v>N/A</v>
      </c>
      <c r="E47" s="4">
        <v>3.7832344905999999</v>
      </c>
      <c r="F47" s="7" t="str">
        <f t="shared" si="15"/>
        <v>N/A</v>
      </c>
      <c r="G47" s="4">
        <v>3.9415792781999999</v>
      </c>
      <c r="H47" s="7" t="str">
        <f t="shared" si="16"/>
        <v>N/A</v>
      </c>
      <c r="I47" s="8">
        <v>1.9690000000000001</v>
      </c>
      <c r="J47" s="8">
        <v>4.1849999999999996</v>
      </c>
      <c r="K47" s="28" t="s">
        <v>737</v>
      </c>
      <c r="L47" s="111" t="str">
        <f t="shared" si="17"/>
        <v>Yes</v>
      </c>
    </row>
    <row r="48" spans="1:12" x14ac:dyDescent="0.25">
      <c r="A48" s="110" t="s">
        <v>176</v>
      </c>
      <c r="B48" s="22" t="s">
        <v>213</v>
      </c>
      <c r="C48" s="4">
        <v>2.9605206073999999</v>
      </c>
      <c r="D48" s="7" t="str">
        <f t="shared" si="14"/>
        <v>N/A</v>
      </c>
      <c r="E48" s="4">
        <v>2.8586659558999998</v>
      </c>
      <c r="F48" s="7" t="str">
        <f t="shared" si="15"/>
        <v>N/A</v>
      </c>
      <c r="G48" s="4">
        <v>2.8725175603999999</v>
      </c>
      <c r="H48" s="7" t="str">
        <f t="shared" si="16"/>
        <v>N/A</v>
      </c>
      <c r="I48" s="8">
        <v>-3.44</v>
      </c>
      <c r="J48" s="8">
        <v>0.48449999999999999</v>
      </c>
      <c r="K48" s="28" t="s">
        <v>737</v>
      </c>
      <c r="L48" s="111" t="str">
        <f t="shared" si="17"/>
        <v>Yes</v>
      </c>
    </row>
    <row r="49" spans="1:12" x14ac:dyDescent="0.25">
      <c r="A49" s="110" t="s">
        <v>954</v>
      </c>
      <c r="B49" s="22" t="s">
        <v>213</v>
      </c>
      <c r="C49" s="4">
        <v>2.8673897325</v>
      </c>
      <c r="D49" s="7" t="str">
        <f t="shared" si="14"/>
        <v>N/A</v>
      </c>
      <c r="E49" s="4">
        <v>2.7192865552000001</v>
      </c>
      <c r="F49" s="7" t="str">
        <f t="shared" si="15"/>
        <v>N/A</v>
      </c>
      <c r="G49" s="4">
        <v>2.7804426213000002</v>
      </c>
      <c r="H49" s="7" t="str">
        <f t="shared" si="16"/>
        <v>N/A</v>
      </c>
      <c r="I49" s="8">
        <v>-5.17</v>
      </c>
      <c r="J49" s="8">
        <v>2.2490000000000001</v>
      </c>
      <c r="K49" s="28" t="s">
        <v>737</v>
      </c>
      <c r="L49" s="111" t="str">
        <f t="shared" si="17"/>
        <v>Yes</v>
      </c>
    </row>
    <row r="50" spans="1:12" x14ac:dyDescent="0.25">
      <c r="A50" s="134" t="s">
        <v>208</v>
      </c>
      <c r="B50" s="22" t="s">
        <v>213</v>
      </c>
      <c r="C50" s="23">
        <v>97093</v>
      </c>
      <c r="D50" s="5" t="str">
        <f t="shared" ref="D50:D53" si="18">IF($B50="N/A","N/A",IF(C50&lt;0,"No","Yes"))</f>
        <v>N/A</v>
      </c>
      <c r="E50" s="23">
        <v>103838</v>
      </c>
      <c r="F50" s="5" t="str">
        <f t="shared" ref="F50:F53" si="19">IF($B50="N/A","N/A",IF(E50&lt;0,"No","Yes"))</f>
        <v>N/A</v>
      </c>
      <c r="G50" s="23">
        <v>103836</v>
      </c>
      <c r="H50" s="5" t="str">
        <f t="shared" ref="H50:H53" si="20">IF($B50="N/A","N/A",IF(G50&lt;0,"No","Yes"))</f>
        <v>N/A</v>
      </c>
      <c r="I50" s="8">
        <v>6.9470000000000001</v>
      </c>
      <c r="J50" s="8">
        <v>-2E-3</v>
      </c>
      <c r="K50" s="28" t="s">
        <v>737</v>
      </c>
      <c r="L50" s="111" t="str">
        <f t="shared" si="17"/>
        <v>Yes</v>
      </c>
    </row>
    <row r="51" spans="1:12" x14ac:dyDescent="0.25">
      <c r="A51" s="134" t="s">
        <v>209</v>
      </c>
      <c r="B51" s="22" t="s">
        <v>213</v>
      </c>
      <c r="C51" s="23">
        <v>4833</v>
      </c>
      <c r="D51" s="5" t="str">
        <f t="shared" si="18"/>
        <v>N/A</v>
      </c>
      <c r="E51" s="23">
        <v>4839</v>
      </c>
      <c r="F51" s="5" t="str">
        <f t="shared" si="19"/>
        <v>N/A</v>
      </c>
      <c r="G51" s="23">
        <v>4984</v>
      </c>
      <c r="H51" s="5" t="str">
        <f t="shared" si="20"/>
        <v>N/A</v>
      </c>
      <c r="I51" s="8">
        <v>0.1241</v>
      </c>
      <c r="J51" s="8">
        <v>2.996</v>
      </c>
      <c r="K51" s="28" t="s">
        <v>737</v>
      </c>
      <c r="L51" s="111" t="str">
        <f t="shared" si="17"/>
        <v>Yes</v>
      </c>
    </row>
    <row r="52" spans="1:12" x14ac:dyDescent="0.25">
      <c r="A52" s="134" t="s">
        <v>210</v>
      </c>
      <c r="B52" s="22" t="s">
        <v>213</v>
      </c>
      <c r="C52" s="23">
        <v>53172</v>
      </c>
      <c r="D52" s="5" t="str">
        <f t="shared" si="18"/>
        <v>N/A</v>
      </c>
      <c r="E52" s="23">
        <v>53289</v>
      </c>
      <c r="F52" s="5" t="str">
        <f t="shared" si="19"/>
        <v>N/A</v>
      </c>
      <c r="G52" s="23">
        <v>53965</v>
      </c>
      <c r="H52" s="5" t="str">
        <f t="shared" si="20"/>
        <v>N/A</v>
      </c>
      <c r="I52" s="8">
        <v>0.22</v>
      </c>
      <c r="J52" s="8">
        <v>1.2689999999999999</v>
      </c>
      <c r="K52" s="28" t="s">
        <v>737</v>
      </c>
      <c r="L52" s="111" t="str">
        <f t="shared" si="17"/>
        <v>Yes</v>
      </c>
    </row>
    <row r="53" spans="1:12" x14ac:dyDescent="0.25">
      <c r="A53" s="134" t="s">
        <v>955</v>
      </c>
      <c r="B53" s="22" t="s">
        <v>213</v>
      </c>
      <c r="C53" s="23">
        <v>10286</v>
      </c>
      <c r="D53" s="5" t="str">
        <f t="shared" si="18"/>
        <v>N/A</v>
      </c>
      <c r="E53" s="23">
        <v>10784</v>
      </c>
      <c r="F53" s="5" t="str">
        <f t="shared" si="19"/>
        <v>N/A</v>
      </c>
      <c r="G53" s="23">
        <v>11310</v>
      </c>
      <c r="H53" s="5" t="str">
        <f t="shared" si="20"/>
        <v>N/A</v>
      </c>
      <c r="I53" s="8">
        <v>4.8419999999999996</v>
      </c>
      <c r="J53" s="8">
        <v>4.8780000000000001</v>
      </c>
      <c r="K53" s="28" t="s">
        <v>737</v>
      </c>
      <c r="L53" s="111" t="str">
        <f t="shared" si="17"/>
        <v>Yes</v>
      </c>
    </row>
    <row r="54" spans="1:12" x14ac:dyDescent="0.25">
      <c r="A54" s="134" t="s">
        <v>956</v>
      </c>
      <c r="B54" s="22" t="s">
        <v>213</v>
      </c>
      <c r="C54" s="4">
        <v>99.999421546999997</v>
      </c>
      <c r="D54" s="27" t="str">
        <f>IF($B54="N/A","N/A",IF(C54&gt;10,"No",IF(C54&lt;-10,"No","Yes")))</f>
        <v>N/A</v>
      </c>
      <c r="E54" s="4">
        <v>99.999444703999998</v>
      </c>
      <c r="F54" s="27" t="str">
        <f>IF($B54="N/A","N/A",IF(E54&gt;10,"No",IF(E54&lt;-10,"No","Yes")))</f>
        <v>N/A</v>
      </c>
      <c r="G54" s="4">
        <v>100</v>
      </c>
      <c r="H54" s="27" t="str">
        <f>IF($B54="N/A","N/A",IF(G54&gt;10,"No",IF(G54&lt;-10,"No","Yes")))</f>
        <v>N/A</v>
      </c>
      <c r="I54" s="8">
        <v>0</v>
      </c>
      <c r="J54" s="8">
        <v>5.9999999999999995E-4</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1" t="str">
        <f t="shared" si="4"/>
        <v>N/A</v>
      </c>
    </row>
    <row r="56" spans="1:12" x14ac:dyDescent="0.25">
      <c r="A56" s="134" t="s">
        <v>177</v>
      </c>
      <c r="B56" s="22" t="s">
        <v>213</v>
      </c>
      <c r="C56" s="4">
        <v>56.333767172999998</v>
      </c>
      <c r="D56" s="27" t="str">
        <f t="shared" ref="D56:D57" si="21">IF($B56="N/A","N/A",IF(C56&gt;10,"No",IF(C56&lt;-10,"No","Yes")))</f>
        <v>N/A</v>
      </c>
      <c r="E56" s="4">
        <v>56.033850870000002</v>
      </c>
      <c r="F56" s="27" t="str">
        <f t="shared" ref="F56:F57" si="22">IF($B56="N/A","N/A",IF(E56&gt;10,"No",IF(E56&lt;-10,"No","Yes")))</f>
        <v>N/A</v>
      </c>
      <c r="G56" s="4">
        <v>55.966676591000002</v>
      </c>
      <c r="H56" s="27" t="str">
        <f t="shared" ref="H56:H57" si="23">IF($B56="N/A","N/A",IF(G56&gt;10,"No",IF(G56&lt;-10,"No","Yes")))</f>
        <v>N/A</v>
      </c>
      <c r="I56" s="8">
        <v>-0.53200000000000003</v>
      </c>
      <c r="J56" s="8">
        <v>-0.12</v>
      </c>
      <c r="K56" s="28" t="s">
        <v>737</v>
      </c>
      <c r="L56" s="111" t="str">
        <f>IF(J56="Div by 0", "N/A", IF(OR(J56="N/A",K56="N/A"),"N/A", IF(J56&gt;VALUE(MID(K56,1,2)), "No", IF(J56&lt;-1*VALUE(MID(K56,1,2)), "No", "Yes"))))</f>
        <v>Yes</v>
      </c>
    </row>
    <row r="57" spans="1:12" x14ac:dyDescent="0.25">
      <c r="A57" s="157" t="s">
        <v>178</v>
      </c>
      <c r="B57" s="22" t="s">
        <v>213</v>
      </c>
      <c r="C57" s="4">
        <v>43.666232827000002</v>
      </c>
      <c r="D57" s="27" t="str">
        <f t="shared" si="21"/>
        <v>N/A</v>
      </c>
      <c r="E57" s="4">
        <v>43.966149129999998</v>
      </c>
      <c r="F57" s="27" t="str">
        <f t="shared" si="22"/>
        <v>N/A</v>
      </c>
      <c r="G57" s="4">
        <v>44.033323408999998</v>
      </c>
      <c r="H57" s="27" t="str">
        <f t="shared" si="23"/>
        <v>N/A</v>
      </c>
      <c r="I57" s="8">
        <v>0.68679999999999997</v>
      </c>
      <c r="J57" s="8">
        <v>0.15279999999999999</v>
      </c>
      <c r="K57" s="28" t="s">
        <v>737</v>
      </c>
      <c r="L57" s="111" t="str">
        <f>IF(J57="Div by 0", "N/A", IF(OR(J57="N/A",K57="N/A"),"N/A", IF(J57&gt;VALUE(MID(K57,1,2)), "No", IF(J57&lt;-1*VALUE(MID(K57,1,2)), "No", "Yes"))))</f>
        <v>Yes</v>
      </c>
    </row>
    <row r="58" spans="1:12" x14ac:dyDescent="0.25">
      <c r="A58" s="158" t="s">
        <v>683</v>
      </c>
      <c r="B58" s="22" t="s">
        <v>282</v>
      </c>
      <c r="C58" s="4">
        <v>59.899349241000003</v>
      </c>
      <c r="D58" s="27" t="str">
        <f>IF($B58="N/A","N/A",IF(C58&gt;70,"No",IF(C58&lt;40,"No","Yes")))</f>
        <v>Yes</v>
      </c>
      <c r="E58" s="4">
        <v>59.182936851999997</v>
      </c>
      <c r="F58" s="27" t="str">
        <f>IF($B58="N/A","N/A",IF(E58&gt;70,"No",IF(E58&lt;40,"No","Yes")))</f>
        <v>Yes</v>
      </c>
      <c r="G58" s="4">
        <v>63.044317266999997</v>
      </c>
      <c r="H58" s="27" t="str">
        <f>IF($B58="N/A","N/A",IF(G58&gt;70,"No",IF(G58&lt;40,"No","Yes")))</f>
        <v>Yes</v>
      </c>
      <c r="I58" s="8">
        <v>-1.2</v>
      </c>
      <c r="J58" s="8">
        <v>6.524</v>
      </c>
      <c r="K58" s="28" t="s">
        <v>737</v>
      </c>
      <c r="L58" s="111" t="str">
        <f t="shared" si="4"/>
        <v>Yes</v>
      </c>
    </row>
    <row r="59" spans="1:12" x14ac:dyDescent="0.25">
      <c r="A59" s="134" t="s">
        <v>684</v>
      </c>
      <c r="B59" s="22" t="s">
        <v>213</v>
      </c>
      <c r="C59" s="4">
        <v>67.961580815000005</v>
      </c>
      <c r="D59" s="27" t="str">
        <f>IF($B59="N/A","N/A",IF(C59&gt;10,"No",IF(C59&lt;-10,"No","Yes")))</f>
        <v>N/A</v>
      </c>
      <c r="E59" s="4">
        <v>68.517078423000001</v>
      </c>
      <c r="F59" s="27" t="str">
        <f>IF($B59="N/A","N/A",IF(E59&gt;10,"No",IF(E59&lt;-10,"No","Yes")))</f>
        <v>N/A</v>
      </c>
      <c r="G59" s="4">
        <v>66.016326058000004</v>
      </c>
      <c r="H59" s="27" t="str">
        <f>IF($B59="N/A","N/A",IF(G59&gt;10,"No",IF(G59&lt;-10,"No","Yes")))</f>
        <v>N/A</v>
      </c>
      <c r="I59" s="8">
        <v>0.81740000000000002</v>
      </c>
      <c r="J59" s="8">
        <v>-3.65</v>
      </c>
      <c r="K59" s="22" t="s">
        <v>213</v>
      </c>
      <c r="L59" s="111" t="str">
        <f t="shared" si="4"/>
        <v>N/A</v>
      </c>
    </row>
    <row r="60" spans="1:12" x14ac:dyDescent="0.25">
      <c r="A60" s="134" t="s">
        <v>685</v>
      </c>
      <c r="B60" s="22" t="s">
        <v>213</v>
      </c>
      <c r="C60" s="4">
        <v>69.433039772000001</v>
      </c>
      <c r="D60" s="27" t="str">
        <f t="shared" ref="D60:D66" si="24">IF($B60="N/A","N/A",IF(C60&gt;10,"No",IF(C60&lt;-10,"No","Yes")))</f>
        <v>N/A</v>
      </c>
      <c r="E60" s="4">
        <v>70.289788829000003</v>
      </c>
      <c r="F60" s="27" t="str">
        <f t="shared" ref="F60:F66" si="25">IF($B60="N/A","N/A",IF(E60&gt;10,"No",IF(E60&lt;-10,"No","Yes")))</f>
        <v>N/A</v>
      </c>
      <c r="G60" s="4">
        <v>67.590319186000002</v>
      </c>
      <c r="H60" s="27" t="str">
        <f t="shared" ref="H60:H66" si="26">IF($B60="N/A","N/A",IF(G60&gt;10,"No",IF(G60&lt;-10,"No","Yes")))</f>
        <v>N/A</v>
      </c>
      <c r="I60" s="8">
        <v>1.234</v>
      </c>
      <c r="J60" s="8">
        <v>-3.84</v>
      </c>
      <c r="K60" s="22" t="s">
        <v>213</v>
      </c>
      <c r="L60" s="111" t="str">
        <f t="shared" si="4"/>
        <v>N/A</v>
      </c>
    </row>
    <row r="61" spans="1:12" x14ac:dyDescent="0.25">
      <c r="A61" s="134" t="s">
        <v>1745</v>
      </c>
      <c r="B61" s="22" t="s">
        <v>213</v>
      </c>
      <c r="C61" s="4">
        <v>61.687333182000003</v>
      </c>
      <c r="D61" s="27" t="str">
        <f t="shared" si="24"/>
        <v>N/A</v>
      </c>
      <c r="E61" s="4">
        <v>59.848191393</v>
      </c>
      <c r="F61" s="27" t="str">
        <f t="shared" si="25"/>
        <v>N/A</v>
      </c>
      <c r="G61" s="4">
        <v>67.541105090000002</v>
      </c>
      <c r="H61" s="27" t="str">
        <f t="shared" si="26"/>
        <v>N/A</v>
      </c>
      <c r="I61" s="8">
        <v>-2.98</v>
      </c>
      <c r="J61" s="8">
        <v>12.85</v>
      </c>
      <c r="K61" s="22" t="s">
        <v>213</v>
      </c>
      <c r="L61" s="111" t="str">
        <f t="shared" si="4"/>
        <v>N/A</v>
      </c>
    </row>
    <row r="62" spans="1:12" x14ac:dyDescent="0.25">
      <c r="A62" s="134" t="s">
        <v>686</v>
      </c>
      <c r="B62" s="22" t="s">
        <v>213</v>
      </c>
      <c r="C62" s="4">
        <v>33.154315908000001</v>
      </c>
      <c r="D62" s="27" t="str">
        <f t="shared" si="24"/>
        <v>N/A</v>
      </c>
      <c r="E62" s="4">
        <v>32.394684505999997</v>
      </c>
      <c r="F62" s="27" t="str">
        <f t="shared" si="25"/>
        <v>N/A</v>
      </c>
      <c r="G62" s="4">
        <v>31.480806054999999</v>
      </c>
      <c r="H62" s="27" t="str">
        <f t="shared" si="26"/>
        <v>N/A</v>
      </c>
      <c r="I62" s="8">
        <v>-2.29</v>
      </c>
      <c r="J62" s="8">
        <v>-2.82</v>
      </c>
      <c r="K62" s="22" t="s">
        <v>213</v>
      </c>
      <c r="L62" s="111" t="str">
        <f t="shared" si="4"/>
        <v>N/A</v>
      </c>
    </row>
    <row r="63" spans="1:12" x14ac:dyDescent="0.25">
      <c r="A63" s="134" t="s">
        <v>179</v>
      </c>
      <c r="B63" s="43" t="s">
        <v>217</v>
      </c>
      <c r="C63" s="23">
        <v>0</v>
      </c>
      <c r="D63" s="27" t="str">
        <f>IF(OR($B63="N/A",$C63="N/A"),"N/A",IF(C63&gt;0,"No",IF(C63&lt;0,"No","Yes")))</f>
        <v>Yes</v>
      </c>
      <c r="E63" s="23">
        <v>26</v>
      </c>
      <c r="F63" s="27" t="str">
        <f>IF(OR($B63="N/A",$E63="N/A"),"N/A",IF(E63&gt;0,"No",IF(E63&lt;0,"No","Yes")))</f>
        <v>No</v>
      </c>
      <c r="G63" s="23">
        <v>28</v>
      </c>
      <c r="H63" s="27" t="str">
        <f>IF($B63="N/A","N/A",IF(G63&gt;0,"No",IF(G63&lt;0,"No","Yes")))</f>
        <v>No</v>
      </c>
      <c r="I63" s="8" t="s">
        <v>1748</v>
      </c>
      <c r="J63" s="8">
        <v>7.6920000000000002</v>
      </c>
      <c r="K63" s="22" t="s">
        <v>213</v>
      </c>
      <c r="L63" s="111" t="str">
        <f>IF(J63="Div by 0", "N/A", IF(K63="N/A","N/A", IF(J63&gt;VALUE(MID(K63,1,2)), "No", IF(J63&lt;-1*VALUE(MID(K63,1,2)), "No", "Yes"))))</f>
        <v>N/A</v>
      </c>
    </row>
    <row r="64" spans="1:12" x14ac:dyDescent="0.25">
      <c r="A64" s="110" t="s">
        <v>146</v>
      </c>
      <c r="B64" s="22" t="s">
        <v>213</v>
      </c>
      <c r="C64" s="4">
        <v>1.4206796819</v>
      </c>
      <c r="D64" s="27" t="str">
        <f t="shared" si="24"/>
        <v>N/A</v>
      </c>
      <c r="E64" s="4">
        <v>1.3754692255000001</v>
      </c>
      <c r="F64" s="27" t="str">
        <f t="shared" si="25"/>
        <v>N/A</v>
      </c>
      <c r="G64" s="4">
        <v>1.2686493103000001</v>
      </c>
      <c r="H64" s="27" t="str">
        <f t="shared" si="26"/>
        <v>N/A</v>
      </c>
      <c r="I64" s="8">
        <v>-3.18</v>
      </c>
      <c r="J64" s="8">
        <v>-7.77</v>
      </c>
      <c r="K64" s="22" t="s">
        <v>213</v>
      </c>
      <c r="L64" s="111" t="str">
        <f t="shared" si="4"/>
        <v>N/A</v>
      </c>
    </row>
    <row r="65" spans="1:12" x14ac:dyDescent="0.25">
      <c r="A65" s="110" t="s">
        <v>147</v>
      </c>
      <c r="B65" s="22" t="s">
        <v>213</v>
      </c>
      <c r="C65" s="4">
        <v>1.5016630513</v>
      </c>
      <c r="D65" s="27" t="str">
        <f t="shared" si="24"/>
        <v>N/A</v>
      </c>
      <c r="E65" s="4">
        <v>1.4781990626999999</v>
      </c>
      <c r="F65" s="27" t="str">
        <f t="shared" si="25"/>
        <v>N/A</v>
      </c>
      <c r="G65" s="4">
        <v>1.4175129842</v>
      </c>
      <c r="H65" s="27" t="str">
        <f t="shared" si="26"/>
        <v>N/A</v>
      </c>
      <c r="I65" s="8">
        <v>-1.56</v>
      </c>
      <c r="J65" s="8">
        <v>-4.1100000000000003</v>
      </c>
      <c r="K65" s="22" t="s">
        <v>213</v>
      </c>
      <c r="L65" s="111" t="str">
        <f t="shared" si="4"/>
        <v>N/A</v>
      </c>
    </row>
    <row r="66" spans="1:12" x14ac:dyDescent="0.25">
      <c r="A66" s="110" t="s">
        <v>148</v>
      </c>
      <c r="B66" s="22" t="s">
        <v>213</v>
      </c>
      <c r="C66" s="4">
        <v>1.6011569053000001</v>
      </c>
      <c r="D66" s="27" t="str">
        <f t="shared" si="24"/>
        <v>N/A</v>
      </c>
      <c r="E66" s="4">
        <v>1.5626041181000001</v>
      </c>
      <c r="F66" s="27" t="str">
        <f t="shared" si="25"/>
        <v>N/A</v>
      </c>
      <c r="G66" s="4">
        <v>1.5112419640999999</v>
      </c>
      <c r="H66" s="27" t="str">
        <f t="shared" si="26"/>
        <v>N/A</v>
      </c>
      <c r="I66" s="8">
        <v>-2.41</v>
      </c>
      <c r="J66" s="8">
        <v>-3.29</v>
      </c>
      <c r="K66" s="22" t="s">
        <v>213</v>
      </c>
      <c r="L66" s="111" t="str">
        <f t="shared" si="4"/>
        <v>N/A</v>
      </c>
    </row>
    <row r="67" spans="1:12" x14ac:dyDescent="0.25">
      <c r="A67" s="134" t="s">
        <v>958</v>
      </c>
      <c r="B67" s="30" t="s">
        <v>213</v>
      </c>
      <c r="C67" s="1">
        <v>753</v>
      </c>
      <c r="D67" s="7" t="str">
        <f>IF($B67="N/A","N/A",IF(C67&gt;10,"No",IF(C67&lt;-10,"No","Yes")))</f>
        <v>N/A</v>
      </c>
      <c r="E67" s="1">
        <v>827</v>
      </c>
      <c r="F67" s="7" t="str">
        <f>IF($B67="N/A","N/A",IF(E67&gt;10,"No",IF(E67&lt;-10,"No","Yes")))</f>
        <v>N/A</v>
      </c>
      <c r="G67" s="1">
        <v>888</v>
      </c>
      <c r="H67" s="7" t="str">
        <f>IF($B67="N/A","N/A",IF(G67&gt;10,"No",IF(G67&lt;-10,"No","Yes")))</f>
        <v>N/A</v>
      </c>
      <c r="I67" s="8">
        <v>9.827</v>
      </c>
      <c r="J67" s="8">
        <v>7.3760000000000003</v>
      </c>
      <c r="K67" s="22" t="s">
        <v>213</v>
      </c>
      <c r="L67" s="111" t="str">
        <f t="shared" si="4"/>
        <v>N/A</v>
      </c>
    </row>
    <row r="68" spans="1:12" x14ac:dyDescent="0.25">
      <c r="A68" s="110" t="s">
        <v>201</v>
      </c>
      <c r="B68" s="30" t="s">
        <v>217</v>
      </c>
      <c r="C68" s="1">
        <v>273</v>
      </c>
      <c r="D68" s="27" t="str">
        <f t="shared" ref="D68:D69" si="27">IF($B68="N/A","N/A",IF(C68&gt;0,"No",IF(C68&lt;0,"No","Yes")))</f>
        <v>No</v>
      </c>
      <c r="E68" s="1">
        <v>321</v>
      </c>
      <c r="F68" s="27" t="str">
        <f t="shared" ref="F68:F69" si="28">IF($B68="N/A","N/A",IF(E68&gt;0,"No",IF(E68&lt;0,"No","Yes")))</f>
        <v>No</v>
      </c>
      <c r="G68" s="1">
        <v>302</v>
      </c>
      <c r="H68" s="27" t="str">
        <f t="shared" ref="H68:H69" si="29">IF($B68="N/A","N/A",IF(G68&gt;0,"No",IF(G68&lt;0,"No","Yes")))</f>
        <v>No</v>
      </c>
      <c r="I68" s="8">
        <v>17.579999999999998</v>
      </c>
      <c r="J68" s="8">
        <v>-5.92</v>
      </c>
      <c r="K68" s="22" t="s">
        <v>213</v>
      </c>
      <c r="L68" s="111" t="str">
        <f t="shared" si="4"/>
        <v>N/A</v>
      </c>
    </row>
    <row r="69" spans="1:12" x14ac:dyDescent="0.25">
      <c r="A69" s="110" t="s">
        <v>202</v>
      </c>
      <c r="B69" s="30" t="s">
        <v>217</v>
      </c>
      <c r="C69" s="1">
        <v>282</v>
      </c>
      <c r="D69" s="27" t="str">
        <f t="shared" si="27"/>
        <v>No</v>
      </c>
      <c r="E69" s="1">
        <v>344</v>
      </c>
      <c r="F69" s="27" t="str">
        <f t="shared" si="28"/>
        <v>No</v>
      </c>
      <c r="G69" s="1">
        <v>373</v>
      </c>
      <c r="H69" s="27" t="str">
        <f t="shared" si="29"/>
        <v>No</v>
      </c>
      <c r="I69" s="8">
        <v>21.99</v>
      </c>
      <c r="J69" s="8">
        <v>8.43</v>
      </c>
      <c r="K69" s="22" t="s">
        <v>213</v>
      </c>
      <c r="L69" s="111" t="str">
        <f t="shared" si="4"/>
        <v>N/A</v>
      </c>
    </row>
    <row r="70" spans="1:12" x14ac:dyDescent="0.25">
      <c r="A70" s="110" t="s">
        <v>203</v>
      </c>
      <c r="B70" s="43" t="s">
        <v>213</v>
      </c>
      <c r="C70" s="9">
        <v>97.517730495999999</v>
      </c>
      <c r="D70" s="7" t="str">
        <f>IF($B70="N/A","N/A",IF(C70&gt;10,"No",IF(C70&lt;-10,"No","Yes")))</f>
        <v>N/A</v>
      </c>
      <c r="E70" s="9">
        <v>99.418604650999995</v>
      </c>
      <c r="F70" s="7" t="str">
        <f>IF($B70="N/A","N/A",IF(E70&gt;10,"No",IF(E70&lt;-10,"No","Yes")))</f>
        <v>N/A</v>
      </c>
      <c r="G70" s="9">
        <v>98.391420912000001</v>
      </c>
      <c r="H70" s="7" t="str">
        <f>IF($B70="N/A","N/A",IF(G70&gt;10,"No",IF(G70&lt;-10,"No","Yes")))</f>
        <v>N/A</v>
      </c>
      <c r="I70" s="8">
        <v>1.9490000000000001</v>
      </c>
      <c r="J70" s="8">
        <v>-1.03</v>
      </c>
      <c r="K70" s="43" t="s">
        <v>213</v>
      </c>
      <c r="L70" s="111" t="str">
        <f t="shared" si="4"/>
        <v>N/A</v>
      </c>
    </row>
    <row r="71" spans="1:12" x14ac:dyDescent="0.25">
      <c r="A71" s="134" t="s">
        <v>65</v>
      </c>
      <c r="B71" s="30" t="s">
        <v>213</v>
      </c>
      <c r="C71" s="1">
        <v>34777</v>
      </c>
      <c r="D71" s="7" t="str">
        <f>IF($B71="N/A","N/A",IF(C71&gt;10,"No",IF(C71&lt;-10,"No","Yes")))</f>
        <v>N/A</v>
      </c>
      <c r="E71" s="1">
        <v>35880</v>
      </c>
      <c r="F71" s="7" t="str">
        <f>IF($B71="N/A","N/A",IF(E71&gt;10,"No",IF(E71&lt;-10,"No","Yes")))</f>
        <v>N/A</v>
      </c>
      <c r="G71" s="1">
        <v>36989</v>
      </c>
      <c r="H71" s="7" t="str">
        <f>IF($B71="N/A","N/A",IF(G71&gt;10,"No",IF(G71&lt;-10,"No","Yes")))</f>
        <v>N/A</v>
      </c>
      <c r="I71" s="8">
        <v>3.1720000000000002</v>
      </c>
      <c r="J71" s="8">
        <v>3.0910000000000002</v>
      </c>
      <c r="K71" s="30" t="s">
        <v>737</v>
      </c>
      <c r="L71" s="111" t="str">
        <f t="shared" ref="L71:L103" si="30">IF(J71="Div by 0", "N/A", IF(K71="N/A","N/A", IF(J71&gt;VALUE(MID(K71,1,2)), "No", IF(J71&lt;-1*VALUE(MID(K71,1,2)), "No", "Yes"))))</f>
        <v>Yes</v>
      </c>
    </row>
    <row r="72" spans="1:12" x14ac:dyDescent="0.25">
      <c r="A72" s="143" t="s">
        <v>66</v>
      </c>
      <c r="B72" s="30" t="s">
        <v>213</v>
      </c>
      <c r="C72" s="1">
        <v>29754.71</v>
      </c>
      <c r="D72" s="7" t="str">
        <f>IF($B72="N/A","N/A",IF(C72&gt;10,"No",IF(C72&lt;-10,"No","Yes")))</f>
        <v>N/A</v>
      </c>
      <c r="E72" s="1">
        <v>30793.83</v>
      </c>
      <c r="F72" s="7" t="str">
        <f>IF($B72="N/A","N/A",IF(E72&gt;10,"No",IF(E72&lt;-10,"No","Yes")))</f>
        <v>N/A</v>
      </c>
      <c r="G72" s="1">
        <v>31400.26</v>
      </c>
      <c r="H72" s="7" t="str">
        <f>IF($B72="N/A","N/A",IF(G72&gt;10,"No",IF(G72&lt;-10,"No","Yes")))</f>
        <v>N/A</v>
      </c>
      <c r="I72" s="8">
        <v>3.492</v>
      </c>
      <c r="J72" s="8">
        <v>1.9690000000000001</v>
      </c>
      <c r="K72" s="30" t="s">
        <v>738</v>
      </c>
      <c r="L72" s="111" t="str">
        <f t="shared" si="30"/>
        <v>Yes</v>
      </c>
    </row>
    <row r="73" spans="1:12" x14ac:dyDescent="0.25">
      <c r="A73" s="110" t="s">
        <v>67</v>
      </c>
      <c r="B73" s="22" t="s">
        <v>283</v>
      </c>
      <c r="C73" s="4">
        <v>92.455576445000005</v>
      </c>
      <c r="D73" s="27" t="str">
        <f>IF($B73="N/A","N/A",IF(C73&gt;=90,"Yes","No"))</f>
        <v>Yes</v>
      </c>
      <c r="E73" s="4">
        <v>91.950409300999993</v>
      </c>
      <c r="F73" s="27" t="str">
        <f>IF($B73="N/A","N/A",IF(E73&gt;=90,"Yes","No"))</f>
        <v>Yes</v>
      </c>
      <c r="G73" s="4">
        <v>91.880243649999997</v>
      </c>
      <c r="H73" s="27" t="str">
        <f>IF($B73="N/A","N/A",IF(G73&gt;=90,"Yes","No"))</f>
        <v>Yes</v>
      </c>
      <c r="I73" s="8">
        <v>-0.54600000000000004</v>
      </c>
      <c r="J73" s="8">
        <v>-7.5999999999999998E-2</v>
      </c>
      <c r="K73" s="28" t="s">
        <v>737</v>
      </c>
      <c r="L73" s="111" t="str">
        <f t="shared" si="30"/>
        <v>Yes</v>
      </c>
    </row>
    <row r="74" spans="1:12" x14ac:dyDescent="0.25">
      <c r="A74" s="134" t="s">
        <v>959</v>
      </c>
      <c r="B74" s="22" t="s">
        <v>283</v>
      </c>
      <c r="C74" s="4">
        <v>92.615930503000001</v>
      </c>
      <c r="D74" s="27" t="str">
        <f>IF($B74="N/A","N/A",IF(C74&gt;=90,"Yes","No"))</f>
        <v>Yes</v>
      </c>
      <c r="E74" s="4">
        <v>92.109828317999998</v>
      </c>
      <c r="F74" s="27" t="str">
        <f>IF($B74="N/A","N/A",IF(E74&gt;=90,"Yes","No"))</f>
        <v>Yes</v>
      </c>
      <c r="G74" s="4">
        <v>92.068546286</v>
      </c>
      <c r="H74" s="27" t="str">
        <f>IF($B74="N/A","N/A",IF(G74&gt;=90,"Yes","No"))</f>
        <v>Yes</v>
      </c>
      <c r="I74" s="8">
        <v>-0.54600000000000004</v>
      </c>
      <c r="J74" s="8">
        <v>-4.4999999999999998E-2</v>
      </c>
      <c r="K74" s="28" t="s">
        <v>737</v>
      </c>
      <c r="L74" s="111" t="str">
        <f t="shared" si="30"/>
        <v>Yes</v>
      </c>
    </row>
    <row r="75" spans="1:12" x14ac:dyDescent="0.25">
      <c r="A75" s="157" t="s">
        <v>960</v>
      </c>
      <c r="B75" s="30" t="s">
        <v>284</v>
      </c>
      <c r="C75" s="9">
        <v>58.300686370000001</v>
      </c>
      <c r="D75" s="27" t="str">
        <f>IF($B75="N/A","N/A",IF(C75&gt;55,"No",IF(C75&lt;30,"No","Yes")))</f>
        <v>No</v>
      </c>
      <c r="E75" s="9">
        <v>59.402139134999999</v>
      </c>
      <c r="F75" s="27" t="str">
        <f>IF($B75="N/A","N/A",IF(E75&gt;55,"No",IF(E75&lt;30,"No","Yes")))</f>
        <v>No</v>
      </c>
      <c r="G75" s="9">
        <v>58.830235004999999</v>
      </c>
      <c r="H75" s="27" t="str">
        <f>IF($B75="N/A","N/A",IF(G75&gt;55,"No",IF(G75&lt;30,"No","Yes")))</f>
        <v>No</v>
      </c>
      <c r="I75" s="8">
        <v>1.889</v>
      </c>
      <c r="J75" s="8">
        <v>-0.96299999999999997</v>
      </c>
      <c r="K75" s="30" t="s">
        <v>737</v>
      </c>
      <c r="L75" s="111" t="str">
        <f t="shared" si="30"/>
        <v>Yes</v>
      </c>
    </row>
    <row r="76" spans="1:12" ht="13" customHeight="1" x14ac:dyDescent="0.25">
      <c r="A76" s="134" t="s">
        <v>1733</v>
      </c>
      <c r="B76" s="30" t="s">
        <v>278</v>
      </c>
      <c r="C76" s="9">
        <v>0.47732696899999999</v>
      </c>
      <c r="D76" s="27" t="str">
        <f>IF($B76="N/A","N/A",IF(C76&gt;=5,"No",IF(C76&lt;0,"No","Yes")))</f>
        <v>Yes</v>
      </c>
      <c r="E76" s="9">
        <v>0.90301003339999997</v>
      </c>
      <c r="F76" s="27" t="str">
        <f>IF($B76="N/A","N/A",IF(E76&gt;=5,"No",IF(E76&lt;0,"No","Yes")))</f>
        <v>Yes</v>
      </c>
      <c r="G76" s="9">
        <v>1.7410581523999999</v>
      </c>
      <c r="H76" s="27" t="str">
        <f>IF($B76="N/A","N/A",IF(G76&gt;=5,"No",IF(G76&lt;0,"No","Yes")))</f>
        <v>Yes</v>
      </c>
      <c r="I76" s="8">
        <v>89.18</v>
      </c>
      <c r="J76" s="8">
        <v>92.81</v>
      </c>
      <c r="K76" s="30" t="s">
        <v>213</v>
      </c>
      <c r="L76" s="111" t="str">
        <f t="shared" si="30"/>
        <v>N/A</v>
      </c>
    </row>
    <row r="77" spans="1:12" ht="13" customHeight="1" x14ac:dyDescent="0.25">
      <c r="A77" s="134" t="s">
        <v>1734</v>
      </c>
      <c r="B77" s="30" t="s">
        <v>213</v>
      </c>
      <c r="C77" s="9">
        <v>18.822785174</v>
      </c>
      <c r="D77" s="30" t="s">
        <v>213</v>
      </c>
      <c r="E77" s="9">
        <v>19.771460424000001</v>
      </c>
      <c r="F77" s="30" t="s">
        <v>213</v>
      </c>
      <c r="G77" s="9">
        <v>19.173267727999999</v>
      </c>
      <c r="H77" s="30" t="s">
        <v>213</v>
      </c>
      <c r="I77" s="8">
        <v>5.04</v>
      </c>
      <c r="J77" s="8">
        <v>-3.03</v>
      </c>
      <c r="K77" s="30" t="s">
        <v>213</v>
      </c>
      <c r="L77" s="111" t="str">
        <f t="shared" si="30"/>
        <v>N/A</v>
      </c>
    </row>
    <row r="78" spans="1:12" ht="13" customHeight="1" x14ac:dyDescent="0.25">
      <c r="A78" s="134" t="s">
        <v>1735</v>
      </c>
      <c r="B78" s="30" t="s">
        <v>213</v>
      </c>
      <c r="C78" s="9">
        <v>23.092848721999999</v>
      </c>
      <c r="D78" s="30" t="s">
        <v>213</v>
      </c>
      <c r="E78" s="9">
        <v>22.349498327999999</v>
      </c>
      <c r="F78" s="30" t="s">
        <v>213</v>
      </c>
      <c r="G78" s="9">
        <v>24.188272188999999</v>
      </c>
      <c r="H78" s="30" t="s">
        <v>213</v>
      </c>
      <c r="I78" s="8">
        <v>-3.22</v>
      </c>
      <c r="J78" s="8">
        <v>8.2270000000000003</v>
      </c>
      <c r="K78" s="30" t="s">
        <v>213</v>
      </c>
      <c r="L78" s="111" t="str">
        <f t="shared" si="30"/>
        <v>N/A</v>
      </c>
    </row>
    <row r="79" spans="1:12" ht="13" customHeight="1" x14ac:dyDescent="0.25">
      <c r="A79" s="134" t="s">
        <v>1736</v>
      </c>
      <c r="B79" s="30" t="s">
        <v>213</v>
      </c>
      <c r="C79" s="9">
        <v>10.501193317</v>
      </c>
      <c r="D79" s="30" t="s">
        <v>213</v>
      </c>
      <c r="E79" s="9">
        <v>11.530100334</v>
      </c>
      <c r="F79" s="30" t="s">
        <v>213</v>
      </c>
      <c r="G79" s="9">
        <v>11.644002271</v>
      </c>
      <c r="H79" s="30" t="s">
        <v>213</v>
      </c>
      <c r="I79" s="8">
        <v>9.798</v>
      </c>
      <c r="J79" s="8">
        <v>0.9879</v>
      </c>
      <c r="K79" s="30" t="s">
        <v>213</v>
      </c>
      <c r="L79" s="111" t="str">
        <f t="shared" si="30"/>
        <v>N/A</v>
      </c>
    </row>
    <row r="80" spans="1:12" ht="13" customHeight="1" x14ac:dyDescent="0.25">
      <c r="A80" s="134" t="s">
        <v>1737</v>
      </c>
      <c r="B80" s="30" t="s">
        <v>213</v>
      </c>
      <c r="C80" s="9">
        <v>4.7531414440999997</v>
      </c>
      <c r="D80" s="30" t="s">
        <v>213</v>
      </c>
      <c r="E80" s="9">
        <v>4.7770345595999997</v>
      </c>
      <c r="F80" s="30" t="s">
        <v>213</v>
      </c>
      <c r="G80" s="9">
        <v>4.4310470679999998</v>
      </c>
      <c r="H80" s="30" t="s">
        <v>213</v>
      </c>
      <c r="I80" s="8">
        <v>0.50270000000000004</v>
      </c>
      <c r="J80" s="8">
        <v>-7.24</v>
      </c>
      <c r="K80" s="30" t="s">
        <v>213</v>
      </c>
      <c r="L80" s="111" t="str">
        <f t="shared" si="30"/>
        <v>N/A</v>
      </c>
    </row>
    <row r="81" spans="1:12" ht="13" customHeight="1" x14ac:dyDescent="0.25">
      <c r="A81" s="134" t="s">
        <v>1738</v>
      </c>
      <c r="B81" s="30" t="s">
        <v>213</v>
      </c>
      <c r="C81" s="9">
        <v>1.4377318300000001E-2</v>
      </c>
      <c r="D81" s="30" t="s">
        <v>213</v>
      </c>
      <c r="E81" s="9">
        <v>2.2296544000000001E-2</v>
      </c>
      <c r="F81" s="30" t="s">
        <v>213</v>
      </c>
      <c r="G81" s="9">
        <v>2.9738570900000001E-2</v>
      </c>
      <c r="H81" s="30" t="s">
        <v>213</v>
      </c>
      <c r="I81" s="8">
        <v>55.08</v>
      </c>
      <c r="J81" s="8">
        <v>33.380000000000003</v>
      </c>
      <c r="K81" s="30" t="s">
        <v>213</v>
      </c>
      <c r="L81" s="111" t="str">
        <f t="shared" si="30"/>
        <v>N/A</v>
      </c>
    </row>
    <row r="82" spans="1:12" ht="13" customHeight="1" x14ac:dyDescent="0.25">
      <c r="A82" s="134" t="s">
        <v>1739</v>
      </c>
      <c r="B82" s="30" t="s">
        <v>213</v>
      </c>
      <c r="C82" s="9">
        <v>5.6847916727000003</v>
      </c>
      <c r="D82" s="30" t="s">
        <v>213</v>
      </c>
      <c r="E82" s="9">
        <v>6.2709030099999996</v>
      </c>
      <c r="F82" s="30" t="s">
        <v>213</v>
      </c>
      <c r="G82" s="9">
        <v>6.0666684689999997</v>
      </c>
      <c r="H82" s="30" t="s">
        <v>213</v>
      </c>
      <c r="I82" s="8">
        <v>10.31</v>
      </c>
      <c r="J82" s="8">
        <v>-3.26</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36.653535382999998</v>
      </c>
      <c r="D84" s="30" t="s">
        <v>213</v>
      </c>
      <c r="E84" s="9">
        <v>34.375696767000001</v>
      </c>
      <c r="F84" s="30" t="s">
        <v>213</v>
      </c>
      <c r="G84" s="9">
        <v>32.725945551000002</v>
      </c>
      <c r="H84" s="30" t="s">
        <v>213</v>
      </c>
      <c r="I84" s="8">
        <v>-6.21</v>
      </c>
      <c r="J84" s="8">
        <v>-4.8</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64.976852516999998</v>
      </c>
      <c r="D87" s="30" t="s">
        <v>213</v>
      </c>
      <c r="E87" s="9">
        <v>62.405239688000002</v>
      </c>
      <c r="F87" s="30" t="s">
        <v>213</v>
      </c>
      <c r="G87" s="9">
        <v>63.086322961</v>
      </c>
      <c r="H87" s="30" t="s">
        <v>213</v>
      </c>
      <c r="I87" s="8">
        <v>-3.96</v>
      </c>
      <c r="J87" s="8">
        <v>1.091</v>
      </c>
      <c r="K87" s="30" t="s">
        <v>213</v>
      </c>
      <c r="L87" s="111" t="str">
        <f t="shared" si="30"/>
        <v>N/A</v>
      </c>
    </row>
    <row r="88" spans="1:12" x14ac:dyDescent="0.25">
      <c r="A88" s="134" t="s">
        <v>962</v>
      </c>
      <c r="B88" s="30" t="s">
        <v>213</v>
      </c>
      <c r="C88" s="9">
        <v>35.023147483000002</v>
      </c>
      <c r="D88" s="30" t="s">
        <v>213</v>
      </c>
      <c r="E88" s="9">
        <v>37.594760311999998</v>
      </c>
      <c r="F88" s="30" t="s">
        <v>213</v>
      </c>
      <c r="G88" s="9">
        <v>36.913677039</v>
      </c>
      <c r="H88" s="30" t="s">
        <v>213</v>
      </c>
      <c r="I88" s="8">
        <v>7.343</v>
      </c>
      <c r="J88" s="8">
        <v>-1.81</v>
      </c>
      <c r="K88" s="30" t="s">
        <v>213</v>
      </c>
      <c r="L88" s="111" t="str">
        <f t="shared" si="30"/>
        <v>N/A</v>
      </c>
    </row>
    <row r="89" spans="1:12" x14ac:dyDescent="0.25">
      <c r="A89" s="157" t="s">
        <v>68</v>
      </c>
      <c r="B89" s="30" t="s">
        <v>213</v>
      </c>
      <c r="C89" s="1">
        <v>405</v>
      </c>
      <c r="D89" s="7" t="str">
        <f>IF($B89="N/A","N/A",IF(C89&gt;10,"No",IF(C89&lt;-10,"No","Yes")))</f>
        <v>N/A</v>
      </c>
      <c r="E89" s="1">
        <v>474</v>
      </c>
      <c r="F89" s="7" t="str">
        <f>IF($B89="N/A","N/A",IF(E89&gt;10,"No",IF(E89&lt;-10,"No","Yes")))</f>
        <v>N/A</v>
      </c>
      <c r="G89" s="1">
        <v>490</v>
      </c>
      <c r="H89" s="7" t="str">
        <f>IF($B89="N/A","N/A",IF(G89&gt;10,"No",IF(G89&lt;-10,"No","Yes")))</f>
        <v>N/A</v>
      </c>
      <c r="I89" s="8">
        <v>17.04</v>
      </c>
      <c r="J89" s="8">
        <v>3.3759999999999999</v>
      </c>
      <c r="K89" s="30" t="s">
        <v>737</v>
      </c>
      <c r="L89" s="111" t="str">
        <f t="shared" si="30"/>
        <v>Yes</v>
      </c>
    </row>
    <row r="90" spans="1:12" x14ac:dyDescent="0.25">
      <c r="A90" s="134" t="s">
        <v>109</v>
      </c>
      <c r="B90" s="30" t="s">
        <v>213</v>
      </c>
      <c r="C90" s="9">
        <v>0.24691358020000001</v>
      </c>
      <c r="D90" s="27" t="str">
        <f>IF($B90="N/A","N/A",IF(C90&gt;10,"No",IF(C90&lt;-10,"No","Yes")))</f>
        <v>N/A</v>
      </c>
      <c r="E90" s="9">
        <v>0.2109704641</v>
      </c>
      <c r="F90" s="27" t="str">
        <f>IF($B90="N/A","N/A",IF(E90&gt;10,"No",IF(E90&lt;-10,"No","Yes")))</f>
        <v>N/A</v>
      </c>
      <c r="G90" s="9">
        <v>0</v>
      </c>
      <c r="H90" s="27" t="str">
        <f>IF($B90="N/A","N/A",IF(G90&gt;10,"No",IF(G90&lt;-10,"No","Yes")))</f>
        <v>N/A</v>
      </c>
      <c r="I90" s="8">
        <v>-14.6</v>
      </c>
      <c r="J90" s="8">
        <v>-100</v>
      </c>
      <c r="K90" s="30" t="s">
        <v>737</v>
      </c>
      <c r="L90" s="111" t="str">
        <f t="shared" si="30"/>
        <v>No</v>
      </c>
    </row>
    <row r="91" spans="1:12" x14ac:dyDescent="0.25">
      <c r="A91" s="134" t="s">
        <v>110</v>
      </c>
      <c r="B91" s="30" t="s">
        <v>213</v>
      </c>
      <c r="C91" s="9">
        <v>1.9753086419999999</v>
      </c>
      <c r="D91" s="27" t="str">
        <f>IF($B91="N/A","N/A",IF(C91&gt;10,"No",IF(C91&lt;-10,"No","Yes")))</f>
        <v>N/A</v>
      </c>
      <c r="E91" s="9">
        <v>2.5316455696000002</v>
      </c>
      <c r="F91" s="27" t="str">
        <f>IF($B91="N/A","N/A",IF(E91&gt;10,"No",IF(E91&lt;-10,"No","Yes")))</f>
        <v>N/A</v>
      </c>
      <c r="G91" s="9">
        <v>4.0816326530999998</v>
      </c>
      <c r="H91" s="27" t="str">
        <f>IF($B91="N/A","N/A",IF(G91&gt;10,"No",IF(G91&lt;-10,"No","Yes")))</f>
        <v>N/A</v>
      </c>
      <c r="I91" s="8">
        <v>28.16</v>
      </c>
      <c r="J91" s="8">
        <v>61.22</v>
      </c>
      <c r="K91" s="30" t="s">
        <v>737</v>
      </c>
      <c r="L91" s="111" t="str">
        <f t="shared" si="30"/>
        <v>No</v>
      </c>
    </row>
    <row r="92" spans="1:12" x14ac:dyDescent="0.25">
      <c r="A92" s="143" t="s">
        <v>7</v>
      </c>
      <c r="B92" s="30" t="s">
        <v>213</v>
      </c>
      <c r="C92" s="9">
        <v>0.71311498979999999</v>
      </c>
      <c r="D92" s="7" t="str">
        <f>IF($B92="N/A","N/A",IF(C92&gt;10,"No",IF(C92&lt;-10,"No","Yes")))</f>
        <v>N/A</v>
      </c>
      <c r="E92" s="9">
        <v>0.79988851729999999</v>
      </c>
      <c r="F92" s="7" t="str">
        <f>IF($B92="N/A","N/A",IF(E92&gt;10,"No",IF(E92&lt;-10,"No","Yes")))</f>
        <v>N/A</v>
      </c>
      <c r="G92" s="9">
        <v>0.8921571278</v>
      </c>
      <c r="H92" s="7" t="str">
        <f>IF($B92="N/A","N/A",IF(G92&gt;10,"No",IF(G92&lt;-10,"No","Yes")))</f>
        <v>N/A</v>
      </c>
      <c r="I92" s="8">
        <v>12.17</v>
      </c>
      <c r="J92" s="8">
        <v>11.54</v>
      </c>
      <c r="K92" s="30" t="s">
        <v>738</v>
      </c>
      <c r="L92" s="111" t="str">
        <f t="shared" si="30"/>
        <v>Yes</v>
      </c>
    </row>
    <row r="93" spans="1:12" x14ac:dyDescent="0.25">
      <c r="A93" s="143" t="s">
        <v>180</v>
      </c>
      <c r="B93" s="30" t="s">
        <v>213</v>
      </c>
      <c r="C93" s="9">
        <v>62.383184288000002</v>
      </c>
      <c r="D93" s="7" t="str">
        <f t="shared" ref="D93:D94" si="31">IF($B93="N/A","N/A",IF(C93&gt;10,"No",IF(C93&lt;-10,"No","Yes")))</f>
        <v>N/A</v>
      </c>
      <c r="E93" s="9">
        <v>62.023411371000002</v>
      </c>
      <c r="F93" s="7" t="str">
        <f t="shared" ref="F93:F94" si="32">IF($B93="N/A","N/A",IF(E93&gt;10,"No",IF(E93&lt;-10,"No","Yes")))</f>
        <v>N/A</v>
      </c>
      <c r="G93" s="9">
        <v>61.721052204999999</v>
      </c>
      <c r="H93" s="7" t="str">
        <f t="shared" ref="H93:H94" si="33">IF($B93="N/A","N/A",IF(G93&gt;10,"No",IF(G93&lt;-10,"No","Yes")))</f>
        <v>N/A</v>
      </c>
      <c r="I93" s="8">
        <v>-0.57699999999999996</v>
      </c>
      <c r="J93" s="8">
        <v>-0.48699999999999999</v>
      </c>
      <c r="K93" s="30" t="s">
        <v>737</v>
      </c>
      <c r="L93" s="111" t="str">
        <f>IF(J93="Div by 0", "N/A", IF(OR(J93="N/A",K93="N/A"),"N/A", IF(J93&gt;VALUE(MID(K93,1,2)), "No", IF(J93&lt;-1*VALUE(MID(K93,1,2)), "No", "Yes"))))</f>
        <v>Yes</v>
      </c>
    </row>
    <row r="94" spans="1:12" x14ac:dyDescent="0.25">
      <c r="A94" s="143" t="s">
        <v>181</v>
      </c>
      <c r="B94" s="30" t="s">
        <v>213</v>
      </c>
      <c r="C94" s="9">
        <v>37.616815711999998</v>
      </c>
      <c r="D94" s="7" t="str">
        <f t="shared" si="31"/>
        <v>N/A</v>
      </c>
      <c r="E94" s="9">
        <v>37.976588628999998</v>
      </c>
      <c r="F94" s="7" t="str">
        <f t="shared" si="32"/>
        <v>N/A</v>
      </c>
      <c r="G94" s="9">
        <v>38.278947795000001</v>
      </c>
      <c r="H94" s="7" t="str">
        <f t="shared" si="33"/>
        <v>N/A</v>
      </c>
      <c r="I94" s="8">
        <v>0.95640000000000003</v>
      </c>
      <c r="J94" s="8">
        <v>0.79620000000000002</v>
      </c>
      <c r="K94" s="30" t="s">
        <v>737</v>
      </c>
      <c r="L94" s="111" t="str">
        <f>IF(J94="Div by 0", "N/A", IF(OR(J94="N/A",K94="N/A"),"N/A", IF(J94&gt;VALUE(MID(K94,1,2)), "No", IF(J94&lt;-1*VALUE(MID(K94,1,2)), "No", "Yes"))))</f>
        <v>Yes</v>
      </c>
    </row>
    <row r="95" spans="1:12" x14ac:dyDescent="0.25">
      <c r="A95" s="134" t="s">
        <v>8</v>
      </c>
      <c r="B95" s="30" t="s">
        <v>285</v>
      </c>
      <c r="C95" s="9">
        <v>6.6336946832999999</v>
      </c>
      <c r="D95" s="27" t="str">
        <f>IF($B95="N/A","N/A",IF(C95&gt;10,"No",IF(C95&lt;5,"No","Yes")))</f>
        <v>Yes</v>
      </c>
      <c r="E95" s="9">
        <v>6.6220735786000002</v>
      </c>
      <c r="F95" s="27" t="str">
        <f>IF($B95="N/A","N/A",IF(E95&gt;10,"No",IF(E95&lt;5,"No","Yes")))</f>
        <v>Yes</v>
      </c>
      <c r="G95" s="9">
        <v>6.2748384655000002</v>
      </c>
      <c r="H95" s="27" t="str">
        <f t="shared" ref="H95:H98" si="34">IF($B95="N/A","N/A",IF(G95&gt;10,"No",IF(G95&lt;5,"No","Yes")))</f>
        <v>Yes</v>
      </c>
      <c r="I95" s="8">
        <v>-0.17499999999999999</v>
      </c>
      <c r="J95" s="8">
        <v>-5.24</v>
      </c>
      <c r="K95" s="30" t="s">
        <v>738</v>
      </c>
      <c r="L95" s="111" t="str">
        <f t="shared" si="30"/>
        <v>Yes</v>
      </c>
    </row>
    <row r="96" spans="1:12" x14ac:dyDescent="0.25">
      <c r="A96" s="134" t="s">
        <v>149</v>
      </c>
      <c r="B96" s="30" t="s">
        <v>285</v>
      </c>
      <c r="C96" s="9">
        <v>6.0384737039000003</v>
      </c>
      <c r="D96" s="27" t="str">
        <f>IF($B96="N/A","N/A",IF(C96&gt;10,"No",IF(C96&lt;5,"No","Yes")))</f>
        <v>Yes</v>
      </c>
      <c r="E96" s="9">
        <v>5.9336677814999996</v>
      </c>
      <c r="F96" s="27" t="str">
        <f t="shared" ref="F96:F98" si="35">IF($B96="N/A","N/A",IF(E96&gt;10,"No",IF(E96&lt;5,"No","Yes")))</f>
        <v>Yes</v>
      </c>
      <c r="G96" s="9">
        <v>5.3150936765000001</v>
      </c>
      <c r="H96" s="27" t="str">
        <f t="shared" si="34"/>
        <v>Yes</v>
      </c>
      <c r="I96" s="8">
        <v>-1.74</v>
      </c>
      <c r="J96" s="8">
        <v>-10.4</v>
      </c>
      <c r="K96" s="30" t="s">
        <v>738</v>
      </c>
      <c r="L96" s="111" t="str">
        <f t="shared" si="30"/>
        <v>Yes</v>
      </c>
    </row>
    <row r="97" spans="1:12" x14ac:dyDescent="0.25">
      <c r="A97" s="134" t="s">
        <v>150</v>
      </c>
      <c r="B97" s="30" t="s">
        <v>285</v>
      </c>
      <c r="C97" s="9">
        <v>6.3116427524000001</v>
      </c>
      <c r="D97" s="27" t="str">
        <f>IF($B97="N/A","N/A",IF(C97&gt;10,"No",IF(C97&lt;5,"No","Yes")))</f>
        <v>Yes</v>
      </c>
      <c r="E97" s="9">
        <v>6.3294314381000003</v>
      </c>
      <c r="F97" s="27" t="str">
        <f t="shared" si="35"/>
        <v>Yes</v>
      </c>
      <c r="G97" s="9">
        <v>5.9477141852999997</v>
      </c>
      <c r="H97" s="27" t="str">
        <f t="shared" si="34"/>
        <v>Yes</v>
      </c>
      <c r="I97" s="8">
        <v>0.28179999999999999</v>
      </c>
      <c r="J97" s="8">
        <v>-6.03</v>
      </c>
      <c r="K97" s="30" t="s">
        <v>738</v>
      </c>
      <c r="L97" s="111" t="str">
        <f t="shared" si="30"/>
        <v>Yes</v>
      </c>
    </row>
    <row r="98" spans="1:12" x14ac:dyDescent="0.25">
      <c r="A98" s="134" t="s">
        <v>151</v>
      </c>
      <c r="B98" s="30" t="s">
        <v>285</v>
      </c>
      <c r="C98" s="9">
        <v>6.6451965379000004</v>
      </c>
      <c r="D98" s="27" t="str">
        <f>IF($B98="N/A","N/A",IF(C98&gt;10,"No",IF(C98&lt;5,"No","Yes")))</f>
        <v>Yes</v>
      </c>
      <c r="E98" s="9">
        <v>6.6332218506</v>
      </c>
      <c r="F98" s="27" t="str">
        <f t="shared" si="35"/>
        <v>Yes</v>
      </c>
      <c r="G98" s="9">
        <v>6.2829489848</v>
      </c>
      <c r="H98" s="27" t="str">
        <f t="shared" si="34"/>
        <v>Yes</v>
      </c>
      <c r="I98" s="8">
        <v>-0.18</v>
      </c>
      <c r="J98" s="8">
        <v>-5.28</v>
      </c>
      <c r="K98" s="30" t="s">
        <v>738</v>
      </c>
      <c r="L98" s="111" t="str">
        <f t="shared" si="30"/>
        <v>Yes</v>
      </c>
    </row>
    <row r="99" spans="1:12" x14ac:dyDescent="0.25">
      <c r="A99" s="134" t="s">
        <v>963</v>
      </c>
      <c r="B99" s="30" t="s">
        <v>213</v>
      </c>
      <c r="C99" s="1">
        <v>442</v>
      </c>
      <c r="D99" s="7" t="str">
        <f t="shared" ref="D99:D110" si="36">IF($B99="N/A","N/A",IF(C99&gt;10,"No",IF(C99&lt;-10,"No","Yes")))</f>
        <v>N/A</v>
      </c>
      <c r="E99" s="1">
        <v>490</v>
      </c>
      <c r="F99" s="7" t="str">
        <f t="shared" ref="F99:F110" si="37">IF($B99="N/A","N/A",IF(E99&gt;10,"No",IF(E99&lt;-10,"No","Yes")))</f>
        <v>N/A</v>
      </c>
      <c r="G99" s="1">
        <v>518</v>
      </c>
      <c r="H99" s="7" t="str">
        <f t="shared" ref="H99:H110" si="38">IF($B99="N/A","N/A",IF(G99&gt;10,"No",IF(G99&lt;-10,"No","Yes")))</f>
        <v>N/A</v>
      </c>
      <c r="I99" s="8">
        <v>10.86</v>
      </c>
      <c r="J99" s="8">
        <v>5.7140000000000004</v>
      </c>
      <c r="K99" s="28" t="s">
        <v>737</v>
      </c>
      <c r="L99" s="111" t="str">
        <f t="shared" si="30"/>
        <v>Yes</v>
      </c>
    </row>
    <row r="100" spans="1:12" x14ac:dyDescent="0.25">
      <c r="A100" s="134" t="s">
        <v>964</v>
      </c>
      <c r="B100" s="30" t="s">
        <v>213</v>
      </c>
      <c r="C100" s="1">
        <v>132</v>
      </c>
      <c r="D100" s="7" t="str">
        <f t="shared" si="36"/>
        <v>N/A</v>
      </c>
      <c r="E100" s="1">
        <v>125</v>
      </c>
      <c r="F100" s="7" t="str">
        <f t="shared" si="37"/>
        <v>N/A</v>
      </c>
      <c r="G100" s="1">
        <v>132</v>
      </c>
      <c r="H100" s="7" t="str">
        <f t="shared" si="38"/>
        <v>N/A</v>
      </c>
      <c r="I100" s="8">
        <v>-5.3</v>
      </c>
      <c r="J100" s="8">
        <v>5.6</v>
      </c>
      <c r="K100" s="28" t="s">
        <v>737</v>
      </c>
      <c r="L100" s="111" t="str">
        <f t="shared" si="30"/>
        <v>Yes</v>
      </c>
    </row>
    <row r="101" spans="1:12" x14ac:dyDescent="0.25">
      <c r="A101" s="134" t="s">
        <v>1</v>
      </c>
      <c r="B101" s="30" t="s">
        <v>213</v>
      </c>
      <c r="C101" s="9">
        <v>99.154613681000001</v>
      </c>
      <c r="D101" s="7" t="str">
        <f t="shared" si="36"/>
        <v>N/A</v>
      </c>
      <c r="E101" s="9">
        <v>98.779264213999994</v>
      </c>
      <c r="F101" s="7" t="str">
        <f t="shared" si="37"/>
        <v>N/A</v>
      </c>
      <c r="G101" s="9">
        <v>97.247830436000001</v>
      </c>
      <c r="H101" s="7" t="str">
        <f t="shared" si="38"/>
        <v>N/A</v>
      </c>
      <c r="I101" s="8">
        <v>-0.379</v>
      </c>
      <c r="J101" s="8">
        <v>-1.55</v>
      </c>
      <c r="K101" s="30" t="s">
        <v>738</v>
      </c>
      <c r="L101" s="111" t="str">
        <f t="shared" si="30"/>
        <v>Yes</v>
      </c>
    </row>
    <row r="102" spans="1:12" x14ac:dyDescent="0.25">
      <c r="A102" s="134" t="s">
        <v>69</v>
      </c>
      <c r="B102" s="30" t="s">
        <v>213</v>
      </c>
      <c r="C102" s="9">
        <v>99.582402923000004</v>
      </c>
      <c r="D102" s="7" t="str">
        <f t="shared" si="36"/>
        <v>N/A</v>
      </c>
      <c r="E102" s="9">
        <v>99.246656509000005</v>
      </c>
      <c r="F102" s="7" t="str">
        <f t="shared" si="37"/>
        <v>N/A</v>
      </c>
      <c r="G102" s="9">
        <v>98.868532985000002</v>
      </c>
      <c r="H102" s="7" t="str">
        <f t="shared" si="38"/>
        <v>N/A</v>
      </c>
      <c r="I102" s="8">
        <v>-0.33700000000000002</v>
      </c>
      <c r="J102" s="8">
        <v>-0.38100000000000001</v>
      </c>
      <c r="K102" s="30" t="s">
        <v>738</v>
      </c>
      <c r="L102" s="111" t="str">
        <f t="shared" si="30"/>
        <v>Yes</v>
      </c>
    </row>
    <row r="103" spans="1:12" x14ac:dyDescent="0.25">
      <c r="A103" s="143" t="s">
        <v>70</v>
      </c>
      <c r="B103" s="30" t="s">
        <v>213</v>
      </c>
      <c r="C103" s="1">
        <v>32701</v>
      </c>
      <c r="D103" s="7" t="str">
        <f t="shared" si="36"/>
        <v>N/A</v>
      </c>
      <c r="E103" s="1">
        <v>34054</v>
      </c>
      <c r="F103" s="7" t="str">
        <f t="shared" si="37"/>
        <v>N/A</v>
      </c>
      <c r="G103" s="1">
        <v>35097</v>
      </c>
      <c r="H103" s="7" t="str">
        <f t="shared" si="38"/>
        <v>N/A</v>
      </c>
      <c r="I103" s="8">
        <v>4.1369999999999996</v>
      </c>
      <c r="J103" s="8">
        <v>3.0630000000000002</v>
      </c>
      <c r="K103" s="30" t="s">
        <v>737</v>
      </c>
      <c r="L103" s="111" t="str">
        <f t="shared" si="30"/>
        <v>Yes</v>
      </c>
    </row>
    <row r="104" spans="1:12" x14ac:dyDescent="0.25">
      <c r="A104" s="134" t="s">
        <v>689</v>
      </c>
      <c r="B104" s="30" t="s">
        <v>213</v>
      </c>
      <c r="C104" s="9">
        <v>5.1955597687999999</v>
      </c>
      <c r="D104" s="7" t="str">
        <f t="shared" si="36"/>
        <v>N/A</v>
      </c>
      <c r="E104" s="9">
        <v>5.0273095671999997</v>
      </c>
      <c r="F104" s="7" t="str">
        <f t="shared" si="37"/>
        <v>N/A</v>
      </c>
      <c r="G104" s="9">
        <v>4.9263469812</v>
      </c>
      <c r="H104" s="7" t="str">
        <f t="shared" si="38"/>
        <v>N/A</v>
      </c>
      <c r="I104" s="8">
        <v>-3.24</v>
      </c>
      <c r="J104" s="8">
        <v>-2.0099999999999998</v>
      </c>
      <c r="K104" s="30" t="s">
        <v>738</v>
      </c>
      <c r="L104" s="111" t="str">
        <f t="shared" ref="L104:L110" si="39">IF(J104="Div by 0", "N/A", IF(K104="N/A","N/A", IF(J104&gt;VALUE(MID(K104,1,2)), "No", IF(J104&lt;-1*VALUE(MID(K104,1,2)), "No", "Yes"))))</f>
        <v>Yes</v>
      </c>
    </row>
    <row r="105" spans="1:12" x14ac:dyDescent="0.25">
      <c r="A105" s="134" t="s">
        <v>688</v>
      </c>
      <c r="B105" s="30" t="s">
        <v>213</v>
      </c>
      <c r="C105" s="9">
        <v>0.3058010458</v>
      </c>
      <c r="D105" s="7" t="str">
        <f t="shared" si="36"/>
        <v>N/A</v>
      </c>
      <c r="E105" s="9">
        <v>0.26134962119999999</v>
      </c>
      <c r="F105" s="7" t="str">
        <f t="shared" si="37"/>
        <v>N/A</v>
      </c>
      <c r="G105" s="9">
        <v>0.27922614470000001</v>
      </c>
      <c r="H105" s="7" t="str">
        <f t="shared" si="38"/>
        <v>N/A</v>
      </c>
      <c r="I105" s="8">
        <v>-14.5</v>
      </c>
      <c r="J105" s="8">
        <v>6.84</v>
      </c>
      <c r="K105" s="30" t="s">
        <v>738</v>
      </c>
      <c r="L105" s="111" t="str">
        <f t="shared" si="39"/>
        <v>Yes</v>
      </c>
    </row>
    <row r="106" spans="1:12" x14ac:dyDescent="0.25">
      <c r="A106" s="134" t="s">
        <v>687</v>
      </c>
      <c r="B106" s="30" t="s">
        <v>213</v>
      </c>
      <c r="C106" s="9">
        <v>94.498639185000002</v>
      </c>
      <c r="D106" s="7" t="str">
        <f t="shared" si="36"/>
        <v>N/A</v>
      </c>
      <c r="E106" s="9">
        <v>94.711340812000003</v>
      </c>
      <c r="F106" s="7" t="str">
        <f t="shared" si="37"/>
        <v>N/A</v>
      </c>
      <c r="G106" s="9">
        <v>94.794426873999996</v>
      </c>
      <c r="H106" s="7" t="str">
        <f t="shared" si="38"/>
        <v>N/A</v>
      </c>
      <c r="I106" s="8">
        <v>0.22509999999999999</v>
      </c>
      <c r="J106" s="8">
        <v>8.77E-2</v>
      </c>
      <c r="K106" s="30" t="s">
        <v>738</v>
      </c>
      <c r="L106" s="111" t="str">
        <f t="shared" si="39"/>
        <v>Yes</v>
      </c>
    </row>
    <row r="107" spans="1:12" ht="25" x14ac:dyDescent="0.25">
      <c r="A107" s="143" t="s">
        <v>965</v>
      </c>
      <c r="B107" s="30" t="s">
        <v>213</v>
      </c>
      <c r="C107" s="9">
        <v>33.243235472000002</v>
      </c>
      <c r="D107" s="7" t="str">
        <f t="shared" si="36"/>
        <v>N/A</v>
      </c>
      <c r="E107" s="9">
        <v>32.204570791999998</v>
      </c>
      <c r="F107" s="7" t="str">
        <f t="shared" si="37"/>
        <v>N/A</v>
      </c>
      <c r="G107" s="9">
        <v>31.912190111000001</v>
      </c>
      <c r="H107" s="7" t="str">
        <f t="shared" si="38"/>
        <v>N/A</v>
      </c>
      <c r="I107" s="8">
        <v>-3.12</v>
      </c>
      <c r="J107" s="8">
        <v>-0.90800000000000003</v>
      </c>
      <c r="K107" s="30" t="s">
        <v>738</v>
      </c>
      <c r="L107" s="111" t="str">
        <f t="shared" si="39"/>
        <v>Yes</v>
      </c>
    </row>
    <row r="108" spans="1:12" ht="25" x14ac:dyDescent="0.25">
      <c r="A108" s="143" t="s">
        <v>966</v>
      </c>
      <c r="B108" s="30" t="s">
        <v>213</v>
      </c>
      <c r="C108" s="9">
        <v>66.227679213000002</v>
      </c>
      <c r="D108" s="7" t="str">
        <f t="shared" si="36"/>
        <v>N/A</v>
      </c>
      <c r="E108" s="9">
        <v>67.304905239999997</v>
      </c>
      <c r="F108" s="7" t="str">
        <f t="shared" si="37"/>
        <v>N/A</v>
      </c>
      <c r="G108" s="9">
        <v>67.641731325999999</v>
      </c>
      <c r="H108" s="7" t="str">
        <f t="shared" si="38"/>
        <v>N/A</v>
      </c>
      <c r="I108" s="8">
        <v>1.627</v>
      </c>
      <c r="J108" s="8">
        <v>0.50039999999999996</v>
      </c>
      <c r="K108" s="30" t="s">
        <v>738</v>
      </c>
      <c r="L108" s="111" t="str">
        <f t="shared" si="39"/>
        <v>Yes</v>
      </c>
    </row>
    <row r="109" spans="1:12" ht="25" x14ac:dyDescent="0.25">
      <c r="A109" s="143" t="s">
        <v>967</v>
      </c>
      <c r="B109" s="30" t="s">
        <v>213</v>
      </c>
      <c r="C109" s="9">
        <v>0.20415792050000001</v>
      </c>
      <c r="D109" s="7" t="str">
        <f t="shared" si="36"/>
        <v>N/A</v>
      </c>
      <c r="E109" s="9">
        <v>0.17837235230000001</v>
      </c>
      <c r="F109" s="7" t="str">
        <f t="shared" si="37"/>
        <v>N/A</v>
      </c>
      <c r="G109" s="9">
        <v>0.1649138933</v>
      </c>
      <c r="H109" s="7" t="str">
        <f t="shared" si="38"/>
        <v>N/A</v>
      </c>
      <c r="I109" s="8">
        <v>-12.6</v>
      </c>
      <c r="J109" s="8">
        <v>-7.55</v>
      </c>
      <c r="K109" s="30" t="s">
        <v>738</v>
      </c>
      <c r="L109" s="111" t="str">
        <f t="shared" si="39"/>
        <v>Yes</v>
      </c>
    </row>
    <row r="110" spans="1:12" ht="25" x14ac:dyDescent="0.25">
      <c r="A110" s="143" t="s">
        <v>968</v>
      </c>
      <c r="B110" s="30" t="s">
        <v>213</v>
      </c>
      <c r="C110" s="9">
        <v>0.32492739450000002</v>
      </c>
      <c r="D110" s="7" t="str">
        <f t="shared" si="36"/>
        <v>N/A</v>
      </c>
      <c r="E110" s="9">
        <v>0.31215161650000001</v>
      </c>
      <c r="F110" s="7" t="str">
        <f t="shared" si="37"/>
        <v>N/A</v>
      </c>
      <c r="G110" s="9">
        <v>0.2811646706</v>
      </c>
      <c r="H110" s="7" t="str">
        <f t="shared" si="38"/>
        <v>N/A</v>
      </c>
      <c r="I110" s="8">
        <v>-3.93</v>
      </c>
      <c r="J110" s="8">
        <v>-9.93</v>
      </c>
      <c r="K110" s="30" t="s">
        <v>738</v>
      </c>
      <c r="L110" s="111" t="str">
        <f t="shared" si="39"/>
        <v>Yes</v>
      </c>
    </row>
    <row r="111" spans="1:12" x14ac:dyDescent="0.25">
      <c r="A111" s="134" t="s">
        <v>969</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737</v>
      </c>
      <c r="L111" s="111" t="str">
        <f t="shared" ref="L111:L145" si="40">IF(J111="Div by 0", "N/A", IF(K111="N/A","N/A", IF(J111&gt;VALUE(MID(K111,1,2)), "No", IF(J111&lt;-1*VALUE(MID(K111,1,2)), "No", "Yes"))))</f>
        <v>Yes</v>
      </c>
    </row>
    <row r="112" spans="1:12" x14ac:dyDescent="0.25">
      <c r="A112" s="134" t="s">
        <v>970</v>
      </c>
      <c r="B112" s="30" t="s">
        <v>213</v>
      </c>
      <c r="C112" s="9">
        <v>0.43250697339999999</v>
      </c>
      <c r="D112" s="27" t="str">
        <f>IF($B112="N/A","N/A",IF(C112&gt;10,"No",IF(C112&lt;-10,"No","Yes")))</f>
        <v>N/A</v>
      </c>
      <c r="E112" s="9">
        <v>0.40527775240000002</v>
      </c>
      <c r="F112" s="27" t="str">
        <f>IF($B112="N/A","N/A",IF(E112&gt;10,"No",IF(E112&lt;-10,"No","Yes")))</f>
        <v>N/A</v>
      </c>
      <c r="G112" s="9">
        <v>0.34490821929999999</v>
      </c>
      <c r="H112" s="27" t="str">
        <f>IF($B112="N/A","N/A",IF(G112&gt;10,"No",IF(G112&lt;-10,"No","Yes")))</f>
        <v>N/A</v>
      </c>
      <c r="I112" s="8">
        <v>-6.3</v>
      </c>
      <c r="J112" s="8">
        <v>-14.9</v>
      </c>
      <c r="K112" s="30" t="s">
        <v>737</v>
      </c>
      <c r="L112" s="111" t="str">
        <f t="shared" si="40"/>
        <v>No</v>
      </c>
    </row>
    <row r="113" spans="1:12" x14ac:dyDescent="0.25">
      <c r="A113" s="110" t="s">
        <v>971</v>
      </c>
      <c r="B113" s="30" t="s">
        <v>280</v>
      </c>
      <c r="C113" s="4">
        <v>99.853249681999998</v>
      </c>
      <c r="D113" s="27" t="str">
        <f>IF($B113="N/A","N/A",IF(C113&gt;=98,"Yes","No"))</f>
        <v>Yes</v>
      </c>
      <c r="E113" s="4">
        <v>99.874568830000001</v>
      </c>
      <c r="F113" s="27" t="str">
        <f>IF($B113="N/A","N/A",IF(E113&gt;=98,"Yes","No"))</f>
        <v>Yes</v>
      </c>
      <c r="G113" s="4">
        <v>99.882358389999993</v>
      </c>
      <c r="H113" s="27" t="str">
        <f>IF($B113="N/A","N/A",IF(G113&gt;=98,"Yes","No"))</f>
        <v>Yes</v>
      </c>
      <c r="I113" s="8">
        <v>2.1399999999999999E-2</v>
      </c>
      <c r="J113" s="8">
        <v>7.7999999999999996E-3</v>
      </c>
      <c r="K113" s="28" t="s">
        <v>737</v>
      </c>
      <c r="L113" s="111" t="str">
        <f t="shared" si="40"/>
        <v>Yes</v>
      </c>
    </row>
    <row r="114" spans="1:12" x14ac:dyDescent="0.25">
      <c r="A114" s="110" t="s">
        <v>972</v>
      </c>
      <c r="B114" s="30" t="s">
        <v>287</v>
      </c>
      <c r="C114" s="4">
        <v>99.991337866999999</v>
      </c>
      <c r="D114" s="27" t="str">
        <f>IF($B114="N/A","N/A",IF(C114&gt;=80,"Yes","No"))</f>
        <v>Yes</v>
      </c>
      <c r="E114" s="4">
        <v>99.995480021999995</v>
      </c>
      <c r="F114" s="27" t="str">
        <f>IF($B114="N/A","N/A",IF(E114&gt;=80,"Yes","No"))</f>
        <v>Yes</v>
      </c>
      <c r="G114" s="4">
        <v>97.346585210000001</v>
      </c>
      <c r="H114" s="27" t="str">
        <f>IF($B114="N/A","N/A",IF(G114&gt;=80,"Yes","No"))</f>
        <v>Yes</v>
      </c>
      <c r="I114" s="8">
        <v>4.1000000000000003E-3</v>
      </c>
      <c r="J114" s="8">
        <v>-2.65</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16346</v>
      </c>
      <c r="D119" s="27" t="str">
        <f t="shared" ref="D119:D145" si="43">IF($B119="N/A","N/A",IF(C119&gt;10,"No",IF(C119&lt;-10,"No","Yes")))</f>
        <v>N/A</v>
      </c>
      <c r="E119" s="23">
        <v>16717</v>
      </c>
      <c r="F119" s="27" t="str">
        <f t="shared" ref="F119:F145" si="44">IF($B119="N/A","N/A",IF(E119&gt;10,"No",IF(E119&lt;-10,"No","Yes")))</f>
        <v>N/A</v>
      </c>
      <c r="G119" s="23">
        <v>17273</v>
      </c>
      <c r="H119" s="27" t="str">
        <f t="shared" ref="H119:H145" si="45">IF($B119="N/A","N/A",IF(G119&gt;10,"No",IF(G119&lt;-10,"No","Yes")))</f>
        <v>N/A</v>
      </c>
      <c r="I119" s="8">
        <v>2.27</v>
      </c>
      <c r="J119" s="8">
        <v>3.3260000000000001</v>
      </c>
      <c r="K119" s="28" t="s">
        <v>737</v>
      </c>
      <c r="L119" s="111" t="str">
        <f t="shared" si="40"/>
        <v>Yes</v>
      </c>
    </row>
    <row r="120" spans="1:12" x14ac:dyDescent="0.25">
      <c r="A120" s="134" t="s">
        <v>977</v>
      </c>
      <c r="B120" s="22" t="s">
        <v>213</v>
      </c>
      <c r="C120" s="23">
        <v>1589</v>
      </c>
      <c r="D120" s="27" t="str">
        <f t="shared" si="43"/>
        <v>N/A</v>
      </c>
      <c r="E120" s="23">
        <v>1589</v>
      </c>
      <c r="F120" s="27" t="str">
        <f t="shared" si="44"/>
        <v>N/A</v>
      </c>
      <c r="G120" s="23">
        <v>11</v>
      </c>
      <c r="H120" s="27" t="str">
        <f t="shared" si="45"/>
        <v>N/A</v>
      </c>
      <c r="I120" s="8">
        <v>0</v>
      </c>
      <c r="J120" s="8">
        <v>-99.6</v>
      </c>
      <c r="K120" s="28" t="s">
        <v>737</v>
      </c>
      <c r="L120" s="111" t="str">
        <f t="shared" si="40"/>
        <v>No</v>
      </c>
    </row>
    <row r="121" spans="1:12" x14ac:dyDescent="0.25">
      <c r="A121" s="134" t="s">
        <v>978</v>
      </c>
      <c r="B121" s="22" t="s">
        <v>213</v>
      </c>
      <c r="C121" s="23">
        <v>1612</v>
      </c>
      <c r="D121" s="27" t="str">
        <f t="shared" si="43"/>
        <v>N/A</v>
      </c>
      <c r="E121" s="23">
        <v>1539</v>
      </c>
      <c r="F121" s="27" t="str">
        <f t="shared" si="44"/>
        <v>N/A</v>
      </c>
      <c r="G121" s="23">
        <v>1624</v>
      </c>
      <c r="H121" s="27" t="str">
        <f t="shared" si="45"/>
        <v>N/A</v>
      </c>
      <c r="I121" s="8">
        <v>-4.53</v>
      </c>
      <c r="J121" s="8">
        <v>5.5229999999999997</v>
      </c>
      <c r="K121" s="28" t="s">
        <v>737</v>
      </c>
      <c r="L121" s="111" t="str">
        <f t="shared" si="40"/>
        <v>Yes</v>
      </c>
    </row>
    <row r="122" spans="1:12" x14ac:dyDescent="0.25">
      <c r="A122" s="134" t="s">
        <v>979</v>
      </c>
      <c r="B122" s="22" t="s">
        <v>213</v>
      </c>
      <c r="C122" s="23">
        <v>5278</v>
      </c>
      <c r="D122" s="27" t="str">
        <f t="shared" si="43"/>
        <v>N/A</v>
      </c>
      <c r="E122" s="23">
        <v>5657</v>
      </c>
      <c r="F122" s="27" t="str">
        <f t="shared" si="44"/>
        <v>N/A</v>
      </c>
      <c r="G122" s="23">
        <v>5731</v>
      </c>
      <c r="H122" s="27" t="str">
        <f t="shared" si="45"/>
        <v>N/A</v>
      </c>
      <c r="I122" s="8">
        <v>7.181</v>
      </c>
      <c r="J122" s="8">
        <v>1.3080000000000001</v>
      </c>
      <c r="K122" s="28" t="s">
        <v>737</v>
      </c>
      <c r="L122" s="111" t="str">
        <f t="shared" si="40"/>
        <v>Yes</v>
      </c>
    </row>
    <row r="123" spans="1:12" x14ac:dyDescent="0.25">
      <c r="A123" s="134" t="s">
        <v>980</v>
      </c>
      <c r="B123" s="22" t="s">
        <v>213</v>
      </c>
      <c r="C123" s="23">
        <v>7867</v>
      </c>
      <c r="D123" s="27" t="str">
        <f t="shared" si="43"/>
        <v>N/A</v>
      </c>
      <c r="E123" s="23">
        <v>7932</v>
      </c>
      <c r="F123" s="27" t="str">
        <f t="shared" si="44"/>
        <v>N/A</v>
      </c>
      <c r="G123" s="23">
        <v>9912</v>
      </c>
      <c r="H123" s="27" t="str">
        <f t="shared" si="45"/>
        <v>N/A</v>
      </c>
      <c r="I123" s="8">
        <v>0.82620000000000005</v>
      </c>
      <c r="J123" s="8">
        <v>24.96</v>
      </c>
      <c r="K123" s="28" t="s">
        <v>737</v>
      </c>
      <c r="L123" s="111" t="str">
        <f t="shared" si="40"/>
        <v>No</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31907</v>
      </c>
      <c r="D125" s="27" t="str">
        <f t="shared" si="43"/>
        <v>N/A</v>
      </c>
      <c r="E125" s="23">
        <v>32817</v>
      </c>
      <c r="F125" s="27" t="str">
        <f t="shared" si="44"/>
        <v>N/A</v>
      </c>
      <c r="G125" s="23">
        <v>34212</v>
      </c>
      <c r="H125" s="27" t="str">
        <f t="shared" si="45"/>
        <v>N/A</v>
      </c>
      <c r="I125" s="8">
        <v>2.8519999999999999</v>
      </c>
      <c r="J125" s="8">
        <v>4.2510000000000003</v>
      </c>
      <c r="K125" s="28" t="s">
        <v>737</v>
      </c>
      <c r="L125" s="111" t="str">
        <f t="shared" si="40"/>
        <v>Yes</v>
      </c>
    </row>
    <row r="126" spans="1:12" x14ac:dyDescent="0.25">
      <c r="A126" s="134" t="s">
        <v>982</v>
      </c>
      <c r="B126" s="22" t="s">
        <v>213</v>
      </c>
      <c r="C126" s="23">
        <v>10290</v>
      </c>
      <c r="D126" s="27" t="str">
        <f t="shared" si="43"/>
        <v>N/A</v>
      </c>
      <c r="E126" s="23">
        <v>9389</v>
      </c>
      <c r="F126" s="27" t="str">
        <f t="shared" si="44"/>
        <v>N/A</v>
      </c>
      <c r="G126" s="23">
        <v>44</v>
      </c>
      <c r="H126" s="27" t="str">
        <f t="shared" si="45"/>
        <v>N/A</v>
      </c>
      <c r="I126" s="8">
        <v>-8.76</v>
      </c>
      <c r="J126" s="8">
        <v>-99.5</v>
      </c>
      <c r="K126" s="28" t="s">
        <v>737</v>
      </c>
      <c r="L126" s="111" t="str">
        <f t="shared" si="40"/>
        <v>No</v>
      </c>
    </row>
    <row r="127" spans="1:12" x14ac:dyDescent="0.25">
      <c r="A127" s="134" t="s">
        <v>983</v>
      </c>
      <c r="B127" s="22" t="s">
        <v>213</v>
      </c>
      <c r="C127" s="23">
        <v>3641</v>
      </c>
      <c r="D127" s="27" t="str">
        <f t="shared" si="43"/>
        <v>N/A</v>
      </c>
      <c r="E127" s="23">
        <v>3441</v>
      </c>
      <c r="F127" s="27" t="str">
        <f t="shared" si="44"/>
        <v>N/A</v>
      </c>
      <c r="G127" s="23">
        <v>3325</v>
      </c>
      <c r="H127" s="27" t="str">
        <f t="shared" si="45"/>
        <v>N/A</v>
      </c>
      <c r="I127" s="8">
        <v>-5.49</v>
      </c>
      <c r="J127" s="8">
        <v>-3.37</v>
      </c>
      <c r="K127" s="28" t="s">
        <v>737</v>
      </c>
      <c r="L127" s="111" t="str">
        <f t="shared" si="40"/>
        <v>Yes</v>
      </c>
    </row>
    <row r="128" spans="1:12" x14ac:dyDescent="0.25">
      <c r="A128" s="134" t="s">
        <v>984</v>
      </c>
      <c r="B128" s="22" t="s">
        <v>213</v>
      </c>
      <c r="C128" s="23">
        <v>7387</v>
      </c>
      <c r="D128" s="27" t="str">
        <f t="shared" si="43"/>
        <v>N/A</v>
      </c>
      <c r="E128" s="23">
        <v>8383</v>
      </c>
      <c r="F128" s="27" t="str">
        <f t="shared" si="44"/>
        <v>N/A</v>
      </c>
      <c r="G128" s="23">
        <v>8882</v>
      </c>
      <c r="H128" s="27" t="str">
        <f t="shared" si="45"/>
        <v>N/A</v>
      </c>
      <c r="I128" s="8">
        <v>13.48</v>
      </c>
      <c r="J128" s="8">
        <v>5.9530000000000003</v>
      </c>
      <c r="K128" s="28" t="s">
        <v>737</v>
      </c>
      <c r="L128" s="111" t="str">
        <f t="shared" si="40"/>
        <v>Yes</v>
      </c>
    </row>
    <row r="129" spans="1:12" x14ac:dyDescent="0.25">
      <c r="A129" s="134" t="s">
        <v>985</v>
      </c>
      <c r="B129" s="22" t="s">
        <v>213</v>
      </c>
      <c r="C129" s="23">
        <v>10589</v>
      </c>
      <c r="D129" s="27" t="str">
        <f t="shared" si="43"/>
        <v>N/A</v>
      </c>
      <c r="E129" s="23">
        <v>11604</v>
      </c>
      <c r="F129" s="27" t="str">
        <f t="shared" si="44"/>
        <v>N/A</v>
      </c>
      <c r="G129" s="23">
        <v>21961</v>
      </c>
      <c r="H129" s="27" t="str">
        <f t="shared" si="45"/>
        <v>N/A</v>
      </c>
      <c r="I129" s="8">
        <v>9.5850000000000009</v>
      </c>
      <c r="J129" s="8">
        <v>89.25</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101533</v>
      </c>
      <c r="D131" s="27" t="str">
        <f t="shared" si="43"/>
        <v>N/A</v>
      </c>
      <c r="E131" s="23">
        <v>108426</v>
      </c>
      <c r="F131" s="27" t="str">
        <f t="shared" si="44"/>
        <v>N/A</v>
      </c>
      <c r="G131" s="23">
        <v>107955</v>
      </c>
      <c r="H131" s="27" t="str">
        <f t="shared" si="45"/>
        <v>N/A</v>
      </c>
      <c r="I131" s="8">
        <v>6.7889999999999997</v>
      </c>
      <c r="J131" s="8">
        <v>-0.434</v>
      </c>
      <c r="K131" s="28" t="s">
        <v>737</v>
      </c>
      <c r="L131" s="111" t="str">
        <f t="shared" si="40"/>
        <v>Yes</v>
      </c>
    </row>
    <row r="132" spans="1:12" x14ac:dyDescent="0.25">
      <c r="A132" s="134" t="s">
        <v>987</v>
      </c>
      <c r="B132" s="22" t="s">
        <v>213</v>
      </c>
      <c r="C132" s="23">
        <v>10055</v>
      </c>
      <c r="D132" s="27" t="str">
        <f t="shared" si="43"/>
        <v>N/A</v>
      </c>
      <c r="E132" s="23">
        <v>6958</v>
      </c>
      <c r="F132" s="27" t="str">
        <f t="shared" si="44"/>
        <v>N/A</v>
      </c>
      <c r="G132" s="23">
        <v>44</v>
      </c>
      <c r="H132" s="27" t="str">
        <f t="shared" si="45"/>
        <v>N/A</v>
      </c>
      <c r="I132" s="8">
        <v>-30.8</v>
      </c>
      <c r="J132" s="8">
        <v>-99.4</v>
      </c>
      <c r="K132" s="28" t="s">
        <v>737</v>
      </c>
      <c r="L132" s="111" t="str">
        <f t="shared" si="40"/>
        <v>No</v>
      </c>
    </row>
    <row r="133" spans="1:12" x14ac:dyDescent="0.25">
      <c r="A133" s="134" t="s">
        <v>988</v>
      </c>
      <c r="B133" s="22" t="s">
        <v>213</v>
      </c>
      <c r="C133" s="23">
        <v>38</v>
      </c>
      <c r="D133" s="27" t="str">
        <f t="shared" si="43"/>
        <v>N/A</v>
      </c>
      <c r="E133" s="23">
        <v>0</v>
      </c>
      <c r="F133" s="27" t="str">
        <f t="shared" si="44"/>
        <v>N/A</v>
      </c>
      <c r="G133" s="23">
        <v>0</v>
      </c>
      <c r="H133" s="27" t="str">
        <f t="shared" si="45"/>
        <v>N/A</v>
      </c>
      <c r="I133" s="8">
        <v>-100</v>
      </c>
      <c r="J133" s="8" t="s">
        <v>1748</v>
      </c>
      <c r="K133" s="28" t="s">
        <v>737</v>
      </c>
      <c r="L133" s="111" t="str">
        <f t="shared" si="40"/>
        <v>N/A</v>
      </c>
    </row>
    <row r="134" spans="1:12" x14ac:dyDescent="0.25">
      <c r="A134" s="134" t="s">
        <v>989</v>
      </c>
      <c r="B134" s="22" t="s">
        <v>213</v>
      </c>
      <c r="C134" s="23">
        <v>1459</v>
      </c>
      <c r="D134" s="27" t="str">
        <f t="shared" si="43"/>
        <v>N/A</v>
      </c>
      <c r="E134" s="23">
        <v>1534</v>
      </c>
      <c r="F134" s="27" t="str">
        <f t="shared" si="44"/>
        <v>N/A</v>
      </c>
      <c r="G134" s="23">
        <v>1682</v>
      </c>
      <c r="H134" s="27" t="str">
        <f t="shared" si="45"/>
        <v>N/A</v>
      </c>
      <c r="I134" s="8">
        <v>5.141</v>
      </c>
      <c r="J134" s="8">
        <v>9.6479999999999997</v>
      </c>
      <c r="K134" s="28" t="s">
        <v>737</v>
      </c>
      <c r="L134" s="111" t="str">
        <f t="shared" si="40"/>
        <v>Yes</v>
      </c>
    </row>
    <row r="135" spans="1:12" x14ac:dyDescent="0.25">
      <c r="A135" s="134" t="s">
        <v>990</v>
      </c>
      <c r="B135" s="22" t="s">
        <v>213</v>
      </c>
      <c r="C135" s="23">
        <v>75068</v>
      </c>
      <c r="D135" s="27" t="str">
        <f t="shared" si="43"/>
        <v>N/A</v>
      </c>
      <c r="E135" s="23">
        <v>83092</v>
      </c>
      <c r="F135" s="27" t="str">
        <f t="shared" si="44"/>
        <v>N/A</v>
      </c>
      <c r="G135" s="23">
        <v>83309</v>
      </c>
      <c r="H135" s="27" t="str">
        <f t="shared" si="45"/>
        <v>N/A</v>
      </c>
      <c r="I135" s="8">
        <v>10.69</v>
      </c>
      <c r="J135" s="8">
        <v>0.26119999999999999</v>
      </c>
      <c r="K135" s="28" t="s">
        <v>737</v>
      </c>
      <c r="L135" s="111" t="str">
        <f t="shared" si="40"/>
        <v>Yes</v>
      </c>
    </row>
    <row r="136" spans="1:12" x14ac:dyDescent="0.25">
      <c r="A136" s="134" t="s">
        <v>991</v>
      </c>
      <c r="B136" s="22" t="s">
        <v>213</v>
      </c>
      <c r="C136" s="23">
        <v>12608</v>
      </c>
      <c r="D136" s="27" t="str">
        <f t="shared" si="43"/>
        <v>N/A</v>
      </c>
      <c r="E136" s="23">
        <v>14576</v>
      </c>
      <c r="F136" s="27" t="str">
        <f t="shared" si="44"/>
        <v>N/A</v>
      </c>
      <c r="G136" s="23">
        <v>20653</v>
      </c>
      <c r="H136" s="27" t="str">
        <f t="shared" si="45"/>
        <v>N/A</v>
      </c>
      <c r="I136" s="8">
        <v>15.61</v>
      </c>
      <c r="J136" s="8">
        <v>41.69</v>
      </c>
      <c r="K136" s="28" t="s">
        <v>737</v>
      </c>
      <c r="L136" s="111" t="str">
        <f t="shared" si="40"/>
        <v>No</v>
      </c>
    </row>
    <row r="137" spans="1:12" x14ac:dyDescent="0.25">
      <c r="A137" s="134" t="s">
        <v>992</v>
      </c>
      <c r="B137" s="22" t="s">
        <v>213</v>
      </c>
      <c r="C137" s="23">
        <v>2305</v>
      </c>
      <c r="D137" s="27" t="str">
        <f t="shared" si="43"/>
        <v>N/A</v>
      </c>
      <c r="E137" s="23">
        <v>2266</v>
      </c>
      <c r="F137" s="27" t="str">
        <f t="shared" si="44"/>
        <v>N/A</v>
      </c>
      <c r="G137" s="23">
        <v>2267</v>
      </c>
      <c r="H137" s="27" t="str">
        <f t="shared" si="45"/>
        <v>N/A</v>
      </c>
      <c r="I137" s="8">
        <v>-1.69</v>
      </c>
      <c r="J137" s="8">
        <v>4.41E-2</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23089</v>
      </c>
      <c r="D139" s="27" t="str">
        <f t="shared" si="43"/>
        <v>N/A</v>
      </c>
      <c r="E139" s="23">
        <v>22124</v>
      </c>
      <c r="F139" s="27" t="str">
        <f t="shared" si="44"/>
        <v>N/A</v>
      </c>
      <c r="G139" s="23">
        <v>21934</v>
      </c>
      <c r="H139" s="27" t="str">
        <f t="shared" si="45"/>
        <v>N/A</v>
      </c>
      <c r="I139" s="8">
        <v>-4.18</v>
      </c>
      <c r="J139" s="8">
        <v>-0.85899999999999999</v>
      </c>
      <c r="K139" s="28" t="s">
        <v>737</v>
      </c>
      <c r="L139" s="111" t="str">
        <f t="shared" si="40"/>
        <v>Yes</v>
      </c>
    </row>
    <row r="140" spans="1:12" x14ac:dyDescent="0.25">
      <c r="A140" s="134" t="s">
        <v>994</v>
      </c>
      <c r="B140" s="22" t="s">
        <v>213</v>
      </c>
      <c r="C140" s="23">
        <v>4124</v>
      </c>
      <c r="D140" s="27" t="str">
        <f t="shared" si="43"/>
        <v>N/A</v>
      </c>
      <c r="E140" s="23">
        <v>3384</v>
      </c>
      <c r="F140" s="27" t="str">
        <f t="shared" si="44"/>
        <v>N/A</v>
      </c>
      <c r="G140" s="23">
        <v>74</v>
      </c>
      <c r="H140" s="27" t="str">
        <f t="shared" si="45"/>
        <v>N/A</v>
      </c>
      <c r="I140" s="8">
        <v>-17.899999999999999</v>
      </c>
      <c r="J140" s="8">
        <v>-97.8</v>
      </c>
      <c r="K140" s="28" t="s">
        <v>737</v>
      </c>
      <c r="L140" s="111" t="str">
        <f t="shared" si="40"/>
        <v>No</v>
      </c>
    </row>
    <row r="141" spans="1:12" x14ac:dyDescent="0.25">
      <c r="A141" s="134" t="s">
        <v>995</v>
      </c>
      <c r="B141" s="22" t="s">
        <v>213</v>
      </c>
      <c r="C141" s="23">
        <v>143</v>
      </c>
      <c r="D141" s="27" t="str">
        <f t="shared" si="43"/>
        <v>N/A</v>
      </c>
      <c r="E141" s="23">
        <v>0</v>
      </c>
      <c r="F141" s="27" t="str">
        <f t="shared" si="44"/>
        <v>N/A</v>
      </c>
      <c r="G141" s="23">
        <v>0</v>
      </c>
      <c r="H141" s="27" t="str">
        <f t="shared" si="45"/>
        <v>N/A</v>
      </c>
      <c r="I141" s="8">
        <v>-100</v>
      </c>
      <c r="J141" s="8" t="s">
        <v>1748</v>
      </c>
      <c r="K141" s="28" t="s">
        <v>737</v>
      </c>
      <c r="L141" s="111" t="str">
        <f t="shared" si="40"/>
        <v>N/A</v>
      </c>
    </row>
    <row r="142" spans="1:12" x14ac:dyDescent="0.25">
      <c r="A142" s="134" t="s">
        <v>996</v>
      </c>
      <c r="B142" s="22" t="s">
        <v>213</v>
      </c>
      <c r="C142" s="23">
        <v>2980</v>
      </c>
      <c r="D142" s="27" t="str">
        <f t="shared" si="43"/>
        <v>N/A</v>
      </c>
      <c r="E142" s="23">
        <v>2998</v>
      </c>
      <c r="F142" s="27" t="str">
        <f t="shared" si="44"/>
        <v>N/A</v>
      </c>
      <c r="G142" s="23">
        <v>2984</v>
      </c>
      <c r="H142" s="27" t="str">
        <f t="shared" si="45"/>
        <v>N/A</v>
      </c>
      <c r="I142" s="8">
        <v>0.60399999999999998</v>
      </c>
      <c r="J142" s="8">
        <v>-0.46700000000000003</v>
      </c>
      <c r="K142" s="28" t="s">
        <v>737</v>
      </c>
      <c r="L142" s="111" t="str">
        <f t="shared" si="40"/>
        <v>Yes</v>
      </c>
    </row>
    <row r="143" spans="1:12" x14ac:dyDescent="0.25">
      <c r="A143" s="134" t="s">
        <v>997</v>
      </c>
      <c r="B143" s="22" t="s">
        <v>213</v>
      </c>
      <c r="C143" s="23">
        <v>5018</v>
      </c>
      <c r="D143" s="27" t="str">
        <f t="shared" si="43"/>
        <v>N/A</v>
      </c>
      <c r="E143" s="23">
        <v>5005</v>
      </c>
      <c r="F143" s="27" t="str">
        <f t="shared" si="44"/>
        <v>N/A</v>
      </c>
      <c r="G143" s="23">
        <v>5505</v>
      </c>
      <c r="H143" s="27" t="str">
        <f t="shared" si="45"/>
        <v>N/A</v>
      </c>
      <c r="I143" s="8">
        <v>-0.25900000000000001</v>
      </c>
      <c r="J143" s="8">
        <v>9.99</v>
      </c>
      <c r="K143" s="28" t="s">
        <v>737</v>
      </c>
      <c r="L143" s="111" t="str">
        <f t="shared" si="40"/>
        <v>Yes</v>
      </c>
    </row>
    <row r="144" spans="1:12" x14ac:dyDescent="0.25">
      <c r="A144" s="134" t="s">
        <v>998</v>
      </c>
      <c r="B144" s="22" t="s">
        <v>213</v>
      </c>
      <c r="C144" s="23">
        <v>10824</v>
      </c>
      <c r="D144" s="27" t="str">
        <f t="shared" si="43"/>
        <v>N/A</v>
      </c>
      <c r="E144" s="23">
        <v>10737</v>
      </c>
      <c r="F144" s="27" t="str">
        <f t="shared" si="44"/>
        <v>N/A</v>
      </c>
      <c r="G144" s="23">
        <v>13371</v>
      </c>
      <c r="H144" s="27" t="str">
        <f t="shared" si="45"/>
        <v>N/A</v>
      </c>
      <c r="I144" s="8">
        <v>-0.80400000000000005</v>
      </c>
      <c r="J144" s="8">
        <v>24.53</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7490</v>
      </c>
      <c r="D146" s="7" t="str">
        <f t="shared" ref="D146:D151" si="46">IF($B146="N/A","N/A",IF(C146&gt;10,"No",IF(C146&lt;-10,"No","Yes")))</f>
        <v>N/A</v>
      </c>
      <c r="E146" s="1">
        <v>7333</v>
      </c>
      <c r="F146" s="7" t="str">
        <f t="shared" ref="F146:F151" si="47">IF($B146="N/A","N/A",IF(E146&gt;10,"No",IF(E146&lt;-10,"No","Yes")))</f>
        <v>N/A</v>
      </c>
      <c r="G146" s="1">
        <v>7279</v>
      </c>
      <c r="H146" s="7" t="str">
        <f t="shared" ref="H146:H151" si="48">IF($B146="N/A","N/A",IF(G146&gt;10,"No",IF(G146&lt;-10,"No","Yes")))</f>
        <v>N/A</v>
      </c>
      <c r="I146" s="36">
        <v>-2.1</v>
      </c>
      <c r="J146" s="36">
        <v>-0.73599999999999999</v>
      </c>
      <c r="K146" s="28" t="s">
        <v>736</v>
      </c>
      <c r="L146" s="111" t="str">
        <f t="shared" ref="L146:L151" si="49">IF(J146="Div by 0", "N/A", IF(K146="N/A","N/A", IF(J146&gt;VALUE(MID(K146,1,2)), "No", IF(J146&lt;-1*VALUE(MID(K146,1,2)), "No", "Yes"))))</f>
        <v>Yes</v>
      </c>
    </row>
    <row r="147" spans="1:12" x14ac:dyDescent="0.25">
      <c r="A147" s="157" t="s">
        <v>326</v>
      </c>
      <c r="B147" s="30" t="s">
        <v>213</v>
      </c>
      <c r="C147" s="9">
        <v>4.3326102674999998</v>
      </c>
      <c r="D147" s="7" t="str">
        <f t="shared" si="46"/>
        <v>N/A</v>
      </c>
      <c r="E147" s="9">
        <v>4.0719886274999997</v>
      </c>
      <c r="F147" s="7" t="str">
        <f t="shared" si="47"/>
        <v>N/A</v>
      </c>
      <c r="G147" s="9">
        <v>4.0132543805000003</v>
      </c>
      <c r="H147" s="7" t="str">
        <f t="shared" si="48"/>
        <v>N/A</v>
      </c>
      <c r="I147" s="36">
        <v>-6.02</v>
      </c>
      <c r="J147" s="36">
        <v>-1.44</v>
      </c>
      <c r="K147" s="28" t="s">
        <v>736</v>
      </c>
      <c r="L147" s="111" t="str">
        <f t="shared" si="49"/>
        <v>Yes</v>
      </c>
    </row>
    <row r="148" spans="1:12" x14ac:dyDescent="0.25">
      <c r="A148" s="134" t="s">
        <v>327</v>
      </c>
      <c r="B148" s="30" t="s">
        <v>213</v>
      </c>
      <c r="C148" s="9">
        <v>37.844120885999999</v>
      </c>
      <c r="D148" s="7" t="str">
        <f t="shared" si="46"/>
        <v>N/A</v>
      </c>
      <c r="E148" s="9">
        <v>36.256505353999998</v>
      </c>
      <c r="F148" s="7" t="str">
        <f t="shared" si="47"/>
        <v>N/A</v>
      </c>
      <c r="G148" s="9">
        <v>35.187865455000001</v>
      </c>
      <c r="H148" s="7" t="str">
        <f t="shared" si="48"/>
        <v>N/A</v>
      </c>
      <c r="I148" s="36">
        <v>-4.2</v>
      </c>
      <c r="J148" s="36">
        <v>-2.95</v>
      </c>
      <c r="K148" s="28" t="s">
        <v>736</v>
      </c>
      <c r="L148" s="111" t="str">
        <f t="shared" si="49"/>
        <v>Yes</v>
      </c>
    </row>
    <row r="149" spans="1:12" x14ac:dyDescent="0.25">
      <c r="A149" s="134" t="s">
        <v>328</v>
      </c>
      <c r="B149" s="30" t="s">
        <v>213</v>
      </c>
      <c r="C149" s="9">
        <v>2.9429278842</v>
      </c>
      <c r="D149" s="7" t="str">
        <f t="shared" si="46"/>
        <v>N/A</v>
      </c>
      <c r="E149" s="9">
        <v>2.7241978243</v>
      </c>
      <c r="F149" s="7" t="str">
        <f t="shared" si="47"/>
        <v>N/A</v>
      </c>
      <c r="G149" s="9">
        <v>2.5283526248000001</v>
      </c>
      <c r="H149" s="7" t="str">
        <f t="shared" si="48"/>
        <v>N/A</v>
      </c>
      <c r="I149" s="36">
        <v>-7.43</v>
      </c>
      <c r="J149" s="36">
        <v>-7.19</v>
      </c>
      <c r="K149" s="28" t="s">
        <v>736</v>
      </c>
      <c r="L149" s="111" t="str">
        <f t="shared" si="49"/>
        <v>Yes</v>
      </c>
    </row>
    <row r="150" spans="1:12" x14ac:dyDescent="0.25">
      <c r="A150" s="134" t="s">
        <v>329</v>
      </c>
      <c r="B150" s="30" t="s">
        <v>213</v>
      </c>
      <c r="C150" s="9">
        <v>0.3397910039</v>
      </c>
      <c r="D150" s="7" t="str">
        <f t="shared" si="46"/>
        <v>N/A</v>
      </c>
      <c r="E150" s="9">
        <v>0.3347905484</v>
      </c>
      <c r="F150" s="7" t="str">
        <f t="shared" si="47"/>
        <v>N/A</v>
      </c>
      <c r="G150" s="9">
        <v>0.29919874019999998</v>
      </c>
      <c r="H150" s="7" t="str">
        <f t="shared" si="48"/>
        <v>N/A</v>
      </c>
      <c r="I150" s="36">
        <v>-1.47</v>
      </c>
      <c r="J150" s="36">
        <v>-10.6</v>
      </c>
      <c r="K150" s="28" t="s">
        <v>736</v>
      </c>
      <c r="L150" s="111" t="str">
        <f t="shared" si="49"/>
        <v>Yes</v>
      </c>
    </row>
    <row r="151" spans="1:12" x14ac:dyDescent="0.25">
      <c r="A151" s="134" t="s">
        <v>330</v>
      </c>
      <c r="B151" s="30" t="s">
        <v>213</v>
      </c>
      <c r="C151" s="9">
        <v>8.6621334800000005E-2</v>
      </c>
      <c r="D151" s="7" t="str">
        <f t="shared" si="46"/>
        <v>N/A</v>
      </c>
      <c r="E151" s="9">
        <v>6.7799674599999998E-2</v>
      </c>
      <c r="F151" s="7" t="str">
        <f t="shared" si="47"/>
        <v>N/A</v>
      </c>
      <c r="G151" s="9">
        <v>5.9268715200000002E-2</v>
      </c>
      <c r="H151" s="7" t="str">
        <f t="shared" si="48"/>
        <v>N/A</v>
      </c>
      <c r="I151" s="36">
        <v>-21.7</v>
      </c>
      <c r="J151" s="36">
        <v>-12.6</v>
      </c>
      <c r="K151" s="28" t="s">
        <v>736</v>
      </c>
      <c r="L151" s="111" t="str">
        <f t="shared" si="49"/>
        <v>Yes</v>
      </c>
    </row>
    <row r="152" spans="1:12" x14ac:dyDescent="0.25">
      <c r="A152" s="144" t="s">
        <v>1001</v>
      </c>
      <c r="B152" s="22" t="s">
        <v>213</v>
      </c>
      <c r="C152" s="23">
        <v>10542</v>
      </c>
      <c r="D152" s="27" t="str">
        <f t="shared" ref="D152:D158" si="50">IF($B152="N/A","N/A",IF(C152&gt;10,"No",IF(C152&lt;-10,"No","Yes")))</f>
        <v>N/A</v>
      </c>
      <c r="E152" s="23">
        <v>10795</v>
      </c>
      <c r="F152" s="27" t="str">
        <f t="shared" ref="F152:F158" si="51">IF($B152="N/A","N/A",IF(E152&gt;10,"No",IF(E152&lt;-10,"No","Yes")))</f>
        <v>N/A</v>
      </c>
      <c r="G152" s="23">
        <v>10725</v>
      </c>
      <c r="H152" s="27" t="str">
        <f t="shared" ref="H152:H158" si="52">IF($B152="N/A","N/A",IF(G152&gt;10,"No",IF(G152&lt;-10,"No","Yes")))</f>
        <v>N/A</v>
      </c>
      <c r="I152" s="8">
        <v>2.4</v>
      </c>
      <c r="J152" s="8">
        <v>-0.64800000000000002</v>
      </c>
      <c r="K152" s="28" t="s">
        <v>736</v>
      </c>
      <c r="L152" s="111" t="str">
        <f t="shared" ref="L152:L159" si="53">IF(J152="Div by 0", "N/A", IF(K152="N/A","N/A", IF(J152&gt;VALUE(MID(K152,1,2)), "No", IF(J152&lt;-1*VALUE(MID(K152,1,2)), "No", "Yes"))))</f>
        <v>Yes</v>
      </c>
    </row>
    <row r="153" spans="1:12" x14ac:dyDescent="0.25">
      <c r="A153" s="157" t="s">
        <v>1002</v>
      </c>
      <c r="B153" s="22" t="s">
        <v>213</v>
      </c>
      <c r="C153" s="4">
        <v>6.0980477222999996</v>
      </c>
      <c r="D153" s="27" t="str">
        <f t="shared" si="50"/>
        <v>N/A</v>
      </c>
      <c r="E153" s="4">
        <v>5.9944248240000002</v>
      </c>
      <c r="F153" s="27" t="str">
        <f t="shared" si="51"/>
        <v>N/A</v>
      </c>
      <c r="G153" s="4">
        <v>5.9131959377000003</v>
      </c>
      <c r="H153" s="27" t="str">
        <f t="shared" si="52"/>
        <v>N/A</v>
      </c>
      <c r="I153" s="8">
        <v>-1.7</v>
      </c>
      <c r="J153" s="8">
        <v>-1.36</v>
      </c>
      <c r="K153" s="28" t="s">
        <v>736</v>
      </c>
      <c r="L153" s="111" t="str">
        <f t="shared" si="53"/>
        <v>Yes</v>
      </c>
    </row>
    <row r="154" spans="1:12" x14ac:dyDescent="0.25">
      <c r="A154" s="144" t="s">
        <v>1003</v>
      </c>
      <c r="B154" s="22" t="s">
        <v>213</v>
      </c>
      <c r="C154" s="4">
        <v>16.218034993</v>
      </c>
      <c r="D154" s="27" t="str">
        <f t="shared" si="50"/>
        <v>N/A</v>
      </c>
      <c r="E154" s="4">
        <v>16.372554883999999</v>
      </c>
      <c r="F154" s="27" t="str">
        <f t="shared" si="51"/>
        <v>N/A</v>
      </c>
      <c r="G154" s="4">
        <v>16.812366121</v>
      </c>
      <c r="H154" s="27" t="str">
        <f t="shared" si="52"/>
        <v>N/A</v>
      </c>
      <c r="I154" s="8">
        <v>0.95279999999999998</v>
      </c>
      <c r="J154" s="8">
        <v>2.6859999999999999</v>
      </c>
      <c r="K154" s="28" t="s">
        <v>736</v>
      </c>
      <c r="L154" s="111" t="str">
        <f t="shared" si="53"/>
        <v>Yes</v>
      </c>
    </row>
    <row r="155" spans="1:12" x14ac:dyDescent="0.25">
      <c r="A155" s="144" t="s">
        <v>1004</v>
      </c>
      <c r="B155" s="22" t="s">
        <v>213</v>
      </c>
      <c r="C155" s="4">
        <v>17.431911493000001</v>
      </c>
      <c r="D155" s="27" t="str">
        <f t="shared" si="50"/>
        <v>N/A</v>
      </c>
      <c r="E155" s="4">
        <v>17.201450468000001</v>
      </c>
      <c r="F155" s="27" t="str">
        <f t="shared" si="51"/>
        <v>N/A</v>
      </c>
      <c r="G155" s="4">
        <v>17.049573249000002</v>
      </c>
      <c r="H155" s="27" t="str">
        <f t="shared" si="52"/>
        <v>N/A</v>
      </c>
      <c r="I155" s="8">
        <v>-1.32</v>
      </c>
      <c r="J155" s="8">
        <v>-0.88300000000000001</v>
      </c>
      <c r="K155" s="28" t="s">
        <v>736</v>
      </c>
      <c r="L155" s="111" t="str">
        <f t="shared" si="53"/>
        <v>Yes</v>
      </c>
    </row>
    <row r="156" spans="1:12" x14ac:dyDescent="0.25">
      <c r="A156" s="144" t="s">
        <v>1005</v>
      </c>
      <c r="B156" s="22" t="s">
        <v>213</v>
      </c>
      <c r="C156" s="4">
        <v>1.9845764430999999</v>
      </c>
      <c r="D156" s="27" t="str">
        <f t="shared" si="50"/>
        <v>N/A</v>
      </c>
      <c r="E156" s="4">
        <v>1.9423385535</v>
      </c>
      <c r="F156" s="27" t="str">
        <f t="shared" si="51"/>
        <v>N/A</v>
      </c>
      <c r="G156" s="4">
        <v>1.6395720439000001</v>
      </c>
      <c r="H156" s="27" t="str">
        <f t="shared" si="52"/>
        <v>N/A</v>
      </c>
      <c r="I156" s="8">
        <v>-2.13</v>
      </c>
      <c r="J156" s="8">
        <v>-15.6</v>
      </c>
      <c r="K156" s="28" t="s">
        <v>736</v>
      </c>
      <c r="L156" s="111" t="str">
        <f t="shared" si="53"/>
        <v>Yes</v>
      </c>
    </row>
    <row r="157" spans="1:12" x14ac:dyDescent="0.25">
      <c r="A157" s="144" t="s">
        <v>1006</v>
      </c>
      <c r="B157" s="22" t="s">
        <v>213</v>
      </c>
      <c r="C157" s="4">
        <v>1.3599549569</v>
      </c>
      <c r="D157" s="27" t="str">
        <f t="shared" si="50"/>
        <v>N/A</v>
      </c>
      <c r="E157" s="4">
        <v>1.3876333394</v>
      </c>
      <c r="F157" s="27" t="str">
        <f t="shared" si="51"/>
        <v>N/A</v>
      </c>
      <c r="G157" s="4">
        <v>0.99389076320000003</v>
      </c>
      <c r="H157" s="27" t="str">
        <f t="shared" si="52"/>
        <v>N/A</v>
      </c>
      <c r="I157" s="8">
        <v>2.0350000000000001</v>
      </c>
      <c r="J157" s="8">
        <v>-28.4</v>
      </c>
      <c r="K157" s="28" t="s">
        <v>736</v>
      </c>
      <c r="L157" s="111" t="str">
        <f t="shared" si="53"/>
        <v>Yes</v>
      </c>
    </row>
    <row r="158" spans="1:12" x14ac:dyDescent="0.25">
      <c r="A158" s="134" t="s">
        <v>1007</v>
      </c>
      <c r="B158" s="22" t="s">
        <v>213</v>
      </c>
      <c r="C158" s="23">
        <v>846</v>
      </c>
      <c r="D158" s="27" t="str">
        <f t="shared" si="50"/>
        <v>N/A</v>
      </c>
      <c r="E158" s="23">
        <v>864</v>
      </c>
      <c r="F158" s="27" t="str">
        <f t="shared" si="51"/>
        <v>N/A</v>
      </c>
      <c r="G158" s="23">
        <v>846</v>
      </c>
      <c r="H158" s="27" t="str">
        <f t="shared" si="52"/>
        <v>N/A</v>
      </c>
      <c r="I158" s="8">
        <v>2.1280000000000001</v>
      </c>
      <c r="J158" s="8">
        <v>-2.08</v>
      </c>
      <c r="K158" s="28" t="s">
        <v>736</v>
      </c>
      <c r="L158" s="111" t="str">
        <f t="shared" si="53"/>
        <v>Yes</v>
      </c>
    </row>
    <row r="159" spans="1:12" ht="25" x14ac:dyDescent="0.25">
      <c r="A159" s="144" t="s">
        <v>1008</v>
      </c>
      <c r="B159" s="22" t="s">
        <v>213</v>
      </c>
      <c r="C159" s="23">
        <v>11062</v>
      </c>
      <c r="D159" s="27" t="str">
        <f>IF($B159="N/A","N/A",IF(C159&gt;10,"No",IF(C159&lt;-10,"No","Yes")))</f>
        <v>N/A</v>
      </c>
      <c r="E159" s="23">
        <v>11319</v>
      </c>
      <c r="F159" s="27" t="str">
        <f>IF($B159="N/A","N/A",IF(E159&gt;10,"No",IF(E159&lt;-10,"No","Yes")))</f>
        <v>N/A</v>
      </c>
      <c r="G159" s="23">
        <v>11401</v>
      </c>
      <c r="H159" s="27" t="str">
        <f>IF($B159="N/A","N/A",IF(G159&gt;10,"No",IF(G159&lt;-10,"No","Yes")))</f>
        <v>N/A</v>
      </c>
      <c r="I159" s="8">
        <v>2.323</v>
      </c>
      <c r="J159" s="8">
        <v>0.72440000000000004</v>
      </c>
      <c r="K159" s="28" t="s">
        <v>736</v>
      </c>
      <c r="L159" s="111" t="str">
        <f t="shared" si="53"/>
        <v>Yes</v>
      </c>
    </row>
    <row r="160" spans="1:12" x14ac:dyDescent="0.25">
      <c r="A160" s="143" t="s">
        <v>1009</v>
      </c>
      <c r="B160" s="22" t="s">
        <v>213</v>
      </c>
      <c r="C160" s="23">
        <v>8824</v>
      </c>
      <c r="D160" s="27" t="str">
        <f t="shared" ref="D160:D234" si="54">IF($B160="N/A","N/A",IF(C160&gt;10,"No",IF(C160&lt;-10,"No","Yes")))</f>
        <v>N/A</v>
      </c>
      <c r="E160" s="23">
        <v>8903</v>
      </c>
      <c r="F160" s="27" t="str">
        <f t="shared" ref="F160:F234" si="55">IF($B160="N/A","N/A",IF(E160&gt;10,"No",IF(E160&lt;-10,"No","Yes")))</f>
        <v>N/A</v>
      </c>
      <c r="G160" s="23">
        <v>9256</v>
      </c>
      <c r="H160" s="27" t="str">
        <f t="shared" ref="H160:H223" si="56">IF($B160="N/A","N/A",IF(G160&gt;10,"No",IF(G160&lt;-10,"No","Yes")))</f>
        <v>N/A</v>
      </c>
      <c r="I160" s="8">
        <v>0.89529999999999998</v>
      </c>
      <c r="J160" s="8">
        <v>3.9649999999999999</v>
      </c>
      <c r="K160" s="28" t="s">
        <v>736</v>
      </c>
      <c r="L160" s="111" t="str">
        <f t="shared" ref="L160:L223" si="57">IF(J160="Div by 0", "N/A", IF(K160="N/A","N/A", IF(J160&gt;VALUE(MID(K160,1,2)), "No", IF(J160&lt;-1*VALUE(MID(K160,1,2)), "No", "Yes"))))</f>
        <v>Yes</v>
      </c>
    </row>
    <row r="161" spans="1:12" x14ac:dyDescent="0.25">
      <c r="A161" s="159" t="s">
        <v>71</v>
      </c>
      <c r="B161" s="22" t="s">
        <v>213</v>
      </c>
      <c r="C161" s="4">
        <v>5.1042660882000002</v>
      </c>
      <c r="D161" s="27" t="str">
        <f t="shared" si="54"/>
        <v>N/A</v>
      </c>
      <c r="E161" s="4">
        <v>4.9438040026000003</v>
      </c>
      <c r="F161" s="27" t="str">
        <f t="shared" si="55"/>
        <v>N/A</v>
      </c>
      <c r="G161" s="4">
        <v>5.103267282</v>
      </c>
      <c r="H161" s="27" t="str">
        <f t="shared" si="56"/>
        <v>N/A</v>
      </c>
      <c r="I161" s="8">
        <v>-3.14</v>
      </c>
      <c r="J161" s="8">
        <v>3.226</v>
      </c>
      <c r="K161" s="28" t="s">
        <v>736</v>
      </c>
      <c r="L161" s="111" t="str">
        <f t="shared" si="57"/>
        <v>Yes</v>
      </c>
    </row>
    <row r="162" spans="1:12" x14ac:dyDescent="0.25">
      <c r="A162" s="143" t="s">
        <v>111</v>
      </c>
      <c r="B162" s="22" t="s">
        <v>213</v>
      </c>
      <c r="C162" s="4">
        <v>15.759207145</v>
      </c>
      <c r="D162" s="27" t="str">
        <f t="shared" si="54"/>
        <v>N/A</v>
      </c>
      <c r="E162" s="4">
        <v>15.828198840000001</v>
      </c>
      <c r="F162" s="27" t="str">
        <f t="shared" si="55"/>
        <v>N/A</v>
      </c>
      <c r="G162" s="4">
        <v>15.868696809999999</v>
      </c>
      <c r="H162" s="27" t="str">
        <f t="shared" si="56"/>
        <v>N/A</v>
      </c>
      <c r="I162" s="8">
        <v>0.43780000000000002</v>
      </c>
      <c r="J162" s="8">
        <v>0.25590000000000002</v>
      </c>
      <c r="K162" s="28" t="s">
        <v>736</v>
      </c>
      <c r="L162" s="111" t="str">
        <f t="shared" si="57"/>
        <v>Yes</v>
      </c>
    </row>
    <row r="163" spans="1:12" x14ac:dyDescent="0.25">
      <c r="A163" s="143" t="s">
        <v>112</v>
      </c>
      <c r="B163" s="22" t="s">
        <v>213</v>
      </c>
      <c r="C163" s="4">
        <v>15.516971198</v>
      </c>
      <c r="D163" s="27" t="str">
        <f t="shared" si="54"/>
        <v>N/A</v>
      </c>
      <c r="E163" s="4">
        <v>15.232958527999999</v>
      </c>
      <c r="F163" s="27" t="str">
        <f t="shared" si="55"/>
        <v>N/A</v>
      </c>
      <c r="G163" s="4">
        <v>15.184730503999999</v>
      </c>
      <c r="H163" s="27" t="str">
        <f t="shared" si="56"/>
        <v>N/A</v>
      </c>
      <c r="I163" s="8">
        <v>-1.83</v>
      </c>
      <c r="J163" s="8">
        <v>-0.317</v>
      </c>
      <c r="K163" s="28" t="s">
        <v>736</v>
      </c>
      <c r="L163" s="111" t="str">
        <f t="shared" si="57"/>
        <v>Yes</v>
      </c>
    </row>
    <row r="164" spans="1:12" x14ac:dyDescent="0.25">
      <c r="A164" s="143" t="s">
        <v>113</v>
      </c>
      <c r="B164" s="22" t="s">
        <v>213</v>
      </c>
      <c r="C164" s="4">
        <v>1.2468852491</v>
      </c>
      <c r="D164" s="27" t="str">
        <f t="shared" si="54"/>
        <v>N/A</v>
      </c>
      <c r="E164" s="4">
        <v>1.141792559</v>
      </c>
      <c r="F164" s="27" t="str">
        <f t="shared" si="55"/>
        <v>N/A</v>
      </c>
      <c r="G164" s="4">
        <v>1.2088370154000001</v>
      </c>
      <c r="H164" s="27" t="str">
        <f t="shared" si="56"/>
        <v>N/A</v>
      </c>
      <c r="I164" s="8">
        <v>-8.43</v>
      </c>
      <c r="J164" s="8">
        <v>5.8719999999999999</v>
      </c>
      <c r="K164" s="28" t="s">
        <v>736</v>
      </c>
      <c r="L164" s="111" t="str">
        <f t="shared" si="57"/>
        <v>Yes</v>
      </c>
    </row>
    <row r="165" spans="1:12" x14ac:dyDescent="0.25">
      <c r="A165" s="143" t="s">
        <v>114</v>
      </c>
      <c r="B165" s="22" t="s">
        <v>213</v>
      </c>
      <c r="C165" s="4">
        <v>0.13426306900000001</v>
      </c>
      <c r="D165" s="27" t="str">
        <f t="shared" si="54"/>
        <v>N/A</v>
      </c>
      <c r="E165" s="4">
        <v>9.0399566099999995E-2</v>
      </c>
      <c r="F165" s="27" t="str">
        <f t="shared" si="55"/>
        <v>N/A</v>
      </c>
      <c r="G165" s="4">
        <v>6.8386979099999995E-2</v>
      </c>
      <c r="H165" s="27" t="str">
        <f t="shared" si="56"/>
        <v>N/A</v>
      </c>
      <c r="I165" s="8">
        <v>-32.700000000000003</v>
      </c>
      <c r="J165" s="8">
        <v>-24.4</v>
      </c>
      <c r="K165" s="28" t="s">
        <v>736</v>
      </c>
      <c r="L165" s="111" t="str">
        <f t="shared" si="57"/>
        <v>Yes</v>
      </c>
    </row>
    <row r="166" spans="1:12" x14ac:dyDescent="0.25">
      <c r="A166" s="143" t="s">
        <v>426</v>
      </c>
      <c r="B166" s="22" t="s">
        <v>213</v>
      </c>
      <c r="C166" s="23">
        <v>2411</v>
      </c>
      <c r="D166" s="27" t="str">
        <f>IF($B166="N/A","N/A",IF(C166&gt;10,"No",IF(C166&lt;-10,"No","Yes")))</f>
        <v>N/A</v>
      </c>
      <c r="E166" s="23">
        <v>2478</v>
      </c>
      <c r="F166" s="27" t="str">
        <f>IF($B166="N/A","N/A",IF(E166&gt;10,"No",IF(E166&lt;-10,"No","Yes")))</f>
        <v>N/A</v>
      </c>
      <c r="G166" s="23">
        <v>2575</v>
      </c>
      <c r="H166" s="27" t="str">
        <f>IF($B166="N/A","N/A",IF(G166&gt;10,"No",IF(G166&lt;-10,"No","Yes")))</f>
        <v>N/A</v>
      </c>
      <c r="I166" s="8">
        <v>2.7789999999999999</v>
      </c>
      <c r="J166" s="8">
        <v>3.9140000000000001</v>
      </c>
      <c r="K166" s="28" t="s">
        <v>736</v>
      </c>
      <c r="L166" s="111" t="str">
        <f t="shared" si="57"/>
        <v>Yes</v>
      </c>
    </row>
    <row r="167" spans="1:12" x14ac:dyDescent="0.25">
      <c r="A167" s="143" t="s">
        <v>427</v>
      </c>
      <c r="B167" s="22" t="s">
        <v>213</v>
      </c>
      <c r="C167" s="23">
        <v>165</v>
      </c>
      <c r="D167" s="27" t="str">
        <f>IF($B167="N/A","N/A",IF(C167&gt;10,"No",IF(C167&lt;-10,"No","Yes")))</f>
        <v>N/A</v>
      </c>
      <c r="E167" s="23">
        <v>168</v>
      </c>
      <c r="F167" s="27" t="str">
        <f>IF($B167="N/A","N/A",IF(E167&gt;10,"No",IF(E167&lt;-10,"No","Yes")))</f>
        <v>N/A</v>
      </c>
      <c r="G167" s="23">
        <v>166</v>
      </c>
      <c r="H167" s="27" t="str">
        <f>IF($B167="N/A","N/A",IF(G167&gt;10,"No",IF(G167&lt;-10,"No","Yes")))</f>
        <v>N/A</v>
      </c>
      <c r="I167" s="8">
        <v>1.8180000000000001</v>
      </c>
      <c r="J167" s="8">
        <v>-1.19</v>
      </c>
      <c r="K167" s="28" t="s">
        <v>736</v>
      </c>
      <c r="L167" s="111" t="str">
        <f t="shared" si="57"/>
        <v>Yes</v>
      </c>
    </row>
    <row r="168" spans="1:12" x14ac:dyDescent="0.25">
      <c r="A168" s="143" t="s">
        <v>428</v>
      </c>
      <c r="B168" s="22" t="s">
        <v>213</v>
      </c>
      <c r="C168" s="23">
        <v>3167</v>
      </c>
      <c r="D168" s="27" t="str">
        <f>IF($B168="N/A","N/A",IF(C168&gt;10,"No",IF(C168&lt;-10,"No","Yes")))</f>
        <v>N/A</v>
      </c>
      <c r="E168" s="23">
        <v>3232</v>
      </c>
      <c r="F168" s="27" t="str">
        <f>IF($B168="N/A","N/A",IF(E168&gt;10,"No",IF(E168&lt;-10,"No","Yes")))</f>
        <v>N/A</v>
      </c>
      <c r="G168" s="23">
        <v>3331</v>
      </c>
      <c r="H168" s="27" t="str">
        <f>IF($B168="N/A","N/A",IF(G168&gt;10,"No",IF(G168&lt;-10,"No","Yes")))</f>
        <v>N/A</v>
      </c>
      <c r="I168" s="8">
        <v>2.052</v>
      </c>
      <c r="J168" s="8">
        <v>3.0630000000000002</v>
      </c>
      <c r="K168" s="28" t="s">
        <v>736</v>
      </c>
      <c r="L168" s="111" t="str">
        <f t="shared" si="57"/>
        <v>Yes</v>
      </c>
    </row>
    <row r="169" spans="1:12" x14ac:dyDescent="0.25">
      <c r="A169" s="143" t="s">
        <v>429</v>
      </c>
      <c r="B169" s="22" t="s">
        <v>213</v>
      </c>
      <c r="C169" s="23">
        <v>1784</v>
      </c>
      <c r="D169" s="27" t="str">
        <f>IF($B169="N/A","N/A",IF(C169&gt;10,"No",IF(C169&lt;-10,"No","Yes")))</f>
        <v>N/A</v>
      </c>
      <c r="E169" s="23">
        <v>1767</v>
      </c>
      <c r="F169" s="27" t="str">
        <f>IF($B169="N/A","N/A",IF(E169&gt;10,"No",IF(E169&lt;-10,"No","Yes")))</f>
        <v>N/A</v>
      </c>
      <c r="G169" s="23">
        <v>1864</v>
      </c>
      <c r="H169" s="27" t="str">
        <f>IF($B169="N/A","N/A",IF(G169&gt;10,"No",IF(G169&lt;-10,"No","Yes")))</f>
        <v>N/A</v>
      </c>
      <c r="I169" s="8">
        <v>-0.95299999999999996</v>
      </c>
      <c r="J169" s="8">
        <v>5.49</v>
      </c>
      <c r="K169" s="28" t="s">
        <v>736</v>
      </c>
      <c r="L169" s="111" t="str">
        <f t="shared" si="57"/>
        <v>Yes</v>
      </c>
    </row>
    <row r="170" spans="1:12" x14ac:dyDescent="0.25">
      <c r="A170" s="143" t="s">
        <v>430</v>
      </c>
      <c r="B170" s="22" t="s">
        <v>213</v>
      </c>
      <c r="C170" s="23">
        <v>1297</v>
      </c>
      <c r="D170" s="27" t="str">
        <f>IF($B170="N/A","N/A",IF(C170&gt;10,"No",IF(C170&lt;-10,"No","Yes")))</f>
        <v>N/A</v>
      </c>
      <c r="E170" s="23">
        <v>1258</v>
      </c>
      <c r="F170" s="27" t="str">
        <f>IF($B170="N/A","N/A",IF(E170&gt;10,"No",IF(E170&lt;-10,"No","Yes")))</f>
        <v>N/A</v>
      </c>
      <c r="G170" s="23">
        <v>1320</v>
      </c>
      <c r="H170" s="27" t="str">
        <f>IF($B170="N/A","N/A",IF(G170&gt;10,"No",IF(G170&lt;-10,"No","Yes")))</f>
        <v>N/A</v>
      </c>
      <c r="I170" s="8">
        <v>-3.01</v>
      </c>
      <c r="J170" s="8">
        <v>4.9279999999999999</v>
      </c>
      <c r="K170" s="28" t="s">
        <v>736</v>
      </c>
      <c r="L170" s="111" t="str">
        <f t="shared" si="57"/>
        <v>Yes</v>
      </c>
    </row>
    <row r="171" spans="1:12" x14ac:dyDescent="0.25">
      <c r="A171" s="157" t="s">
        <v>1010</v>
      </c>
      <c r="B171" s="22" t="s">
        <v>213</v>
      </c>
      <c r="C171" s="23">
        <v>3595</v>
      </c>
      <c r="D171" s="27" t="str">
        <f t="shared" si="54"/>
        <v>N/A</v>
      </c>
      <c r="E171" s="23">
        <v>3594</v>
      </c>
      <c r="F171" s="27" t="str">
        <f t="shared" si="55"/>
        <v>N/A</v>
      </c>
      <c r="G171" s="23">
        <v>2999</v>
      </c>
      <c r="H171" s="27" t="str">
        <f t="shared" si="56"/>
        <v>N/A</v>
      </c>
      <c r="I171" s="8">
        <v>-2.8000000000000001E-2</v>
      </c>
      <c r="J171" s="8">
        <v>-16.600000000000001</v>
      </c>
      <c r="K171" s="28" t="s">
        <v>736</v>
      </c>
      <c r="L171" s="111" t="str">
        <f t="shared" si="57"/>
        <v>Yes</v>
      </c>
    </row>
    <row r="172" spans="1:12" x14ac:dyDescent="0.25">
      <c r="A172" s="143" t="s">
        <v>1011</v>
      </c>
      <c r="B172" s="22" t="s">
        <v>213</v>
      </c>
      <c r="C172" s="23">
        <v>2168</v>
      </c>
      <c r="D172" s="27" t="str">
        <f>IF($B172="N/A","N/A",IF(C172&gt;10,"No",IF(C172&lt;-10,"No","Yes")))</f>
        <v>N/A</v>
      </c>
      <c r="E172" s="23">
        <v>2211</v>
      </c>
      <c r="F172" s="27" t="str">
        <f>IF($B172="N/A","N/A",IF(E172&gt;10,"No",IF(E172&lt;-10,"No","Yes")))</f>
        <v>N/A</v>
      </c>
      <c r="G172" s="23">
        <v>1717</v>
      </c>
      <c r="H172" s="27" t="str">
        <f>IF($B172="N/A","N/A",IF(G172&gt;10,"No",IF(G172&lt;-10,"No","Yes")))</f>
        <v>N/A</v>
      </c>
      <c r="I172" s="8">
        <v>1.9830000000000001</v>
      </c>
      <c r="J172" s="8">
        <v>-22.3</v>
      </c>
      <c r="K172" s="28" t="s">
        <v>736</v>
      </c>
      <c r="L172" s="111" t="str">
        <f t="shared" si="57"/>
        <v>Yes</v>
      </c>
    </row>
    <row r="173" spans="1:12" x14ac:dyDescent="0.25">
      <c r="A173" s="143" t="s">
        <v>1012</v>
      </c>
      <c r="B173" s="22" t="s">
        <v>213</v>
      </c>
      <c r="C173" s="23">
        <v>146</v>
      </c>
      <c r="D173" s="27" t="str">
        <f>IF($B173="N/A","N/A",IF(C173&gt;10,"No",IF(C173&lt;-10,"No","Yes")))</f>
        <v>N/A</v>
      </c>
      <c r="E173" s="23">
        <v>149</v>
      </c>
      <c r="F173" s="27" t="str">
        <f>IF($B173="N/A","N/A",IF(E173&gt;10,"No",IF(E173&lt;-10,"No","Yes")))</f>
        <v>N/A</v>
      </c>
      <c r="G173" s="23">
        <v>137</v>
      </c>
      <c r="H173" s="27" t="str">
        <f>IF($B173="N/A","N/A",IF(G173&gt;10,"No",IF(G173&lt;-10,"No","Yes")))</f>
        <v>N/A</v>
      </c>
      <c r="I173" s="8">
        <v>2.0550000000000002</v>
      </c>
      <c r="J173" s="8">
        <v>-8.0500000000000007</v>
      </c>
      <c r="K173" s="28" t="s">
        <v>736</v>
      </c>
      <c r="L173" s="111" t="str">
        <f t="shared" si="57"/>
        <v>Yes</v>
      </c>
    </row>
    <row r="174" spans="1:12" x14ac:dyDescent="0.25">
      <c r="A174" s="143" t="s">
        <v>1013</v>
      </c>
      <c r="B174" s="22" t="s">
        <v>213</v>
      </c>
      <c r="C174" s="23">
        <v>911</v>
      </c>
      <c r="D174" s="27" t="str">
        <f>IF($B174="N/A","N/A",IF(C174&gt;10,"No",IF(C174&lt;-10,"No","Yes")))</f>
        <v>N/A</v>
      </c>
      <c r="E174" s="23">
        <v>900</v>
      </c>
      <c r="F174" s="27" t="str">
        <f>IF($B174="N/A","N/A",IF(E174&gt;10,"No",IF(E174&lt;-10,"No","Yes")))</f>
        <v>N/A</v>
      </c>
      <c r="G174" s="23">
        <v>833</v>
      </c>
      <c r="H174" s="27" t="str">
        <f>IF($B174="N/A","N/A",IF(G174&gt;10,"No",IF(G174&lt;-10,"No","Yes")))</f>
        <v>N/A</v>
      </c>
      <c r="I174" s="8">
        <v>-1.21</v>
      </c>
      <c r="J174" s="8">
        <v>-7.44</v>
      </c>
      <c r="K174" s="28" t="s">
        <v>736</v>
      </c>
      <c r="L174" s="111" t="str">
        <f t="shared" si="57"/>
        <v>Yes</v>
      </c>
    </row>
    <row r="175" spans="1:12" x14ac:dyDescent="0.25">
      <c r="A175" s="143" t="s">
        <v>1014</v>
      </c>
      <c r="B175" s="22" t="s">
        <v>213</v>
      </c>
      <c r="C175" s="23">
        <v>348</v>
      </c>
      <c r="D175" s="27" t="str">
        <f>IF($B175="N/A","N/A",IF(C175&gt;10,"No",IF(C175&lt;-10,"No","Yes")))</f>
        <v>N/A</v>
      </c>
      <c r="E175" s="23">
        <v>322</v>
      </c>
      <c r="F175" s="27" t="str">
        <f>IF($B175="N/A","N/A",IF(E175&gt;10,"No",IF(E175&lt;-10,"No","Yes")))</f>
        <v>N/A</v>
      </c>
      <c r="G175" s="23">
        <v>301</v>
      </c>
      <c r="H175" s="27" t="str">
        <f>IF($B175="N/A","N/A",IF(G175&gt;10,"No",IF(G175&lt;-10,"No","Yes")))</f>
        <v>N/A</v>
      </c>
      <c r="I175" s="8">
        <v>-7.47</v>
      </c>
      <c r="J175" s="8">
        <v>-6.52</v>
      </c>
      <c r="K175" s="28" t="s">
        <v>736</v>
      </c>
      <c r="L175" s="111" t="str">
        <f t="shared" si="57"/>
        <v>Yes</v>
      </c>
    </row>
    <row r="176" spans="1:12" ht="25" x14ac:dyDescent="0.25">
      <c r="A176" s="143" t="s">
        <v>1015</v>
      </c>
      <c r="B176" s="22" t="s">
        <v>213</v>
      </c>
      <c r="C176" s="23">
        <v>22</v>
      </c>
      <c r="D176" s="27" t="str">
        <f>IF($B176="N/A","N/A",IF(C176&gt;10,"No",IF(C176&lt;-10,"No","Yes")))</f>
        <v>N/A</v>
      </c>
      <c r="E176" s="23">
        <v>12</v>
      </c>
      <c r="F176" s="27" t="str">
        <f>IF($B176="N/A","N/A",IF(E176&gt;10,"No",IF(E176&lt;-10,"No","Yes")))</f>
        <v>N/A</v>
      </c>
      <c r="G176" s="23">
        <v>11</v>
      </c>
      <c r="H176" s="27" t="str">
        <f>IF($B176="N/A","N/A",IF(G176&gt;10,"No",IF(G176&lt;-10,"No","Yes")))</f>
        <v>N/A</v>
      </c>
      <c r="I176" s="8">
        <v>-45.5</v>
      </c>
      <c r="J176" s="8">
        <v>-8.33</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219</v>
      </c>
      <c r="D189" s="7" t="str">
        <f t="shared" si="54"/>
        <v>N/A</v>
      </c>
      <c r="E189" s="1">
        <v>231</v>
      </c>
      <c r="F189" s="7" t="str">
        <f t="shared" si="55"/>
        <v>N/A</v>
      </c>
      <c r="G189" s="1">
        <v>247</v>
      </c>
      <c r="H189" s="7" t="str">
        <f t="shared" si="56"/>
        <v>N/A</v>
      </c>
      <c r="I189" s="36">
        <v>5.4790000000000001</v>
      </c>
      <c r="J189" s="36">
        <v>6.9260000000000002</v>
      </c>
      <c r="K189" s="30" t="s">
        <v>736</v>
      </c>
      <c r="L189" s="164" t="str">
        <f t="shared" si="57"/>
        <v>Yes</v>
      </c>
    </row>
    <row r="190" spans="1:12" ht="25" x14ac:dyDescent="0.25">
      <c r="A190" s="143" t="s">
        <v>1029</v>
      </c>
      <c r="B190" s="22" t="s">
        <v>213</v>
      </c>
      <c r="C190" s="23">
        <v>11</v>
      </c>
      <c r="D190" s="27" t="str">
        <f t="shared" si="54"/>
        <v>N/A</v>
      </c>
      <c r="E190" s="23">
        <v>12</v>
      </c>
      <c r="F190" s="27" t="str">
        <f t="shared" si="55"/>
        <v>N/A</v>
      </c>
      <c r="G190" s="23">
        <v>18</v>
      </c>
      <c r="H190" s="27" t="str">
        <f t="shared" si="56"/>
        <v>N/A</v>
      </c>
      <c r="I190" s="8">
        <v>71.430000000000007</v>
      </c>
      <c r="J190" s="8">
        <v>50</v>
      </c>
      <c r="K190" s="28" t="s">
        <v>736</v>
      </c>
      <c r="L190" s="111" t="str">
        <f t="shared" si="57"/>
        <v>No</v>
      </c>
    </row>
    <row r="191" spans="1:12" ht="25" x14ac:dyDescent="0.25">
      <c r="A191" s="143" t="s">
        <v>1030</v>
      </c>
      <c r="B191" s="22" t="s">
        <v>213</v>
      </c>
      <c r="C191" s="23">
        <v>11</v>
      </c>
      <c r="D191" s="27" t="str">
        <f t="shared" si="54"/>
        <v>N/A</v>
      </c>
      <c r="E191" s="23">
        <v>11</v>
      </c>
      <c r="F191" s="27" t="str">
        <f t="shared" si="55"/>
        <v>N/A</v>
      </c>
      <c r="G191" s="23">
        <v>11</v>
      </c>
      <c r="H191" s="27" t="str">
        <f t="shared" si="56"/>
        <v>N/A</v>
      </c>
      <c r="I191" s="8">
        <v>200</v>
      </c>
      <c r="J191" s="8">
        <v>-33.299999999999997</v>
      </c>
      <c r="K191" s="28" t="s">
        <v>736</v>
      </c>
      <c r="L191" s="111" t="str">
        <f t="shared" si="57"/>
        <v>No</v>
      </c>
    </row>
    <row r="192" spans="1:12" ht="25" x14ac:dyDescent="0.25">
      <c r="A192" s="143" t="s">
        <v>1031</v>
      </c>
      <c r="B192" s="22" t="s">
        <v>213</v>
      </c>
      <c r="C192" s="23">
        <v>165</v>
      </c>
      <c r="D192" s="27" t="str">
        <f t="shared" si="54"/>
        <v>N/A</v>
      </c>
      <c r="E192" s="23">
        <v>175</v>
      </c>
      <c r="F192" s="27" t="str">
        <f t="shared" si="55"/>
        <v>N/A</v>
      </c>
      <c r="G192" s="23">
        <v>176</v>
      </c>
      <c r="H192" s="27" t="str">
        <f t="shared" si="56"/>
        <v>N/A</v>
      </c>
      <c r="I192" s="8">
        <v>6.0609999999999999</v>
      </c>
      <c r="J192" s="8">
        <v>0.57140000000000002</v>
      </c>
      <c r="K192" s="28" t="s">
        <v>736</v>
      </c>
      <c r="L192" s="111" t="str">
        <f t="shared" si="57"/>
        <v>Yes</v>
      </c>
    </row>
    <row r="193" spans="1:12" ht="25" x14ac:dyDescent="0.25">
      <c r="A193" s="143" t="s">
        <v>1032</v>
      </c>
      <c r="B193" s="22" t="s">
        <v>213</v>
      </c>
      <c r="C193" s="23">
        <v>45</v>
      </c>
      <c r="D193" s="27" t="str">
        <f t="shared" si="54"/>
        <v>N/A</v>
      </c>
      <c r="E193" s="23">
        <v>40</v>
      </c>
      <c r="F193" s="27" t="str">
        <f t="shared" si="55"/>
        <v>N/A</v>
      </c>
      <c r="G193" s="23">
        <v>51</v>
      </c>
      <c r="H193" s="27" t="str">
        <f t="shared" si="56"/>
        <v>N/A</v>
      </c>
      <c r="I193" s="8">
        <v>-11.1</v>
      </c>
      <c r="J193" s="8">
        <v>27.5</v>
      </c>
      <c r="K193" s="28" t="s">
        <v>736</v>
      </c>
      <c r="L193" s="111" t="str">
        <f t="shared" si="57"/>
        <v>Yes</v>
      </c>
    </row>
    <row r="194" spans="1:12" ht="25" x14ac:dyDescent="0.25">
      <c r="A194" s="143" t="s">
        <v>1033</v>
      </c>
      <c r="B194" s="22" t="s">
        <v>213</v>
      </c>
      <c r="C194" s="23">
        <v>11</v>
      </c>
      <c r="D194" s="27" t="str">
        <f t="shared" si="54"/>
        <v>N/A</v>
      </c>
      <c r="E194" s="23">
        <v>11</v>
      </c>
      <c r="F194" s="27" t="str">
        <f t="shared" si="55"/>
        <v>N/A</v>
      </c>
      <c r="G194" s="23">
        <v>0</v>
      </c>
      <c r="H194" s="27" t="str">
        <f t="shared" si="56"/>
        <v>N/A</v>
      </c>
      <c r="I194" s="8">
        <v>0</v>
      </c>
      <c r="J194" s="8">
        <v>-100</v>
      </c>
      <c r="K194" s="28" t="s">
        <v>736</v>
      </c>
      <c r="L194" s="111" t="str">
        <f t="shared" si="57"/>
        <v>No</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5010</v>
      </c>
      <c r="D201" s="7" t="str">
        <f t="shared" si="54"/>
        <v>N/A</v>
      </c>
      <c r="E201" s="1">
        <v>5078</v>
      </c>
      <c r="F201" s="7" t="str">
        <f t="shared" si="55"/>
        <v>N/A</v>
      </c>
      <c r="G201" s="1">
        <v>5286</v>
      </c>
      <c r="H201" s="7" t="str">
        <f t="shared" si="56"/>
        <v>N/A</v>
      </c>
      <c r="I201" s="36">
        <v>1.357</v>
      </c>
      <c r="J201" s="36">
        <v>4.0960000000000001</v>
      </c>
      <c r="K201" s="30" t="s">
        <v>736</v>
      </c>
      <c r="L201" s="164" t="str">
        <f t="shared" si="57"/>
        <v>Yes</v>
      </c>
    </row>
    <row r="202" spans="1:12" x14ac:dyDescent="0.25">
      <c r="A202" s="143" t="s">
        <v>1041</v>
      </c>
      <c r="B202" s="22" t="s">
        <v>213</v>
      </c>
      <c r="C202" s="23">
        <v>236</v>
      </c>
      <c r="D202" s="27" t="str">
        <f t="shared" si="54"/>
        <v>N/A</v>
      </c>
      <c r="E202" s="23">
        <v>255</v>
      </c>
      <c r="F202" s="27" t="str">
        <f t="shared" si="55"/>
        <v>N/A</v>
      </c>
      <c r="G202" s="23">
        <v>269</v>
      </c>
      <c r="H202" s="27" t="str">
        <f t="shared" si="56"/>
        <v>N/A</v>
      </c>
      <c r="I202" s="8">
        <v>8.0510000000000002</v>
      </c>
      <c r="J202" s="8">
        <v>5.49</v>
      </c>
      <c r="K202" s="28" t="s">
        <v>736</v>
      </c>
      <c r="L202" s="111" t="str">
        <f t="shared" si="57"/>
        <v>Yes</v>
      </c>
    </row>
    <row r="203" spans="1:12" x14ac:dyDescent="0.25">
      <c r="A203" s="143" t="s">
        <v>1042</v>
      </c>
      <c r="B203" s="22" t="s">
        <v>213</v>
      </c>
      <c r="C203" s="23">
        <v>18</v>
      </c>
      <c r="D203" s="27" t="str">
        <f t="shared" si="54"/>
        <v>N/A</v>
      </c>
      <c r="E203" s="23">
        <v>16</v>
      </c>
      <c r="F203" s="27" t="str">
        <f t="shared" si="55"/>
        <v>N/A</v>
      </c>
      <c r="G203" s="23">
        <v>17</v>
      </c>
      <c r="H203" s="27" t="str">
        <f t="shared" si="56"/>
        <v>N/A</v>
      </c>
      <c r="I203" s="8">
        <v>-11.1</v>
      </c>
      <c r="J203" s="8">
        <v>6.25</v>
      </c>
      <c r="K203" s="28" t="s">
        <v>736</v>
      </c>
      <c r="L203" s="111" t="str">
        <f t="shared" si="57"/>
        <v>Yes</v>
      </c>
    </row>
    <row r="204" spans="1:12" x14ac:dyDescent="0.25">
      <c r="A204" s="143" t="s">
        <v>1043</v>
      </c>
      <c r="B204" s="22" t="s">
        <v>213</v>
      </c>
      <c r="C204" s="23">
        <v>2091</v>
      </c>
      <c r="D204" s="27" t="str">
        <f t="shared" si="54"/>
        <v>N/A</v>
      </c>
      <c r="E204" s="23">
        <v>2157</v>
      </c>
      <c r="F204" s="27" t="str">
        <f t="shared" si="55"/>
        <v>N/A</v>
      </c>
      <c r="G204" s="23">
        <v>2221</v>
      </c>
      <c r="H204" s="27" t="str">
        <f t="shared" si="56"/>
        <v>N/A</v>
      </c>
      <c r="I204" s="8">
        <v>3.1560000000000001</v>
      </c>
      <c r="J204" s="8">
        <v>2.9670000000000001</v>
      </c>
      <c r="K204" s="28" t="s">
        <v>736</v>
      </c>
      <c r="L204" s="111" t="str">
        <f t="shared" si="57"/>
        <v>Yes</v>
      </c>
    </row>
    <row r="205" spans="1:12" x14ac:dyDescent="0.25">
      <c r="A205" s="143" t="s">
        <v>1044</v>
      </c>
      <c r="B205" s="22" t="s">
        <v>213</v>
      </c>
      <c r="C205" s="23">
        <v>1391</v>
      </c>
      <c r="D205" s="27" t="str">
        <f t="shared" si="54"/>
        <v>N/A</v>
      </c>
      <c r="E205" s="23">
        <v>1405</v>
      </c>
      <c r="F205" s="27" t="str">
        <f t="shared" si="55"/>
        <v>N/A</v>
      </c>
      <c r="G205" s="23">
        <v>1470</v>
      </c>
      <c r="H205" s="27" t="str">
        <f t="shared" si="56"/>
        <v>N/A</v>
      </c>
      <c r="I205" s="8">
        <v>1.006</v>
      </c>
      <c r="J205" s="8">
        <v>4.6260000000000003</v>
      </c>
      <c r="K205" s="28" t="s">
        <v>736</v>
      </c>
      <c r="L205" s="111" t="str">
        <f t="shared" si="57"/>
        <v>Yes</v>
      </c>
    </row>
    <row r="206" spans="1:12" x14ac:dyDescent="0.25">
      <c r="A206" s="143" t="s">
        <v>1045</v>
      </c>
      <c r="B206" s="22" t="s">
        <v>213</v>
      </c>
      <c r="C206" s="23">
        <v>1274</v>
      </c>
      <c r="D206" s="27" t="str">
        <f t="shared" si="54"/>
        <v>N/A</v>
      </c>
      <c r="E206" s="23">
        <v>1245</v>
      </c>
      <c r="F206" s="27" t="str">
        <f t="shared" si="55"/>
        <v>N/A</v>
      </c>
      <c r="G206" s="23">
        <v>1309</v>
      </c>
      <c r="H206" s="27" t="str">
        <f t="shared" si="56"/>
        <v>N/A</v>
      </c>
      <c r="I206" s="8">
        <v>-2.2799999999999998</v>
      </c>
      <c r="J206" s="8">
        <v>5.141</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724</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571</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11</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101</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42</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6.6069809609999997</v>
      </c>
      <c r="D231" s="27" t="str">
        <f>IF($B231="N/A","N/A",IF(C231&lt;15,"Yes","No"))</f>
        <v>Yes</v>
      </c>
      <c r="E231" s="4">
        <v>6.5146579805</v>
      </c>
      <c r="F231" s="27" t="str">
        <f>IF($B231="N/A","N/A",IF(E231&lt;15,"Yes","No"))</f>
        <v>Yes</v>
      </c>
      <c r="G231" s="4">
        <v>8.0056179775</v>
      </c>
      <c r="H231" s="27" t="str">
        <f>IF($B231="N/A","N/A",IF(G231&lt;15,"Yes","No"))</f>
        <v>Yes</v>
      </c>
      <c r="I231" s="8">
        <v>-1.4</v>
      </c>
      <c r="J231" s="8">
        <v>22.89</v>
      </c>
      <c r="K231" s="28" t="s">
        <v>736</v>
      </c>
      <c r="L231" s="111" t="str">
        <f t="shared" si="59"/>
        <v>Yes</v>
      </c>
    </row>
    <row r="232" spans="1:12" x14ac:dyDescent="0.25">
      <c r="A232" s="144" t="s">
        <v>1071</v>
      </c>
      <c r="B232" s="22" t="s">
        <v>213</v>
      </c>
      <c r="C232" s="23">
        <v>17</v>
      </c>
      <c r="D232" s="27" t="str">
        <f t="shared" ref="D232" si="60">IF($B232="N/A","N/A",IF(C232&gt;10,"No",IF(C232&lt;-10,"No","Yes")))</f>
        <v>N/A</v>
      </c>
      <c r="E232" s="23">
        <v>23</v>
      </c>
      <c r="F232" s="27" t="str">
        <f t="shared" ref="F232" si="61">IF($B232="N/A","N/A",IF(E232&gt;10,"No",IF(E232&lt;-10,"No","Yes")))</f>
        <v>N/A</v>
      </c>
      <c r="G232" s="23">
        <v>12</v>
      </c>
      <c r="H232" s="27" t="str">
        <f t="shared" ref="H232" si="62">IF($B232="N/A","N/A",IF(G232&gt;10,"No",IF(G232&lt;-10,"No","Yes")))</f>
        <v>N/A</v>
      </c>
      <c r="I232" s="8">
        <v>35.29</v>
      </c>
      <c r="J232" s="8">
        <v>-47.8</v>
      </c>
      <c r="K232" s="28" t="s">
        <v>736</v>
      </c>
      <c r="L232" s="111" t="str">
        <f t="shared" si="59"/>
        <v>No</v>
      </c>
    </row>
    <row r="233" spans="1:12" x14ac:dyDescent="0.25">
      <c r="A233" s="144" t="s">
        <v>1072</v>
      </c>
      <c r="B233" s="22" t="s">
        <v>279</v>
      </c>
      <c r="C233" s="4">
        <v>0.20586098329999999</v>
      </c>
      <c r="D233" s="27" t="str">
        <f>IF($B233="N/A","N/A",IF(C233&lt;10,"Yes","No"))</f>
        <v>Yes</v>
      </c>
      <c r="E233" s="4">
        <v>0.27558111670000002</v>
      </c>
      <c r="F233" s="27" t="str">
        <f>IF($B233="N/A","N/A",IF(E233&lt;10,"Yes","No"))</f>
        <v>Yes</v>
      </c>
      <c r="G233" s="4">
        <v>0.1407294476</v>
      </c>
      <c r="H233" s="27" t="str">
        <f>IF($B233="N/A","N/A",IF(G233&lt;10,"Yes","No"))</f>
        <v>Yes</v>
      </c>
      <c r="I233" s="8">
        <v>33.869999999999997</v>
      </c>
      <c r="J233" s="8">
        <v>-48.9</v>
      </c>
      <c r="K233" s="28" t="s">
        <v>736</v>
      </c>
      <c r="L233" s="111" t="str">
        <f t="shared" si="59"/>
        <v>No</v>
      </c>
    </row>
    <row r="234" spans="1:12" x14ac:dyDescent="0.25">
      <c r="A234" s="134"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736</v>
      </c>
      <c r="L234" s="111" t="str">
        <f t="shared" si="59"/>
        <v>N/A</v>
      </c>
    </row>
    <row r="235" spans="1:12" ht="25" x14ac:dyDescent="0.25">
      <c r="A235" s="144" t="s">
        <v>1073</v>
      </c>
      <c r="B235" s="22" t="s">
        <v>289</v>
      </c>
      <c r="C235" s="5">
        <v>6.6069809609999997</v>
      </c>
      <c r="D235" s="27" t="str">
        <f>IF($B235="N/A","N/A",IF(C235&lt;15,"Yes","No"))</f>
        <v>Yes</v>
      </c>
      <c r="E235" s="5">
        <v>6.5146579805</v>
      </c>
      <c r="F235" s="27" t="str">
        <f>IF($B235="N/A","N/A",IF(E235&lt;15,"Yes","No"))</f>
        <v>Yes</v>
      </c>
      <c r="G235" s="5">
        <v>8.0056179775</v>
      </c>
      <c r="H235" s="27" t="str">
        <f>IF($B235="N/A","N/A",IF(G235&lt;15,"Yes","No"))</f>
        <v>Yes</v>
      </c>
      <c r="I235" s="8">
        <v>-1.4</v>
      </c>
      <c r="J235" s="8">
        <v>22.89</v>
      </c>
      <c r="K235" s="28" t="s">
        <v>736</v>
      </c>
      <c r="L235" s="111" t="str">
        <f t="shared" si="59"/>
        <v>Yes</v>
      </c>
    </row>
    <row r="236" spans="1:12" ht="25" x14ac:dyDescent="0.25">
      <c r="A236" s="144" t="s">
        <v>152</v>
      </c>
      <c r="B236" s="22" t="s">
        <v>213</v>
      </c>
      <c r="C236" s="23">
        <v>158</v>
      </c>
      <c r="D236" s="27" t="str">
        <f>IF($B236="N/A","N/A",IF(C236&gt;10,"No",IF(C236&lt;-10,"No","Yes")))</f>
        <v>N/A</v>
      </c>
      <c r="E236" s="23">
        <v>53</v>
      </c>
      <c r="F236" s="27" t="str">
        <f>IF($B236="N/A","N/A",IF(E236&gt;10,"No",IF(E236&lt;-10,"No","Yes")))</f>
        <v>N/A</v>
      </c>
      <c r="G236" s="23">
        <v>678</v>
      </c>
      <c r="H236" s="27" t="str">
        <f>IF($B236="N/A","N/A",IF(G236&gt;10,"No",IF(G236&lt;-10,"No","Yes")))</f>
        <v>N/A</v>
      </c>
      <c r="I236" s="8">
        <v>-66.5</v>
      </c>
      <c r="J236" s="8">
        <v>1179</v>
      </c>
      <c r="K236" s="28" t="s">
        <v>736</v>
      </c>
      <c r="L236" s="111" t="str">
        <f>IF(J236="Div by 0", "N/A", IF(K236="N/A","N/A", IF(J236&gt;VALUE(MID(K236,1,2)), "No", IF(J236&lt;-1*VALUE(MID(K236,1,2)), "No", "Yes"))))</f>
        <v>No</v>
      </c>
    </row>
    <row r="237" spans="1:12" x14ac:dyDescent="0.25">
      <c r="A237" s="144" t="s">
        <v>1074</v>
      </c>
      <c r="B237" s="22" t="s">
        <v>213</v>
      </c>
      <c r="C237" s="23">
        <v>8258</v>
      </c>
      <c r="D237" s="27" t="str">
        <f t="shared" ref="D237:D242" si="63">IF($B237="N/A","N/A",IF(C237&gt;10,"No",IF(C237&lt;-10,"No","Yes")))</f>
        <v>N/A</v>
      </c>
      <c r="E237" s="23">
        <v>8346</v>
      </c>
      <c r="F237" s="27" t="str">
        <f t="shared" ref="F237:F242" si="64">IF($B237="N/A","N/A",IF(E237&gt;10,"No",IF(E237&lt;-10,"No","Yes")))</f>
        <v>N/A</v>
      </c>
      <c r="G237" s="23">
        <v>8527</v>
      </c>
      <c r="H237" s="27" t="str">
        <f>IF($B237="N/A","N/A",IF(G237&gt;10,"No",IF(G237&lt;-10,"No","Yes")))</f>
        <v>N/A</v>
      </c>
      <c r="I237" s="8">
        <v>1.0660000000000001</v>
      </c>
      <c r="J237" s="8">
        <v>2.169</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6.6069809609999997</v>
      </c>
      <c r="D242" s="27" t="str">
        <f t="shared" si="63"/>
        <v>N/A</v>
      </c>
      <c r="E242" s="4">
        <v>6.5146579805</v>
      </c>
      <c r="F242" s="27" t="str">
        <f t="shared" si="64"/>
        <v>N/A</v>
      </c>
      <c r="G242" s="4">
        <v>8.0056179775</v>
      </c>
      <c r="H242" s="27" t="str">
        <f t="shared" si="65"/>
        <v>N/A</v>
      </c>
      <c r="I242" s="8">
        <v>-1.4</v>
      </c>
      <c r="J242" s="8">
        <v>22.89</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35</v>
      </c>
      <c r="F271" s="27" t="str">
        <f t="shared" si="69"/>
        <v>N/A</v>
      </c>
      <c r="G271" s="23">
        <v>33</v>
      </c>
      <c r="H271" s="27" t="str">
        <f t="shared" si="70"/>
        <v>N/A</v>
      </c>
      <c r="I271" s="8" t="s">
        <v>1748</v>
      </c>
      <c r="J271" s="8">
        <v>-5.71</v>
      </c>
      <c r="K271" s="28" t="s">
        <v>736</v>
      </c>
      <c r="L271" s="111" t="str">
        <f t="shared" si="67"/>
        <v>Yes</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3</v>
      </c>
      <c r="H276" s="27" t="str">
        <f t="shared" si="73"/>
        <v>No</v>
      </c>
      <c r="I276" s="8" t="s">
        <v>1748</v>
      </c>
      <c r="J276" s="8" t="s">
        <v>1748</v>
      </c>
      <c r="K276" s="28" t="s">
        <v>736</v>
      </c>
      <c r="L276" s="111" t="str">
        <f t="shared" si="67"/>
        <v>N/A</v>
      </c>
    </row>
    <row r="277" spans="1:12" x14ac:dyDescent="0.25">
      <c r="A277" s="144" t="s">
        <v>690</v>
      </c>
      <c r="B277" s="1" t="s">
        <v>213</v>
      </c>
      <c r="C277" s="1">
        <v>163100</v>
      </c>
      <c r="D277" s="7" t="str">
        <f t="shared" ref="D277:D284" si="74">IF($B277="N/A","N/A",IF(C277&gt;10,"No",IF(C277&lt;-10,"No","Yes")))</f>
        <v>N/A</v>
      </c>
      <c r="E277" s="1">
        <v>169093</v>
      </c>
      <c r="F277" s="7" t="str">
        <f t="shared" ref="F277:F278" si="75">IF($B277="N/A","N/A",IF(E277&gt;10,"No",IF(E277&lt;-10,"No","Yes")))</f>
        <v>N/A</v>
      </c>
      <c r="G277" s="1">
        <v>169366</v>
      </c>
      <c r="H277" s="7" t="str">
        <f t="shared" ref="H277:H278" si="76">IF($B277="N/A","N/A",IF(G277&gt;10,"No",IF(G277&lt;-10,"No","Yes")))</f>
        <v>N/A</v>
      </c>
      <c r="I277" s="8">
        <v>3.6739999999999999</v>
      </c>
      <c r="J277" s="8">
        <v>0.16139999999999999</v>
      </c>
      <c r="K277" s="1" t="s">
        <v>213</v>
      </c>
      <c r="L277" s="111" t="str">
        <f t="shared" ref="L277:L278" si="77">IF(J277="Div by 0", "N/A", IF(K277="N/A","N/A", IF(J277&gt;VALUE(MID(K277,1,2)), "No", IF(J277&lt;-1*VALUE(MID(K277,1,2)), "No", "Yes"))))</f>
        <v>N/A</v>
      </c>
    </row>
    <row r="278" spans="1:12" x14ac:dyDescent="0.25">
      <c r="A278" s="144" t="s">
        <v>691</v>
      </c>
      <c r="B278" s="1" t="s">
        <v>213</v>
      </c>
      <c r="C278" s="1">
        <v>129100.91667000001</v>
      </c>
      <c r="D278" s="7" t="str">
        <f t="shared" si="74"/>
        <v>N/A</v>
      </c>
      <c r="E278" s="1">
        <v>133874.75</v>
      </c>
      <c r="F278" s="7" t="str">
        <f t="shared" si="75"/>
        <v>N/A</v>
      </c>
      <c r="G278" s="1">
        <v>137444.83332999999</v>
      </c>
      <c r="H278" s="7" t="str">
        <f t="shared" si="76"/>
        <v>N/A</v>
      </c>
      <c r="I278" s="8">
        <v>3.698</v>
      </c>
      <c r="J278" s="8">
        <v>2.6669999999999998</v>
      </c>
      <c r="K278" s="1" t="s">
        <v>213</v>
      </c>
      <c r="L278" s="111" t="str">
        <f t="shared" si="77"/>
        <v>N/A</v>
      </c>
    </row>
    <row r="279" spans="1:12" x14ac:dyDescent="0.25">
      <c r="A279" s="144" t="s">
        <v>692</v>
      </c>
      <c r="B279" s="1" t="s">
        <v>213</v>
      </c>
      <c r="C279" s="1">
        <v>0</v>
      </c>
      <c r="D279" s="7" t="str">
        <f t="shared" si="74"/>
        <v>N/A</v>
      </c>
      <c r="E279" s="1">
        <v>0</v>
      </c>
      <c r="F279" s="7" t="str">
        <f t="shared" ref="F279:F284" si="78">IF($B279="N/A","N/A",IF(E279&gt;10,"No",IF(E279&lt;-10,"No","Yes")))</f>
        <v>N/A</v>
      </c>
      <c r="G279" s="1">
        <v>84</v>
      </c>
      <c r="H279" s="7" t="str">
        <f t="shared" ref="H279:H284" si="79">IF($B279="N/A","N/A",IF(G279&gt;10,"No",IF(G279&lt;-10,"No","Yes")))</f>
        <v>N/A</v>
      </c>
      <c r="I279" s="8" t="s">
        <v>1748</v>
      </c>
      <c r="J279" s="8" t="s">
        <v>1748</v>
      </c>
      <c r="K279" s="1" t="s">
        <v>213</v>
      </c>
      <c r="L279" s="111" t="str">
        <f t="shared" ref="L279:L285" si="80">IF(J279="Div by 0", "N/A", IF(K279="N/A","N/A", IF(J279&gt;VALUE(MID(K279,1,2)), "No", IF(J279&lt;-1*VALUE(MID(K279,1,2)), "No", "Yes"))))</f>
        <v>N/A</v>
      </c>
    </row>
    <row r="280" spans="1:12" x14ac:dyDescent="0.25">
      <c r="A280" s="144" t="s">
        <v>693</v>
      </c>
      <c r="B280" s="1" t="s">
        <v>213</v>
      </c>
      <c r="C280" s="1">
        <v>0</v>
      </c>
      <c r="D280" s="7" t="str">
        <f t="shared" si="74"/>
        <v>N/A</v>
      </c>
      <c r="E280" s="1">
        <v>0</v>
      </c>
      <c r="F280" s="7" t="str">
        <f t="shared" si="78"/>
        <v>N/A</v>
      </c>
      <c r="G280" s="1">
        <v>84</v>
      </c>
      <c r="H280" s="7" t="str">
        <f t="shared" si="79"/>
        <v>N/A</v>
      </c>
      <c r="I280" s="8" t="s">
        <v>1748</v>
      </c>
      <c r="J280" s="8" t="s">
        <v>1748</v>
      </c>
      <c r="K280" s="1" t="s">
        <v>213</v>
      </c>
      <c r="L280" s="111" t="str">
        <f t="shared" si="80"/>
        <v>N/A</v>
      </c>
    </row>
    <row r="281" spans="1:12" x14ac:dyDescent="0.25">
      <c r="A281" s="144" t="s">
        <v>694</v>
      </c>
      <c r="B281" s="1" t="s">
        <v>213</v>
      </c>
      <c r="C281" s="1">
        <v>0</v>
      </c>
      <c r="D281" s="7" t="str">
        <f t="shared" si="74"/>
        <v>N/A</v>
      </c>
      <c r="E281" s="1">
        <v>0</v>
      </c>
      <c r="F281" s="7" t="str">
        <f t="shared" si="78"/>
        <v>N/A</v>
      </c>
      <c r="G281" s="1">
        <v>8.4166666666999994</v>
      </c>
      <c r="H281" s="7" t="str">
        <f t="shared" si="79"/>
        <v>N/A</v>
      </c>
      <c r="I281" s="8" t="s">
        <v>1748</v>
      </c>
      <c r="J281" s="8" t="s">
        <v>1748</v>
      </c>
      <c r="K281" s="1" t="s">
        <v>213</v>
      </c>
      <c r="L281" s="111" t="str">
        <f t="shared" si="80"/>
        <v>N/A</v>
      </c>
    </row>
    <row r="282" spans="1:12" x14ac:dyDescent="0.25">
      <c r="A282" s="144" t="s">
        <v>695</v>
      </c>
      <c r="B282" s="1" t="s">
        <v>213</v>
      </c>
      <c r="C282" s="1">
        <v>9670</v>
      </c>
      <c r="D282" s="7" t="str">
        <f t="shared" si="74"/>
        <v>N/A</v>
      </c>
      <c r="E282" s="1">
        <v>10842</v>
      </c>
      <c r="F282" s="7" t="str">
        <f t="shared" si="78"/>
        <v>N/A</v>
      </c>
      <c r="G282" s="1">
        <v>11798</v>
      </c>
      <c r="H282" s="7" t="str">
        <f t="shared" si="79"/>
        <v>N/A</v>
      </c>
      <c r="I282" s="8">
        <v>12.12</v>
      </c>
      <c r="J282" s="8">
        <v>8.8179999999999996</v>
      </c>
      <c r="K282" s="1" t="s">
        <v>213</v>
      </c>
      <c r="L282" s="111" t="str">
        <f t="shared" si="80"/>
        <v>N/A</v>
      </c>
    </row>
    <row r="283" spans="1:12" x14ac:dyDescent="0.25">
      <c r="A283" s="144" t="s">
        <v>696</v>
      </c>
      <c r="B283" s="1" t="s">
        <v>213</v>
      </c>
      <c r="C283" s="1">
        <v>13506</v>
      </c>
      <c r="D283" s="7" t="str">
        <f t="shared" si="74"/>
        <v>N/A</v>
      </c>
      <c r="E283" s="1">
        <v>14889</v>
      </c>
      <c r="F283" s="7" t="str">
        <f t="shared" si="78"/>
        <v>N/A</v>
      </c>
      <c r="G283" s="1">
        <v>15317</v>
      </c>
      <c r="H283" s="7" t="str">
        <f t="shared" si="79"/>
        <v>N/A</v>
      </c>
      <c r="I283" s="8">
        <v>10.24</v>
      </c>
      <c r="J283" s="8">
        <v>2.875</v>
      </c>
      <c r="K283" s="1" t="s">
        <v>213</v>
      </c>
      <c r="L283" s="111" t="str">
        <f t="shared" si="80"/>
        <v>N/A</v>
      </c>
    </row>
    <row r="284" spans="1:12" x14ac:dyDescent="0.25">
      <c r="A284" s="144" t="s">
        <v>697</v>
      </c>
      <c r="B284" s="1" t="s">
        <v>213</v>
      </c>
      <c r="C284" s="1">
        <v>9618.9166667000009</v>
      </c>
      <c r="D284" s="7" t="str">
        <f t="shared" si="74"/>
        <v>N/A</v>
      </c>
      <c r="E284" s="1">
        <v>10680.833333</v>
      </c>
      <c r="F284" s="7" t="str">
        <f t="shared" si="78"/>
        <v>N/A</v>
      </c>
      <c r="G284" s="1">
        <v>11433.25</v>
      </c>
      <c r="H284" s="7" t="str">
        <f t="shared" si="79"/>
        <v>N/A</v>
      </c>
      <c r="I284" s="8">
        <v>11.04</v>
      </c>
      <c r="J284" s="8">
        <v>7.0449999999999999</v>
      </c>
      <c r="K284" s="1" t="s">
        <v>213</v>
      </c>
      <c r="L284" s="111" t="str">
        <f t="shared" si="80"/>
        <v>N/A</v>
      </c>
    </row>
    <row r="285" spans="1:12" x14ac:dyDescent="0.25">
      <c r="A285" s="144" t="s">
        <v>402</v>
      </c>
      <c r="B285" s="22" t="s">
        <v>290</v>
      </c>
      <c r="C285" s="4">
        <v>27.805733674999999</v>
      </c>
      <c r="D285" s="27" t="str">
        <f>IF($B285="N/A","N/A",IF(C285&lt;=40,"Yes","No"))</f>
        <v>Yes</v>
      </c>
      <c r="E285" s="4">
        <v>30.217391304</v>
      </c>
      <c r="F285" s="27" t="str">
        <f>IF($B285="N/A","N/A",IF(E285&lt;=40,"Yes","No"))</f>
        <v>Yes</v>
      </c>
      <c r="G285" s="4">
        <v>31.895969072</v>
      </c>
      <c r="H285" s="27" t="str">
        <f>IF($B285="N/A","N/A",IF(G285&lt;=40,"Yes","No"))</f>
        <v>Yes</v>
      </c>
      <c r="I285" s="8">
        <v>8.673</v>
      </c>
      <c r="J285" s="8">
        <v>5.5549999999999997</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58</v>
      </c>
      <c r="D296" s="7" t="str">
        <f t="shared" si="81"/>
        <v>N/A</v>
      </c>
      <c r="E296" s="1">
        <v>93</v>
      </c>
      <c r="F296" s="7" t="str">
        <f t="shared" si="88"/>
        <v>N/A</v>
      </c>
      <c r="G296" s="1">
        <v>60</v>
      </c>
      <c r="H296" s="7" t="str">
        <f t="shared" si="89"/>
        <v>N/A</v>
      </c>
      <c r="I296" s="8">
        <v>60.34</v>
      </c>
      <c r="J296" s="8">
        <v>-35.5</v>
      </c>
      <c r="K296" s="1" t="s">
        <v>213</v>
      </c>
      <c r="L296" s="111" t="str">
        <f t="shared" si="90"/>
        <v>N/A</v>
      </c>
    </row>
    <row r="297" spans="1:12" x14ac:dyDescent="0.25">
      <c r="A297" s="144" t="s">
        <v>715</v>
      </c>
      <c r="B297" s="1" t="s">
        <v>213</v>
      </c>
      <c r="C297" s="1">
        <v>31.333333332999999</v>
      </c>
      <c r="D297" s="7" t="str">
        <f t="shared" si="81"/>
        <v>N/A</v>
      </c>
      <c r="E297" s="1">
        <v>44.833333332999999</v>
      </c>
      <c r="F297" s="7" t="str">
        <f t="shared" si="88"/>
        <v>N/A</v>
      </c>
      <c r="G297" s="1">
        <v>13.666666666999999</v>
      </c>
      <c r="H297" s="7" t="str">
        <f t="shared" si="89"/>
        <v>N/A</v>
      </c>
      <c r="I297" s="8">
        <v>43.09</v>
      </c>
      <c r="J297" s="8">
        <v>-69.5</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9765</v>
      </c>
      <c r="D309" s="1" t="s">
        <v>213</v>
      </c>
      <c r="E309" s="1">
        <v>10959</v>
      </c>
      <c r="F309" s="1" t="s">
        <v>213</v>
      </c>
      <c r="G309" s="1">
        <v>11979</v>
      </c>
      <c r="H309" s="1" t="s">
        <v>213</v>
      </c>
      <c r="I309" s="8">
        <v>12.23</v>
      </c>
      <c r="J309" s="8">
        <v>9.3070000000000004</v>
      </c>
      <c r="K309" s="1" t="s">
        <v>213</v>
      </c>
      <c r="L309" s="111" t="str">
        <f>IF(J309="Div by 0", "N/A", IF(K309="N/A","N/A", IF(J309&gt;VALUE(MID(K309,1,2)), "No", IF(J309&lt;-1*VALUE(MID(K309,1,2)), "No", "Yes"))))</f>
        <v>N/A</v>
      </c>
    </row>
    <row r="310" spans="1:12" x14ac:dyDescent="0.25">
      <c r="A310" s="163" t="s">
        <v>73</v>
      </c>
      <c r="B310" s="22" t="s">
        <v>213</v>
      </c>
      <c r="C310" s="23">
        <v>139011</v>
      </c>
      <c r="D310" s="27" t="str">
        <f>IF($B310="N/A","N/A",IF(C310&gt;10,"No",IF(C310&lt;-10,"No","Yes")))</f>
        <v>N/A</v>
      </c>
      <c r="E310" s="23">
        <v>139768</v>
      </c>
      <c r="F310" s="27" t="str">
        <f>IF($B310="N/A","N/A",IF(E310&gt;10,"No",IF(E310&lt;-10,"No","Yes")))</f>
        <v>N/A</v>
      </c>
      <c r="G310" s="23">
        <v>149712</v>
      </c>
      <c r="H310" s="27" t="str">
        <f>IF($B310="N/A","N/A",IF(G310&gt;10,"No",IF(G310&lt;-10,"No","Yes")))</f>
        <v>N/A</v>
      </c>
      <c r="I310" s="8">
        <v>0.54459999999999997</v>
      </c>
      <c r="J310" s="8">
        <v>7.1150000000000002</v>
      </c>
      <c r="K310" s="28" t="s">
        <v>738</v>
      </c>
      <c r="L310" s="111" t="str">
        <f t="shared" ref="L310:L339" si="92">IF(J310="Div by 0", "N/A", IF(K310="N/A","N/A", IF(J310&gt;VALUE(MID(K310,1,2)), "No", IF(J310&lt;-1*VALUE(MID(K310,1,2)), "No", "Yes"))))</f>
        <v>Yes</v>
      </c>
    </row>
    <row r="311" spans="1:12" x14ac:dyDescent="0.25">
      <c r="A311" s="162" t="s">
        <v>182</v>
      </c>
      <c r="B311" s="22" t="s">
        <v>213</v>
      </c>
      <c r="C311" s="23">
        <v>13244</v>
      </c>
      <c r="D311" s="7" t="str">
        <f t="shared" ref="D311:D314" si="93">IF($B311="N/A","N/A",IF(C311&gt;10,"No",IF(C311&lt;-10,"No","Yes")))</f>
        <v>N/A</v>
      </c>
      <c r="E311" s="23">
        <v>13737</v>
      </c>
      <c r="F311" s="7" t="str">
        <f t="shared" ref="F311:F314" si="94">IF($B311="N/A","N/A",IF(E311&gt;10,"No",IF(E311&lt;-10,"No","Yes")))</f>
        <v>N/A</v>
      </c>
      <c r="G311" s="23">
        <v>13856</v>
      </c>
      <c r="H311" s="7" t="str">
        <f t="shared" ref="H311:H314" si="95">IF($B311="N/A","N/A",IF(G311&gt;10,"No",IF(G311&lt;-10,"No","Yes")))</f>
        <v>N/A</v>
      </c>
      <c r="I311" s="8">
        <v>3.722</v>
      </c>
      <c r="J311" s="8">
        <v>0.86629999999999996</v>
      </c>
      <c r="K311" s="28" t="s">
        <v>738</v>
      </c>
      <c r="L311" s="111" t="str">
        <f>IF(J311="Div by 0", "N/A", IF(OR(J311="N/A",K311="N/A"),"N/A", IF(J311&gt;VALUE(MID(K311,1,2)), "No", IF(J311&lt;-1*VALUE(MID(K311,1,2)), "No", "Yes"))))</f>
        <v>Yes</v>
      </c>
    </row>
    <row r="312" spans="1:12" x14ac:dyDescent="0.25">
      <c r="A312" s="162" t="s">
        <v>183</v>
      </c>
      <c r="B312" s="22" t="s">
        <v>213</v>
      </c>
      <c r="C312" s="23">
        <v>26928</v>
      </c>
      <c r="D312" s="7" t="str">
        <f t="shared" si="93"/>
        <v>N/A</v>
      </c>
      <c r="E312" s="23">
        <v>28214</v>
      </c>
      <c r="F312" s="7" t="str">
        <f t="shared" si="94"/>
        <v>N/A</v>
      </c>
      <c r="G312" s="23">
        <v>29174</v>
      </c>
      <c r="H312" s="7" t="str">
        <f t="shared" si="95"/>
        <v>N/A</v>
      </c>
      <c r="I312" s="8">
        <v>4.7759999999999998</v>
      </c>
      <c r="J312" s="8">
        <v>3.403</v>
      </c>
      <c r="K312" s="28" t="s">
        <v>738</v>
      </c>
      <c r="L312" s="111" t="str">
        <f t="shared" ref="L312:L314" si="96">IF(J312="Div by 0", "N/A", IF(OR(J312="N/A",K312="N/A"),"N/A", IF(J312&gt;VALUE(MID(K312,1,2)), "No", IF(J312&lt;-1*VALUE(MID(K312,1,2)), "No", "Yes"))))</f>
        <v>Yes</v>
      </c>
    </row>
    <row r="313" spans="1:12" x14ac:dyDescent="0.25">
      <c r="A313" s="162" t="s">
        <v>184</v>
      </c>
      <c r="B313" s="22" t="s">
        <v>213</v>
      </c>
      <c r="C313" s="23">
        <v>83515</v>
      </c>
      <c r="D313" s="7" t="str">
        <f t="shared" si="93"/>
        <v>N/A</v>
      </c>
      <c r="E313" s="23">
        <v>83442</v>
      </c>
      <c r="F313" s="7" t="str">
        <f t="shared" si="94"/>
        <v>N/A</v>
      </c>
      <c r="G313" s="23">
        <v>92396</v>
      </c>
      <c r="H313" s="7" t="str">
        <f t="shared" si="95"/>
        <v>N/A</v>
      </c>
      <c r="I313" s="8">
        <v>-8.6999999999999994E-2</v>
      </c>
      <c r="J313" s="8">
        <v>10.73</v>
      </c>
      <c r="K313" s="28" t="s">
        <v>738</v>
      </c>
      <c r="L313" s="111" t="str">
        <f t="shared" si="96"/>
        <v>Yes</v>
      </c>
    </row>
    <row r="314" spans="1:12" x14ac:dyDescent="0.25">
      <c r="A314" s="158" t="s">
        <v>185</v>
      </c>
      <c r="B314" s="22" t="s">
        <v>213</v>
      </c>
      <c r="C314" s="23">
        <v>15324</v>
      </c>
      <c r="D314" s="7" t="str">
        <f t="shared" si="93"/>
        <v>N/A</v>
      </c>
      <c r="E314" s="23">
        <v>14375</v>
      </c>
      <c r="F314" s="7" t="str">
        <f t="shared" si="94"/>
        <v>N/A</v>
      </c>
      <c r="G314" s="23">
        <v>14286</v>
      </c>
      <c r="H314" s="7" t="str">
        <f t="shared" si="95"/>
        <v>N/A</v>
      </c>
      <c r="I314" s="8">
        <v>-6.19</v>
      </c>
      <c r="J314" s="8">
        <v>-0.61899999999999999</v>
      </c>
      <c r="K314" s="28" t="s">
        <v>738</v>
      </c>
      <c r="L314" s="111" t="str">
        <f t="shared" si="96"/>
        <v>Yes</v>
      </c>
    </row>
    <row r="315" spans="1:12" x14ac:dyDescent="0.25">
      <c r="A315" s="162" t="s">
        <v>1111</v>
      </c>
      <c r="B315" s="9" t="s">
        <v>213</v>
      </c>
      <c r="C315" s="23">
        <v>80565</v>
      </c>
      <c r="D315" s="5" t="str">
        <f t="shared" ref="D315:F318" si="97">IF($B315="N/A","N/A",IF(C315&lt;0,"No","Yes"))</f>
        <v>N/A</v>
      </c>
      <c r="E315" s="23">
        <v>80691</v>
      </c>
      <c r="F315" s="5" t="str">
        <f t="shared" si="97"/>
        <v>N/A</v>
      </c>
      <c r="G315" s="23">
        <v>89814</v>
      </c>
      <c r="H315" s="5" t="str">
        <f t="shared" ref="H315:H318" si="98">IF($B315="N/A","N/A",IF(G315&lt;0,"No","Yes"))</f>
        <v>N/A</v>
      </c>
      <c r="I315" s="8">
        <v>0.15640000000000001</v>
      </c>
      <c r="J315" s="8">
        <v>11.31</v>
      </c>
      <c r="K315" s="1" t="s">
        <v>737</v>
      </c>
      <c r="L315" s="111" t="str">
        <f>IF(J315="Div by 0", "N/A", IF(OR(J315="N/A",K315="N/A"),"N/A", IF(J315&gt;VALUE(MID(K315,1,2)), "No", IF(J315&lt;-1*VALUE(MID(K315,1,2)), "No", "Yes"))))</f>
        <v>No</v>
      </c>
    </row>
    <row r="316" spans="1:12" x14ac:dyDescent="0.25">
      <c r="A316" s="162" t="s">
        <v>431</v>
      </c>
      <c r="B316" s="9" t="s">
        <v>213</v>
      </c>
      <c r="C316" s="23">
        <v>2988</v>
      </c>
      <c r="D316" s="5" t="str">
        <f t="shared" si="97"/>
        <v>N/A</v>
      </c>
      <c r="E316" s="23">
        <v>2782</v>
      </c>
      <c r="F316" s="5" t="str">
        <f t="shared" si="97"/>
        <v>N/A</v>
      </c>
      <c r="G316" s="23">
        <v>3082</v>
      </c>
      <c r="H316" s="5" t="str">
        <f t="shared" si="98"/>
        <v>N/A</v>
      </c>
      <c r="I316" s="8">
        <v>-6.89</v>
      </c>
      <c r="J316" s="8">
        <v>10.78</v>
      </c>
      <c r="K316" s="1" t="s">
        <v>737</v>
      </c>
      <c r="L316" s="111" t="str">
        <f t="shared" ref="L316:L318" si="99">IF(J316="Div by 0", "N/A", IF(OR(J316="N/A",K316="N/A"),"N/A", IF(J316&gt;VALUE(MID(K316,1,2)), "No", IF(J316&lt;-1*VALUE(MID(K316,1,2)), "No", "Yes"))))</f>
        <v>No</v>
      </c>
    </row>
    <row r="317" spans="1:12" x14ac:dyDescent="0.25">
      <c r="A317" s="162" t="s">
        <v>432</v>
      </c>
      <c r="B317" s="9" t="s">
        <v>213</v>
      </c>
      <c r="C317" s="23">
        <v>40682</v>
      </c>
      <c r="D317" s="5" t="str">
        <f t="shared" si="97"/>
        <v>N/A</v>
      </c>
      <c r="E317" s="23">
        <v>41041</v>
      </c>
      <c r="F317" s="5" t="str">
        <f t="shared" si="97"/>
        <v>N/A</v>
      </c>
      <c r="G317" s="23">
        <v>41552</v>
      </c>
      <c r="H317" s="5" t="str">
        <f t="shared" si="98"/>
        <v>N/A</v>
      </c>
      <c r="I317" s="8">
        <v>0.88249999999999995</v>
      </c>
      <c r="J317" s="8">
        <v>1.2450000000000001</v>
      </c>
      <c r="K317" s="1" t="s">
        <v>737</v>
      </c>
      <c r="L317" s="111" t="str">
        <f t="shared" si="99"/>
        <v>Yes</v>
      </c>
    </row>
    <row r="318" spans="1:12" x14ac:dyDescent="0.25">
      <c r="A318" s="162" t="s">
        <v>1112</v>
      </c>
      <c r="B318" s="9" t="s">
        <v>213</v>
      </c>
      <c r="C318" s="23">
        <v>8533</v>
      </c>
      <c r="D318" s="5" t="str">
        <f t="shared" si="97"/>
        <v>N/A</v>
      </c>
      <c r="E318" s="23">
        <v>8963</v>
      </c>
      <c r="F318" s="5" t="str">
        <f t="shared" si="97"/>
        <v>N/A</v>
      </c>
      <c r="G318" s="23">
        <v>9318</v>
      </c>
      <c r="H318" s="5" t="str">
        <f t="shared" si="98"/>
        <v>N/A</v>
      </c>
      <c r="I318" s="8">
        <v>5.0389999999999997</v>
      </c>
      <c r="J318" s="8">
        <v>3.9609999999999999</v>
      </c>
      <c r="K318" s="1" t="s">
        <v>737</v>
      </c>
      <c r="L318" s="111" t="str">
        <f t="shared" si="99"/>
        <v>Yes</v>
      </c>
    </row>
    <row r="319" spans="1:12" x14ac:dyDescent="0.25">
      <c r="A319" s="162" t="s">
        <v>98</v>
      </c>
      <c r="B319" s="22" t="s">
        <v>291</v>
      </c>
      <c r="C319" s="4">
        <v>93.107020308000003</v>
      </c>
      <c r="D319" s="27" t="str">
        <f>IF($B319="N/A","N/A",IF(C319&gt;80,"Yes","No"))</f>
        <v>Yes</v>
      </c>
      <c r="E319" s="4">
        <v>92.323707858999995</v>
      </c>
      <c r="F319" s="27" t="str">
        <f>IF($B319="N/A","N/A",IF(E319&gt;80,"Yes","No"))</f>
        <v>Yes</v>
      </c>
      <c r="G319" s="4">
        <v>92.414769691000004</v>
      </c>
      <c r="H319" s="27" t="str">
        <f>IF($B319="N/A","N/A",IF(G319&gt;80,"Yes","No"))</f>
        <v>Yes</v>
      </c>
      <c r="I319" s="8">
        <v>-0.84099999999999997</v>
      </c>
      <c r="J319" s="8">
        <v>9.8599999999999993E-2</v>
      </c>
      <c r="K319" s="28" t="s">
        <v>738</v>
      </c>
      <c r="L319" s="111" t="str">
        <f t="shared" si="92"/>
        <v>Yes</v>
      </c>
    </row>
    <row r="320" spans="1:12" x14ac:dyDescent="0.25">
      <c r="A320" s="162" t="s">
        <v>332</v>
      </c>
      <c r="B320" s="22" t="s">
        <v>278</v>
      </c>
      <c r="C320" s="4">
        <v>0</v>
      </c>
      <c r="D320" s="27" t="str">
        <f>IF($B320="N/A","N/A",IF(C320&gt;=5,"No",IF(C320&lt;0,"No","Yes")))</f>
        <v>Yes</v>
      </c>
      <c r="E320" s="4">
        <v>0</v>
      </c>
      <c r="F320" s="27" t="str">
        <f>IF($B320="N/A","N/A",IF(E320&gt;=5,"No",IF(E320&lt;0,"No","Yes")))</f>
        <v>Yes</v>
      </c>
      <c r="G320" s="4">
        <v>1.20230843E-2</v>
      </c>
      <c r="H320" s="27" t="str">
        <f>IF($B320="N/A","N/A",IF(G320&gt;=5,"No",IF(G320&lt;0,"No","Yes")))</f>
        <v>Yes</v>
      </c>
      <c r="I320" s="8" t="s">
        <v>1748</v>
      </c>
      <c r="J320" s="8" t="s">
        <v>1748</v>
      </c>
      <c r="K320" s="28" t="s">
        <v>738</v>
      </c>
      <c r="L320" s="111" t="str">
        <f t="shared" si="92"/>
        <v>N/A</v>
      </c>
    </row>
    <row r="321" spans="1:12" x14ac:dyDescent="0.25">
      <c r="A321" s="162" t="s">
        <v>340</v>
      </c>
      <c r="B321" s="30" t="s">
        <v>278</v>
      </c>
      <c r="C321" s="4">
        <v>6.8713986663000002</v>
      </c>
      <c r="D321" s="27" t="str">
        <f>IF($B321="N/A","N/A",IF(C321&gt;=5,"No",IF(C321&lt;0,"No","Yes")))</f>
        <v>No</v>
      </c>
      <c r="E321" s="4">
        <v>7.6433804590000003</v>
      </c>
      <c r="F321" s="27" t="str">
        <f>IF($B321="N/A","N/A",IF(E321&gt;=5,"No",IF(E321&lt;0,"No","Yes")))</f>
        <v>No</v>
      </c>
      <c r="G321" s="4">
        <v>7.5732072244999999</v>
      </c>
      <c r="H321" s="27" t="str">
        <f>IF($B321="N/A","N/A",IF(G321&gt;=5,"No",IF(G321&lt;0,"No","Yes")))</f>
        <v>No</v>
      </c>
      <c r="I321" s="8">
        <v>11.23</v>
      </c>
      <c r="J321" s="8">
        <v>-0.91800000000000004</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2.1581026E-2</v>
      </c>
      <c r="D326" s="27" t="str">
        <f t="shared" si="100"/>
        <v>No</v>
      </c>
      <c r="E326" s="4">
        <v>3.29116822E-2</v>
      </c>
      <c r="F326" s="27" t="str">
        <f t="shared" si="101"/>
        <v>No</v>
      </c>
      <c r="G326" s="4">
        <v>0</v>
      </c>
      <c r="H326" s="27" t="str">
        <f t="shared" si="102"/>
        <v>Yes</v>
      </c>
      <c r="I326" s="8">
        <v>52.5</v>
      </c>
      <c r="J326" s="8">
        <v>-100</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8.5295408277</v>
      </c>
      <c r="D334" s="27" t="str">
        <f>IF($B334="N/A","N/A",IF(C334&gt;15,"No",IF(C334&lt;2,"No","Yes")))</f>
        <v>Yes</v>
      </c>
      <c r="E334" s="4">
        <v>8.0082708488000005</v>
      </c>
      <c r="F334" s="27" t="str">
        <f>IF($B334="N/A","N/A",IF(E334&gt;15,"No",IF(E334&lt;2,"No","Yes")))</f>
        <v>Yes</v>
      </c>
      <c r="G334" s="4">
        <v>7.5231110398999999</v>
      </c>
      <c r="H334" s="27" t="str">
        <f>IF($B334="N/A","N/A",IF(G334&gt;15,"No",IF(G334&lt;2,"No","Yes")))</f>
        <v>Yes</v>
      </c>
      <c r="I334" s="8">
        <v>-6.11</v>
      </c>
      <c r="J334" s="8">
        <v>-6.06</v>
      </c>
      <c r="K334" s="28" t="s">
        <v>738</v>
      </c>
      <c r="L334" s="111" t="str">
        <f t="shared" si="92"/>
        <v>Yes</v>
      </c>
    </row>
    <row r="335" spans="1:12" x14ac:dyDescent="0.25">
      <c r="A335" s="162" t="s">
        <v>1118</v>
      </c>
      <c r="B335" s="22" t="s">
        <v>213</v>
      </c>
      <c r="C335" s="23">
        <v>13657</v>
      </c>
      <c r="D335" s="27" t="str">
        <f>IF($B335="N/A","N/A",IF(C335&gt;10,"No",IF(C335&lt;-10,"No","Yes")))</f>
        <v>N/A</v>
      </c>
      <c r="E335" s="23">
        <v>9039</v>
      </c>
      <c r="F335" s="27" t="str">
        <f>IF($B335="N/A","N/A",IF(E335&gt;10,"No",IF(E335&lt;-10,"No","Yes")))</f>
        <v>N/A</v>
      </c>
      <c r="G335" s="23">
        <v>0</v>
      </c>
      <c r="H335" s="27" t="str">
        <f>IF($B335="N/A","N/A",IF(G335&gt;10,"No",IF(G335&lt;-10,"No","Yes")))</f>
        <v>N/A</v>
      </c>
      <c r="I335" s="8">
        <v>-33.799999999999997</v>
      </c>
      <c r="J335" s="8">
        <v>-100</v>
      </c>
      <c r="K335" s="28" t="s">
        <v>738</v>
      </c>
      <c r="L335" s="111" t="str">
        <f t="shared" si="92"/>
        <v>No</v>
      </c>
    </row>
    <row r="336" spans="1:12" x14ac:dyDescent="0.25">
      <c r="A336" s="162" t="s">
        <v>1673</v>
      </c>
      <c r="B336" s="22" t="s">
        <v>213</v>
      </c>
      <c r="C336" s="23">
        <v>333</v>
      </c>
      <c r="D336" s="27" t="str">
        <f>IF($B336="N/A","N/A",IF(C336&gt;10,"No",IF(C336&lt;-10,"No","Yes")))</f>
        <v>N/A</v>
      </c>
      <c r="E336" s="23">
        <v>298</v>
      </c>
      <c r="F336" s="27" t="str">
        <f>IF($B336="N/A","N/A",IF(E336&gt;10,"No",IF(E336&lt;-10,"No","Yes")))</f>
        <v>N/A</v>
      </c>
      <c r="G336" s="23">
        <v>12469</v>
      </c>
      <c r="H336" s="27" t="str">
        <f>IF($B336="N/A","N/A",IF(G336&gt;10,"No",IF(G336&lt;-10,"No","Yes")))</f>
        <v>N/A</v>
      </c>
      <c r="I336" s="8">
        <v>-10.5</v>
      </c>
      <c r="J336" s="8">
        <v>4084</v>
      </c>
      <c r="K336" s="28" t="s">
        <v>738</v>
      </c>
      <c r="L336" s="111" t="str">
        <f t="shared" si="92"/>
        <v>No</v>
      </c>
    </row>
    <row r="337" spans="1:12" x14ac:dyDescent="0.25">
      <c r="A337" s="162" t="s">
        <v>1674</v>
      </c>
      <c r="B337" s="22" t="s">
        <v>213</v>
      </c>
      <c r="C337" s="23">
        <v>0</v>
      </c>
      <c r="D337" s="27" t="str">
        <f>IF($B337="N/A","N/A",IF(C337&gt;10,"No",IF(C337&lt;-10,"No","Yes")))</f>
        <v>N/A</v>
      </c>
      <c r="E337" s="23">
        <v>0</v>
      </c>
      <c r="F337" s="27" t="str">
        <f>IF($B337="N/A","N/A",IF(E337&gt;10,"No",IF(E337&lt;-10,"No","Yes")))</f>
        <v>N/A</v>
      </c>
      <c r="G337" s="23">
        <v>326</v>
      </c>
      <c r="H337" s="27" t="str">
        <f>IF($B337="N/A","N/A",IF(G337&gt;10,"No",IF(G337&lt;-10,"No","Yes")))</f>
        <v>N/A</v>
      </c>
      <c r="I337" s="8" t="s">
        <v>1748</v>
      </c>
      <c r="J337" s="8" t="s">
        <v>1748</v>
      </c>
      <c r="K337" s="28" t="s">
        <v>738</v>
      </c>
      <c r="L337" s="111" t="str">
        <f t="shared" si="92"/>
        <v>N/A</v>
      </c>
    </row>
    <row r="338" spans="1:12" x14ac:dyDescent="0.25">
      <c r="A338" s="162" t="s">
        <v>1675</v>
      </c>
      <c r="B338" s="22" t="s">
        <v>213</v>
      </c>
      <c r="C338" s="23">
        <v>2529</v>
      </c>
      <c r="D338" s="27" t="str">
        <f>IF($B338="N/A","N/A",IF(C338&gt;10,"No",IF(C338&lt;-10,"No","Yes")))</f>
        <v>N/A</v>
      </c>
      <c r="E338" s="23">
        <v>8310</v>
      </c>
      <c r="F338" s="27" t="str">
        <f>IF($B338="N/A","N/A",IF(E338&gt;10,"No",IF(E338&lt;-10,"No","Yes")))</f>
        <v>N/A</v>
      </c>
      <c r="G338" s="23">
        <v>0</v>
      </c>
      <c r="H338" s="27" t="str">
        <f>IF($B338="N/A","N/A",IF(G338&gt;10,"No",IF(G338&lt;-10,"No","Yes")))</f>
        <v>N/A</v>
      </c>
      <c r="I338" s="8">
        <v>228.6</v>
      </c>
      <c r="J338" s="8">
        <v>-100</v>
      </c>
      <c r="K338" s="28" t="s">
        <v>738</v>
      </c>
      <c r="L338" s="111" t="str">
        <f t="shared" si="92"/>
        <v>No</v>
      </c>
    </row>
    <row r="339" spans="1:12" x14ac:dyDescent="0.25">
      <c r="A339" s="165" t="s">
        <v>1676</v>
      </c>
      <c r="B339" s="119" t="s">
        <v>213</v>
      </c>
      <c r="C339" s="166">
        <v>44</v>
      </c>
      <c r="D339" s="151" t="str">
        <f>IF($B339="N/A","N/A",IF(C339&gt;10,"No",IF(C339&lt;-10,"No","Yes")))</f>
        <v>N/A</v>
      </c>
      <c r="E339" s="166">
        <v>227</v>
      </c>
      <c r="F339" s="151" t="str">
        <f>IF($B339="N/A","N/A",IF(E339&gt;10,"No",IF(E339&lt;-10,"No","Yes")))</f>
        <v>N/A</v>
      </c>
      <c r="G339" s="166">
        <v>0</v>
      </c>
      <c r="H339" s="151" t="str">
        <f>IF($B339="N/A","N/A",IF(G339&gt;10,"No",IF(G339&lt;-10,"No","Yes")))</f>
        <v>N/A</v>
      </c>
      <c r="I339" s="152">
        <v>415.9</v>
      </c>
      <c r="J339" s="152">
        <v>-100</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1032919671</v>
      </c>
      <c r="D6" s="7" t="str">
        <f t="shared" ref="D6:D12" si="0">IF($B6="N/A","N/A",IF(C6&gt;10,"No",IF(C6&lt;-10,"No","Yes")))</f>
        <v>N/A</v>
      </c>
      <c r="E6" s="10">
        <v>1052245869</v>
      </c>
      <c r="F6" s="7" t="str">
        <f t="shared" ref="F6:F12" si="1">IF($B6="N/A","N/A",IF(E6&gt;10,"No",IF(E6&lt;-10,"No","Yes")))</f>
        <v>N/A</v>
      </c>
      <c r="G6" s="10">
        <v>1091719051</v>
      </c>
      <c r="H6" s="7" t="str">
        <f t="shared" ref="H6:H12" si="2">IF($B6="N/A","N/A",IF(G6&gt;10,"No",IF(G6&lt;-10,"No","Yes")))</f>
        <v>N/A</v>
      </c>
      <c r="I6" s="8">
        <v>1.871</v>
      </c>
      <c r="J6" s="8">
        <v>3.7509999999999999</v>
      </c>
      <c r="K6" s="30" t="s">
        <v>736</v>
      </c>
      <c r="L6" s="111" t="str">
        <f t="shared" ref="L6:L13" si="3">IF(J6="Div by 0", "N/A", IF(K6="N/A","N/A", IF(J6&gt;VALUE(MID(K6,1,2)), "No", IF(J6&lt;-1*VALUE(MID(K6,1,2)), "No", "Yes"))))</f>
        <v>Yes</v>
      </c>
    </row>
    <row r="7" spans="1:12" x14ac:dyDescent="0.25">
      <c r="A7" s="143" t="s">
        <v>1119</v>
      </c>
      <c r="B7" s="30" t="s">
        <v>213</v>
      </c>
      <c r="C7" s="10">
        <v>5974.9510976000001</v>
      </c>
      <c r="D7" s="7" t="str">
        <f t="shared" si="0"/>
        <v>N/A</v>
      </c>
      <c r="E7" s="10">
        <v>5843.083611</v>
      </c>
      <c r="F7" s="7" t="str">
        <f t="shared" si="1"/>
        <v>N/A</v>
      </c>
      <c r="G7" s="10">
        <v>6019.1595874000004</v>
      </c>
      <c r="H7" s="7" t="str">
        <f t="shared" si="2"/>
        <v>N/A</v>
      </c>
      <c r="I7" s="8">
        <v>-2.21</v>
      </c>
      <c r="J7" s="8">
        <v>3.0129999999999999</v>
      </c>
      <c r="K7" s="30" t="s">
        <v>736</v>
      </c>
      <c r="L7" s="111" t="str">
        <f t="shared" si="3"/>
        <v>Yes</v>
      </c>
    </row>
    <row r="8" spans="1:12" x14ac:dyDescent="0.25">
      <c r="A8" s="143" t="s">
        <v>721</v>
      </c>
      <c r="B8" s="30" t="s">
        <v>213</v>
      </c>
      <c r="C8" s="10">
        <v>193</v>
      </c>
      <c r="D8" s="7" t="str">
        <f t="shared" si="0"/>
        <v>N/A</v>
      </c>
      <c r="E8" s="10">
        <v>186</v>
      </c>
      <c r="F8" s="7" t="str">
        <f t="shared" si="1"/>
        <v>N/A</v>
      </c>
      <c r="G8" s="10">
        <v>301</v>
      </c>
      <c r="H8" s="7" t="str">
        <f t="shared" si="2"/>
        <v>N/A</v>
      </c>
      <c r="I8" s="8">
        <v>-3.63</v>
      </c>
      <c r="J8" s="8">
        <v>61.83</v>
      </c>
      <c r="K8" s="30" t="s">
        <v>736</v>
      </c>
      <c r="L8" s="111" t="str">
        <f t="shared" si="3"/>
        <v>No</v>
      </c>
    </row>
    <row r="9" spans="1:12" x14ac:dyDescent="0.25">
      <c r="A9" s="143" t="s">
        <v>722</v>
      </c>
      <c r="B9" s="30" t="s">
        <v>213</v>
      </c>
      <c r="C9" s="10">
        <v>852</v>
      </c>
      <c r="D9" s="7" t="str">
        <f t="shared" si="0"/>
        <v>N/A</v>
      </c>
      <c r="E9" s="10">
        <v>808</v>
      </c>
      <c r="F9" s="7" t="str">
        <f t="shared" si="1"/>
        <v>N/A</v>
      </c>
      <c r="G9" s="10">
        <v>959.5</v>
      </c>
      <c r="H9" s="7" t="str">
        <f t="shared" si="2"/>
        <v>N/A</v>
      </c>
      <c r="I9" s="8">
        <v>-5.16</v>
      </c>
      <c r="J9" s="8">
        <v>18.75</v>
      </c>
      <c r="K9" s="30" t="s">
        <v>736</v>
      </c>
      <c r="L9" s="111" t="str">
        <f t="shared" si="3"/>
        <v>Yes</v>
      </c>
    </row>
    <row r="10" spans="1:12" x14ac:dyDescent="0.25">
      <c r="A10" s="143" t="s">
        <v>723</v>
      </c>
      <c r="B10" s="30" t="s">
        <v>213</v>
      </c>
      <c r="C10" s="10">
        <v>3765</v>
      </c>
      <c r="D10" s="7" t="str">
        <f t="shared" si="0"/>
        <v>N/A</v>
      </c>
      <c r="E10" s="10">
        <v>3605</v>
      </c>
      <c r="F10" s="7" t="str">
        <f t="shared" si="1"/>
        <v>N/A</v>
      </c>
      <c r="G10" s="10">
        <v>3852</v>
      </c>
      <c r="H10" s="7" t="str">
        <f t="shared" si="2"/>
        <v>N/A</v>
      </c>
      <c r="I10" s="8">
        <v>-4.25</v>
      </c>
      <c r="J10" s="8">
        <v>6.8520000000000003</v>
      </c>
      <c r="K10" s="30" t="s">
        <v>736</v>
      </c>
      <c r="L10" s="111" t="str">
        <f t="shared" si="3"/>
        <v>Yes</v>
      </c>
    </row>
    <row r="11" spans="1:12" x14ac:dyDescent="0.25">
      <c r="A11" s="143" t="s">
        <v>724</v>
      </c>
      <c r="B11" s="30" t="s">
        <v>213</v>
      </c>
      <c r="C11" s="10">
        <v>33501</v>
      </c>
      <c r="D11" s="7" t="str">
        <f t="shared" si="0"/>
        <v>N/A</v>
      </c>
      <c r="E11" s="10">
        <v>32523</v>
      </c>
      <c r="F11" s="7" t="str">
        <f t="shared" si="1"/>
        <v>N/A</v>
      </c>
      <c r="G11" s="10">
        <v>32502</v>
      </c>
      <c r="H11" s="7" t="str">
        <f t="shared" si="2"/>
        <v>N/A</v>
      </c>
      <c r="I11" s="8">
        <v>-2.92</v>
      </c>
      <c r="J11" s="8">
        <v>-6.5000000000000002E-2</v>
      </c>
      <c r="K11" s="30" t="s">
        <v>736</v>
      </c>
      <c r="L11" s="111" t="str">
        <f t="shared" si="3"/>
        <v>Yes</v>
      </c>
    </row>
    <row r="12" spans="1:12" x14ac:dyDescent="0.25">
      <c r="A12" s="143" t="s">
        <v>725</v>
      </c>
      <c r="B12" s="30" t="s">
        <v>213</v>
      </c>
      <c r="C12" s="10">
        <v>78536</v>
      </c>
      <c r="D12" s="7" t="str">
        <f t="shared" si="0"/>
        <v>N/A</v>
      </c>
      <c r="E12" s="10">
        <v>78889</v>
      </c>
      <c r="F12" s="7" t="str">
        <f t="shared" si="1"/>
        <v>N/A</v>
      </c>
      <c r="G12" s="10">
        <v>78264</v>
      </c>
      <c r="H12" s="7" t="str">
        <f t="shared" si="2"/>
        <v>N/A</v>
      </c>
      <c r="I12" s="8">
        <v>0.44950000000000001</v>
      </c>
      <c r="J12" s="8">
        <v>-0.79200000000000004</v>
      </c>
      <c r="K12" s="30" t="s">
        <v>736</v>
      </c>
      <c r="L12" s="111" t="str">
        <f t="shared" si="3"/>
        <v>Yes</v>
      </c>
    </row>
    <row r="13" spans="1:12" x14ac:dyDescent="0.25">
      <c r="A13" s="143" t="s">
        <v>74</v>
      </c>
      <c r="B13" s="30" t="s">
        <v>213</v>
      </c>
      <c r="C13" s="10">
        <v>925303</v>
      </c>
      <c r="D13" s="7" t="str">
        <f>IF($B13="N/A","N/A",IF(C13&gt;10,"No",IF(C13&lt;-10,"No","Yes")))</f>
        <v>N/A</v>
      </c>
      <c r="E13" s="10">
        <v>893964</v>
      </c>
      <c r="F13" s="7" t="str">
        <f>IF($B13="N/A","N/A",IF(E13&gt;10,"No",IF(E13&lt;-10,"No","Yes")))</f>
        <v>N/A</v>
      </c>
      <c r="G13" s="10">
        <v>2901114</v>
      </c>
      <c r="H13" s="7" t="str">
        <f>IF($B13="N/A","N/A",IF(G13&gt;10,"No",IF(G13&lt;-10,"No","Yes")))</f>
        <v>N/A</v>
      </c>
      <c r="I13" s="8">
        <v>-3.39</v>
      </c>
      <c r="J13" s="8">
        <v>224.5</v>
      </c>
      <c r="K13" s="30" t="s">
        <v>736</v>
      </c>
      <c r="L13" s="111" t="str">
        <f t="shared" si="3"/>
        <v>No</v>
      </c>
    </row>
    <row r="14" spans="1:12" x14ac:dyDescent="0.25">
      <c r="A14" s="159" t="s">
        <v>157</v>
      </c>
      <c r="B14" s="22" t="s">
        <v>213</v>
      </c>
      <c r="C14" s="4">
        <v>13.272017354000001</v>
      </c>
      <c r="D14" s="27" t="str">
        <f t="shared" ref="D14:D18" si="4">IF($B14="N/A","N/A",IF(C14&gt;10,"No",IF(C14&lt;-10,"No","Yes")))</f>
        <v>N/A</v>
      </c>
      <c r="E14" s="4">
        <v>13.227715955000001</v>
      </c>
      <c r="F14" s="27" t="str">
        <f t="shared" ref="F14:F18" si="5">IF($B14="N/A","N/A",IF(E14&gt;10,"No",IF(E14&lt;-10,"No","Yes")))</f>
        <v>N/A</v>
      </c>
      <c r="G14" s="4">
        <v>10.801437912999999</v>
      </c>
      <c r="H14" s="27" t="str">
        <f t="shared" ref="H14:H18" si="6">IF($B14="N/A","N/A",IF(G14&gt;10,"No",IF(G14&lt;-10,"No","Yes")))</f>
        <v>N/A</v>
      </c>
      <c r="I14" s="8">
        <v>-0.33400000000000002</v>
      </c>
      <c r="J14" s="8">
        <v>-18.3</v>
      </c>
      <c r="K14" s="28" t="s">
        <v>736</v>
      </c>
      <c r="L14" s="111" t="str">
        <f t="shared" ref="L14:L18" si="7">IF(J14="Div by 0", "N/A", IF(K14="N/A","N/A", IF(J14&gt;VALUE(MID(K14,1,2)), "No", IF(J14&lt;-1*VALUE(MID(K14,1,2)), "No", "Yes"))))</f>
        <v>Yes</v>
      </c>
    </row>
    <row r="15" spans="1:12" x14ac:dyDescent="0.25">
      <c r="A15" s="143" t="s">
        <v>417</v>
      </c>
      <c r="B15" s="22" t="s">
        <v>213</v>
      </c>
      <c r="C15" s="4">
        <v>23.124923529</v>
      </c>
      <c r="D15" s="27" t="str">
        <f t="shared" si="4"/>
        <v>N/A</v>
      </c>
      <c r="E15" s="4">
        <v>24.155051744000001</v>
      </c>
      <c r="F15" s="27" t="str">
        <f t="shared" si="5"/>
        <v>N/A</v>
      </c>
      <c r="G15" s="4">
        <v>23.950674462999999</v>
      </c>
      <c r="H15" s="27" t="str">
        <f t="shared" si="6"/>
        <v>N/A</v>
      </c>
      <c r="I15" s="8">
        <v>4.4550000000000001</v>
      </c>
      <c r="J15" s="8">
        <v>-0.84599999999999997</v>
      </c>
      <c r="K15" s="28" t="s">
        <v>736</v>
      </c>
      <c r="L15" s="111" t="str">
        <f t="shared" si="7"/>
        <v>Yes</v>
      </c>
    </row>
    <row r="16" spans="1:12" x14ac:dyDescent="0.25">
      <c r="A16" s="143" t="s">
        <v>418</v>
      </c>
      <c r="B16" s="22" t="s">
        <v>213</v>
      </c>
      <c r="C16" s="4">
        <v>15.645469646</v>
      </c>
      <c r="D16" s="27" t="str">
        <f t="shared" si="4"/>
        <v>N/A</v>
      </c>
      <c r="E16" s="4">
        <v>16.046561233999999</v>
      </c>
      <c r="F16" s="27" t="str">
        <f t="shared" si="5"/>
        <v>N/A</v>
      </c>
      <c r="G16" s="4">
        <v>14.804746872000001</v>
      </c>
      <c r="H16" s="27" t="str">
        <f t="shared" si="6"/>
        <v>N/A</v>
      </c>
      <c r="I16" s="8">
        <v>2.5640000000000001</v>
      </c>
      <c r="J16" s="8">
        <v>-7.74</v>
      </c>
      <c r="K16" s="28" t="s">
        <v>736</v>
      </c>
      <c r="L16" s="111" t="str">
        <f t="shared" si="7"/>
        <v>Yes</v>
      </c>
    </row>
    <row r="17" spans="1:12" x14ac:dyDescent="0.25">
      <c r="A17" s="143" t="s">
        <v>419</v>
      </c>
      <c r="B17" s="22" t="s">
        <v>213</v>
      </c>
      <c r="C17" s="4">
        <v>10.483291146999999</v>
      </c>
      <c r="D17" s="27" t="str">
        <f t="shared" si="4"/>
        <v>N/A</v>
      </c>
      <c r="E17" s="4">
        <v>10.20234999</v>
      </c>
      <c r="F17" s="27" t="str">
        <f t="shared" si="5"/>
        <v>N/A</v>
      </c>
      <c r="G17" s="4">
        <v>6.9427076097000002</v>
      </c>
      <c r="H17" s="27" t="str">
        <f t="shared" si="6"/>
        <v>N/A</v>
      </c>
      <c r="I17" s="8">
        <v>-2.68</v>
      </c>
      <c r="J17" s="8">
        <v>-31.9</v>
      </c>
      <c r="K17" s="28" t="s">
        <v>736</v>
      </c>
      <c r="L17" s="111" t="str">
        <f t="shared" si="7"/>
        <v>No</v>
      </c>
    </row>
    <row r="18" spans="1:12" x14ac:dyDescent="0.25">
      <c r="A18" s="143" t="s">
        <v>420</v>
      </c>
      <c r="B18" s="22" t="s">
        <v>213</v>
      </c>
      <c r="C18" s="4">
        <v>15.280003465</v>
      </c>
      <c r="D18" s="27" t="str">
        <f t="shared" si="4"/>
        <v>N/A</v>
      </c>
      <c r="E18" s="4">
        <v>15.616525040999999</v>
      </c>
      <c r="F18" s="27" t="str">
        <f t="shared" si="5"/>
        <v>N/A</v>
      </c>
      <c r="G18" s="4">
        <v>13.194127838</v>
      </c>
      <c r="H18" s="27" t="str">
        <f t="shared" si="6"/>
        <v>N/A</v>
      </c>
      <c r="I18" s="8">
        <v>2.202</v>
      </c>
      <c r="J18" s="8">
        <v>-15.5</v>
      </c>
      <c r="K18" s="28" t="s">
        <v>736</v>
      </c>
      <c r="L18" s="111" t="str">
        <f t="shared" si="7"/>
        <v>Yes</v>
      </c>
    </row>
    <row r="19" spans="1:12" x14ac:dyDescent="0.25">
      <c r="A19" s="143" t="s">
        <v>75</v>
      </c>
      <c r="B19" s="30" t="s">
        <v>213</v>
      </c>
      <c r="C19" s="23">
        <v>0</v>
      </c>
      <c r="D19" s="27" t="str">
        <f t="shared" ref="D19:D50" si="8">IF($B19="N/A","N/A",IF(C19&gt;10,"No",IF(C19&lt;-10,"No","Yes")))</f>
        <v>N/A</v>
      </c>
      <c r="E19" s="23">
        <v>0</v>
      </c>
      <c r="F19" s="27" t="str">
        <f t="shared" ref="F19:F50" si="9">IF($B19="N/A","N/A",IF(E19&gt;10,"No",IF(E19&lt;-10,"No","Yes")))</f>
        <v>N/A</v>
      </c>
      <c r="G19" s="23">
        <v>11</v>
      </c>
      <c r="H19" s="27" t="str">
        <f t="shared" ref="H19:H50" si="10">IF($B19="N/A","N/A",IF(G19&gt;10,"No",IF(G19&lt;-10,"No","Yes")))</f>
        <v>N/A</v>
      </c>
      <c r="I19" s="8" t="s">
        <v>1748</v>
      </c>
      <c r="J19" s="8" t="s">
        <v>1748</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11</v>
      </c>
      <c r="F20" s="27" t="str">
        <f t="shared" si="9"/>
        <v>N/A</v>
      </c>
      <c r="G20" s="23">
        <v>11</v>
      </c>
      <c r="H20" s="27" t="str">
        <f t="shared" si="10"/>
        <v>N/A</v>
      </c>
      <c r="I20" s="8">
        <v>0</v>
      </c>
      <c r="J20" s="8">
        <v>50</v>
      </c>
      <c r="K20" s="30" t="s">
        <v>213</v>
      </c>
      <c r="L20" s="111" t="str">
        <f t="shared" si="11"/>
        <v>N/A</v>
      </c>
    </row>
    <row r="21" spans="1:12" x14ac:dyDescent="0.25">
      <c r="A21" s="159" t="s">
        <v>1119</v>
      </c>
      <c r="B21" s="30" t="s">
        <v>213</v>
      </c>
      <c r="C21" s="10">
        <v>5974.9510976000001</v>
      </c>
      <c r="D21" s="7" t="str">
        <f t="shared" si="8"/>
        <v>N/A</v>
      </c>
      <c r="E21" s="10">
        <v>5843.083611</v>
      </c>
      <c r="F21" s="7" t="str">
        <f t="shared" si="9"/>
        <v>N/A</v>
      </c>
      <c r="G21" s="10">
        <v>6019.1595874000004</v>
      </c>
      <c r="H21" s="7" t="str">
        <f t="shared" si="10"/>
        <v>N/A</v>
      </c>
      <c r="I21" s="8">
        <v>-2.21</v>
      </c>
      <c r="J21" s="8">
        <v>3.0129999999999999</v>
      </c>
      <c r="K21" s="30" t="s">
        <v>736</v>
      </c>
      <c r="L21" s="111" t="str">
        <f t="shared" si="11"/>
        <v>Yes</v>
      </c>
    </row>
    <row r="22" spans="1:12" x14ac:dyDescent="0.25">
      <c r="A22" s="143" t="s">
        <v>1703</v>
      </c>
      <c r="B22" s="30" t="s">
        <v>213</v>
      </c>
      <c r="C22" s="10">
        <v>15194.809189</v>
      </c>
      <c r="D22" s="7" t="str">
        <f t="shared" si="8"/>
        <v>N/A</v>
      </c>
      <c r="E22" s="10">
        <v>15091.764671000001</v>
      </c>
      <c r="F22" s="7" t="str">
        <f t="shared" si="9"/>
        <v>N/A</v>
      </c>
      <c r="G22" s="10">
        <v>15148.034852000001</v>
      </c>
      <c r="H22" s="7" t="str">
        <f t="shared" si="10"/>
        <v>N/A</v>
      </c>
      <c r="I22" s="8">
        <v>-0.67800000000000005</v>
      </c>
      <c r="J22" s="8">
        <v>0.37290000000000001</v>
      </c>
      <c r="K22" s="30" t="s">
        <v>736</v>
      </c>
      <c r="L22" s="111" t="str">
        <f t="shared" si="11"/>
        <v>Yes</v>
      </c>
    </row>
    <row r="23" spans="1:12" x14ac:dyDescent="0.25">
      <c r="A23" s="143" t="s">
        <v>1120</v>
      </c>
      <c r="B23" s="30" t="s">
        <v>213</v>
      </c>
      <c r="C23" s="10">
        <v>13861.708434</v>
      </c>
      <c r="D23" s="7" t="str">
        <f t="shared" si="8"/>
        <v>N/A</v>
      </c>
      <c r="E23" s="10">
        <v>13581.858976</v>
      </c>
      <c r="F23" s="7" t="str">
        <f t="shared" si="9"/>
        <v>N/A</v>
      </c>
      <c r="G23" s="10">
        <v>13394.598474</v>
      </c>
      <c r="H23" s="7" t="str">
        <f t="shared" si="10"/>
        <v>N/A</v>
      </c>
      <c r="I23" s="8">
        <v>-2.02</v>
      </c>
      <c r="J23" s="8">
        <v>-1.38</v>
      </c>
      <c r="K23" s="30" t="s">
        <v>736</v>
      </c>
      <c r="L23" s="111" t="str">
        <f t="shared" si="11"/>
        <v>Yes</v>
      </c>
    </row>
    <row r="24" spans="1:12" x14ac:dyDescent="0.25">
      <c r="A24" s="143" t="s">
        <v>1121</v>
      </c>
      <c r="B24" s="30" t="s">
        <v>213</v>
      </c>
      <c r="C24" s="10">
        <v>2667.8254164</v>
      </c>
      <c r="D24" s="7" t="str">
        <f t="shared" si="8"/>
        <v>N/A</v>
      </c>
      <c r="E24" s="10">
        <v>2621.6522974</v>
      </c>
      <c r="F24" s="7" t="str">
        <f t="shared" si="9"/>
        <v>N/A</v>
      </c>
      <c r="G24" s="10">
        <v>2772.0917049</v>
      </c>
      <c r="H24" s="7" t="str">
        <f t="shared" si="10"/>
        <v>N/A</v>
      </c>
      <c r="I24" s="8">
        <v>-1.73</v>
      </c>
      <c r="J24" s="8">
        <v>5.7380000000000004</v>
      </c>
      <c r="K24" s="30" t="s">
        <v>736</v>
      </c>
      <c r="L24" s="111" t="str">
        <f t="shared" si="11"/>
        <v>Yes</v>
      </c>
    </row>
    <row r="25" spans="1:12" x14ac:dyDescent="0.25">
      <c r="A25" s="143" t="s">
        <v>1122</v>
      </c>
      <c r="B25" s="30" t="s">
        <v>213</v>
      </c>
      <c r="C25" s="10">
        <v>3091.8390141999998</v>
      </c>
      <c r="D25" s="7" t="str">
        <f t="shared" si="8"/>
        <v>N/A</v>
      </c>
      <c r="E25" s="10">
        <v>3163.3385011999999</v>
      </c>
      <c r="F25" s="7" t="str">
        <f t="shared" si="9"/>
        <v>N/A</v>
      </c>
      <c r="G25" s="10">
        <v>3307.6448436000001</v>
      </c>
      <c r="H25" s="7" t="str">
        <f t="shared" si="10"/>
        <v>N/A</v>
      </c>
      <c r="I25" s="8">
        <v>2.3130000000000002</v>
      </c>
      <c r="J25" s="8">
        <v>4.5620000000000003</v>
      </c>
      <c r="K25" s="30" t="s">
        <v>736</v>
      </c>
      <c r="L25" s="111" t="str">
        <f t="shared" si="11"/>
        <v>Yes</v>
      </c>
    </row>
    <row r="26" spans="1:12" x14ac:dyDescent="0.25">
      <c r="A26" s="134" t="s">
        <v>1123</v>
      </c>
      <c r="B26" s="30" t="s">
        <v>213</v>
      </c>
      <c r="C26" s="10">
        <v>5808.6644624</v>
      </c>
      <c r="D26" s="7" t="str">
        <f t="shared" si="8"/>
        <v>N/A</v>
      </c>
      <c r="E26" s="10">
        <v>5691.3656994000003</v>
      </c>
      <c r="F26" s="7" t="str">
        <f t="shared" si="9"/>
        <v>N/A</v>
      </c>
      <c r="G26" s="10">
        <v>5860.6634978000002</v>
      </c>
      <c r="H26" s="7" t="str">
        <f t="shared" si="10"/>
        <v>N/A</v>
      </c>
      <c r="I26" s="8">
        <v>-2.02</v>
      </c>
      <c r="J26" s="8">
        <v>2.9750000000000001</v>
      </c>
      <c r="K26" s="30" t="s">
        <v>736</v>
      </c>
      <c r="L26" s="111" t="str">
        <f>IF(J26="Div by 0", "N/A", IF(OR(J26="N/A",K26="N/A"),"N/A", IF(J26&gt;VALUE(MID(K26,1,2)), "No", IF(J26&lt;-1*VALUE(MID(K26,1,2)), "No", "Yes"))))</f>
        <v>Yes</v>
      </c>
    </row>
    <row r="27" spans="1:12" x14ac:dyDescent="0.25">
      <c r="A27" s="134" t="s">
        <v>1124</v>
      </c>
      <c r="B27" s="30" t="s">
        <v>213</v>
      </c>
      <c r="C27" s="10">
        <v>6189.4773341</v>
      </c>
      <c r="D27" s="7" t="str">
        <f t="shared" si="8"/>
        <v>N/A</v>
      </c>
      <c r="E27" s="10">
        <v>6036.4446171</v>
      </c>
      <c r="F27" s="7" t="str">
        <f t="shared" si="9"/>
        <v>N/A</v>
      </c>
      <c r="G27" s="10">
        <v>6220.6092781999996</v>
      </c>
      <c r="H27" s="7" t="str">
        <f t="shared" si="10"/>
        <v>N/A</v>
      </c>
      <c r="I27" s="8">
        <v>-2.4700000000000002</v>
      </c>
      <c r="J27" s="8">
        <v>3.0510000000000002</v>
      </c>
      <c r="K27" s="30" t="s">
        <v>736</v>
      </c>
      <c r="L27" s="111" t="str">
        <f>IF(J27="Div by 0", "N/A", IF(OR(J27="N/A",K27="N/A"),"N/A", IF(J27&gt;VALUE(MID(K27,1,2)), "No", IF(J27&lt;-1*VALUE(MID(K27,1,2)), "No", "Yes"))))</f>
        <v>Yes</v>
      </c>
    </row>
    <row r="28" spans="1:12" x14ac:dyDescent="0.25">
      <c r="A28" s="159" t="s">
        <v>1125</v>
      </c>
      <c r="B28" s="30" t="s">
        <v>213</v>
      </c>
      <c r="C28" s="10">
        <v>13355.113495</v>
      </c>
      <c r="D28" s="7" t="str">
        <f t="shared" si="8"/>
        <v>N/A</v>
      </c>
      <c r="E28" s="10">
        <v>12996.507106999999</v>
      </c>
      <c r="F28" s="7" t="str">
        <f t="shared" si="9"/>
        <v>N/A</v>
      </c>
      <c r="G28" s="10">
        <v>13030.317986</v>
      </c>
      <c r="H28" s="7" t="str">
        <f t="shared" si="10"/>
        <v>N/A</v>
      </c>
      <c r="I28" s="8">
        <v>-2.69</v>
      </c>
      <c r="J28" s="8">
        <v>0.26019999999999999</v>
      </c>
      <c r="K28" s="30" t="s">
        <v>736</v>
      </c>
      <c r="L28" s="111" t="str">
        <f>IF(J28="Div by 0", "N/A", IF(K28="N/A","N/A", IF(J28&gt;VALUE(MID(K28,1,2)), "No", IF(J28&lt;-1*VALUE(MID(K28,1,2)), "No", "Yes"))))</f>
        <v>Yes</v>
      </c>
    </row>
    <row r="29" spans="1:12" x14ac:dyDescent="0.25">
      <c r="A29" s="134" t="s">
        <v>1126</v>
      </c>
      <c r="B29" s="30" t="s">
        <v>213</v>
      </c>
      <c r="C29" s="10">
        <v>15403.522492</v>
      </c>
      <c r="D29" s="7" t="str">
        <f t="shared" si="8"/>
        <v>N/A</v>
      </c>
      <c r="E29" s="10">
        <v>15354.066306999999</v>
      </c>
      <c r="F29" s="7" t="str">
        <f t="shared" si="9"/>
        <v>N/A</v>
      </c>
      <c r="G29" s="10">
        <v>15449.391310000001</v>
      </c>
      <c r="H29" s="7" t="str">
        <f t="shared" si="10"/>
        <v>N/A</v>
      </c>
      <c r="I29" s="8">
        <v>-0.32100000000000001</v>
      </c>
      <c r="J29" s="8">
        <v>0.62080000000000002</v>
      </c>
      <c r="K29" s="30" t="s">
        <v>736</v>
      </c>
      <c r="L29" s="111" t="str">
        <f>IF(J29="Div by 0", "N/A", IF(K29="N/A","N/A", IF(J29&gt;VALUE(MID(K29,1,2)), "No", IF(J29&lt;-1*VALUE(MID(K29,1,2)), "No", "Yes"))))</f>
        <v>Yes</v>
      </c>
    </row>
    <row r="30" spans="1:12" x14ac:dyDescent="0.25">
      <c r="A30" s="134" t="s">
        <v>1127</v>
      </c>
      <c r="B30" s="30" t="s">
        <v>213</v>
      </c>
      <c r="C30" s="10">
        <v>12241.439093000001</v>
      </c>
      <c r="D30" s="7" t="str">
        <f t="shared" si="8"/>
        <v>N/A</v>
      </c>
      <c r="E30" s="10">
        <v>11629.540832999999</v>
      </c>
      <c r="F30" s="7" t="str">
        <f t="shared" si="9"/>
        <v>N/A</v>
      </c>
      <c r="G30" s="10">
        <v>11582.953346</v>
      </c>
      <c r="H30" s="7" t="str">
        <f t="shared" si="10"/>
        <v>N/A</v>
      </c>
      <c r="I30" s="8">
        <v>-5</v>
      </c>
      <c r="J30" s="8">
        <v>-0.40100000000000002</v>
      </c>
      <c r="K30" s="30" t="s">
        <v>736</v>
      </c>
      <c r="L30" s="111" t="str">
        <f>IF(J30="Div by 0", "N/A", IF(K30="N/A","N/A", IF(J30&gt;VALUE(MID(K30,1,2)), "No", IF(J30&lt;-1*VALUE(MID(K30,1,2)), "No", "Yes"))))</f>
        <v>Yes</v>
      </c>
    </row>
    <row r="31" spans="1:12" x14ac:dyDescent="0.25">
      <c r="A31" s="134" t="s">
        <v>1128</v>
      </c>
      <c r="B31" s="30" t="s">
        <v>213</v>
      </c>
      <c r="C31" s="10">
        <v>12788.939433</v>
      </c>
      <c r="D31" s="7" t="str">
        <f t="shared" si="8"/>
        <v>N/A</v>
      </c>
      <c r="E31" s="10">
        <v>12462.601823999999</v>
      </c>
      <c r="F31" s="7" t="str">
        <f t="shared" si="9"/>
        <v>N/A</v>
      </c>
      <c r="G31" s="10">
        <v>12472.210730999999</v>
      </c>
      <c r="H31" s="7" t="str">
        <f t="shared" si="10"/>
        <v>N/A</v>
      </c>
      <c r="I31" s="8">
        <v>-2.5499999999999998</v>
      </c>
      <c r="J31" s="8">
        <v>7.7100000000000002E-2</v>
      </c>
      <c r="K31" s="30" t="s">
        <v>736</v>
      </c>
      <c r="L31" s="111" t="str">
        <f>IF(J31="Div by 0", "N/A", IF(OR(J31="N/A",K31="N/A"),"N/A", IF(J31&gt;VALUE(MID(K31,1,2)), "No", IF(J31&lt;-1*VALUE(MID(K31,1,2)), "No", "Yes"))))</f>
        <v>Yes</v>
      </c>
    </row>
    <row r="32" spans="1:12" x14ac:dyDescent="0.25">
      <c r="A32" s="134" t="s">
        <v>1129</v>
      </c>
      <c r="B32" s="30" t="s">
        <v>213</v>
      </c>
      <c r="C32" s="10">
        <v>14294.048387000001</v>
      </c>
      <c r="D32" s="7" t="str">
        <f t="shared" si="8"/>
        <v>N/A</v>
      </c>
      <c r="E32" s="10">
        <v>13868.481873000001</v>
      </c>
      <c r="F32" s="7" t="str">
        <f t="shared" si="9"/>
        <v>N/A</v>
      </c>
      <c r="G32" s="10">
        <v>13930.211244</v>
      </c>
      <c r="H32" s="7" t="str">
        <f t="shared" si="10"/>
        <v>N/A</v>
      </c>
      <c r="I32" s="8">
        <v>-2.98</v>
      </c>
      <c r="J32" s="8">
        <v>0.4451</v>
      </c>
      <c r="K32" s="30" t="s">
        <v>736</v>
      </c>
      <c r="L32" s="111" t="str">
        <f>IF(J32="Div by 0", "N/A", IF(OR(J32="N/A",K32="N/A"),"N/A", IF(J32&gt;VALUE(MID(K32,1,2)), "No", IF(J32&lt;-1*VALUE(MID(K32,1,2)), "No", "Yes"))))</f>
        <v>Yes</v>
      </c>
    </row>
    <row r="33" spans="1:12" x14ac:dyDescent="0.25">
      <c r="A33" s="134" t="s">
        <v>1706</v>
      </c>
      <c r="B33" s="30" t="s">
        <v>213</v>
      </c>
      <c r="C33" s="10">
        <v>11448.939759000001</v>
      </c>
      <c r="D33" s="7" t="str">
        <f t="shared" si="8"/>
        <v>N/A</v>
      </c>
      <c r="E33" s="10">
        <v>15028.700617</v>
      </c>
      <c r="F33" s="7" t="str">
        <f t="shared" si="9"/>
        <v>N/A</v>
      </c>
      <c r="G33" s="10">
        <v>12489.031056</v>
      </c>
      <c r="H33" s="7" t="str">
        <f t="shared" si="10"/>
        <v>N/A</v>
      </c>
      <c r="I33" s="8">
        <v>31.27</v>
      </c>
      <c r="J33" s="8">
        <v>-16.899999999999999</v>
      </c>
      <c r="K33" s="30" t="s">
        <v>736</v>
      </c>
      <c r="L33" s="111" t="str">
        <f t="shared" ref="L33:L45" si="12">IF(J33="Div by 0", "N/A", IF(K33="N/A","N/A", IF(J33&gt;VALUE(MID(K33,1,2)), "No", IF(J33&lt;-1*VALUE(MID(K33,1,2)), "No", "Yes"))))</f>
        <v>Yes</v>
      </c>
    </row>
    <row r="34" spans="1:12" x14ac:dyDescent="0.25">
      <c r="A34" s="134" t="s">
        <v>1707</v>
      </c>
      <c r="B34" s="30" t="s">
        <v>213</v>
      </c>
      <c r="C34" s="10">
        <v>1436.7904063999999</v>
      </c>
      <c r="D34" s="7" t="str">
        <f t="shared" si="8"/>
        <v>N/A</v>
      </c>
      <c r="E34" s="10">
        <v>1449.6636593999999</v>
      </c>
      <c r="F34" s="7" t="str">
        <f t="shared" si="9"/>
        <v>N/A</v>
      </c>
      <c r="G34" s="10">
        <v>1151.6831641000001</v>
      </c>
      <c r="H34" s="7" t="str">
        <f t="shared" si="10"/>
        <v>N/A</v>
      </c>
      <c r="I34" s="8">
        <v>0.89600000000000002</v>
      </c>
      <c r="J34" s="8">
        <v>-20.6</v>
      </c>
      <c r="K34" s="30" t="s">
        <v>736</v>
      </c>
      <c r="L34" s="111" t="str">
        <f t="shared" si="12"/>
        <v>Yes</v>
      </c>
    </row>
    <row r="35" spans="1:12" x14ac:dyDescent="0.25">
      <c r="A35" s="134" t="s">
        <v>1708</v>
      </c>
      <c r="B35" s="30" t="s">
        <v>213</v>
      </c>
      <c r="C35" s="10">
        <v>16654.065621000002</v>
      </c>
      <c r="D35" s="7" t="str">
        <f t="shared" si="8"/>
        <v>N/A</v>
      </c>
      <c r="E35" s="10">
        <v>16727.590846999999</v>
      </c>
      <c r="F35" s="7" t="str">
        <f t="shared" si="9"/>
        <v>N/A</v>
      </c>
      <c r="G35" s="10">
        <v>16599.372527</v>
      </c>
      <c r="H35" s="7" t="str">
        <f t="shared" si="10"/>
        <v>N/A</v>
      </c>
      <c r="I35" s="8">
        <v>0.4415</v>
      </c>
      <c r="J35" s="8">
        <v>-0.76700000000000002</v>
      </c>
      <c r="K35" s="30" t="s">
        <v>736</v>
      </c>
      <c r="L35" s="111" t="str">
        <f t="shared" si="12"/>
        <v>Yes</v>
      </c>
    </row>
    <row r="36" spans="1:12" x14ac:dyDescent="0.25">
      <c r="A36" s="134" t="s">
        <v>1709</v>
      </c>
      <c r="B36" s="30" t="s">
        <v>213</v>
      </c>
      <c r="C36" s="10">
        <v>266.32639649999999</v>
      </c>
      <c r="D36" s="7" t="str">
        <f t="shared" si="8"/>
        <v>N/A</v>
      </c>
      <c r="E36" s="10">
        <v>309.60333574999999</v>
      </c>
      <c r="F36" s="7" t="str">
        <f t="shared" si="9"/>
        <v>N/A</v>
      </c>
      <c r="G36" s="10">
        <v>319.75574646000001</v>
      </c>
      <c r="H36" s="7" t="str">
        <f t="shared" si="10"/>
        <v>N/A</v>
      </c>
      <c r="I36" s="8">
        <v>16.25</v>
      </c>
      <c r="J36" s="8">
        <v>3.2789999999999999</v>
      </c>
      <c r="K36" s="30" t="s">
        <v>736</v>
      </c>
      <c r="L36" s="111" t="str">
        <f t="shared" si="12"/>
        <v>Yes</v>
      </c>
    </row>
    <row r="37" spans="1:12" x14ac:dyDescent="0.25">
      <c r="A37" s="134" t="s">
        <v>1710</v>
      </c>
      <c r="B37" s="30" t="s">
        <v>213</v>
      </c>
      <c r="C37" s="10">
        <v>21266.453116000001</v>
      </c>
      <c r="D37" s="7" t="str">
        <f t="shared" si="8"/>
        <v>N/A</v>
      </c>
      <c r="E37" s="10">
        <v>23076.583430999999</v>
      </c>
      <c r="F37" s="7" t="str">
        <f t="shared" si="9"/>
        <v>N/A</v>
      </c>
      <c r="G37" s="10">
        <v>22640.773642</v>
      </c>
      <c r="H37" s="7" t="str">
        <f t="shared" si="10"/>
        <v>N/A</v>
      </c>
      <c r="I37" s="8">
        <v>8.5120000000000005</v>
      </c>
      <c r="J37" s="8">
        <v>-1.89</v>
      </c>
      <c r="K37" s="30" t="s">
        <v>736</v>
      </c>
      <c r="L37" s="111" t="str">
        <f t="shared" si="12"/>
        <v>Yes</v>
      </c>
    </row>
    <row r="38" spans="1:12" x14ac:dyDescent="0.25">
      <c r="A38" s="134" t="s">
        <v>1711</v>
      </c>
      <c r="B38" s="30" t="s">
        <v>213</v>
      </c>
      <c r="C38" s="10">
        <v>0</v>
      </c>
      <c r="D38" s="7" t="str">
        <f t="shared" si="8"/>
        <v>N/A</v>
      </c>
      <c r="E38" s="10">
        <v>46.625</v>
      </c>
      <c r="F38" s="7" t="str">
        <f t="shared" si="9"/>
        <v>N/A</v>
      </c>
      <c r="G38" s="10">
        <v>358.09090909000003</v>
      </c>
      <c r="H38" s="7" t="str">
        <f t="shared" si="10"/>
        <v>N/A</v>
      </c>
      <c r="I38" s="8" t="s">
        <v>1748</v>
      </c>
      <c r="J38" s="8">
        <v>668</v>
      </c>
      <c r="K38" s="30" t="s">
        <v>736</v>
      </c>
      <c r="L38" s="111" t="str">
        <f t="shared" si="12"/>
        <v>No</v>
      </c>
    </row>
    <row r="39" spans="1:12" x14ac:dyDescent="0.25">
      <c r="A39" s="134" t="s">
        <v>1712</v>
      </c>
      <c r="B39" s="30" t="s">
        <v>213</v>
      </c>
      <c r="C39" s="10">
        <v>139.68386444000001</v>
      </c>
      <c r="D39" s="7" t="str">
        <f t="shared" si="8"/>
        <v>N/A</v>
      </c>
      <c r="E39" s="10">
        <v>103.67644444</v>
      </c>
      <c r="F39" s="7" t="str">
        <f t="shared" si="9"/>
        <v>N/A</v>
      </c>
      <c r="G39" s="10">
        <v>132.94251337</v>
      </c>
      <c r="H39" s="7" t="str">
        <f t="shared" si="10"/>
        <v>N/A</v>
      </c>
      <c r="I39" s="8">
        <v>-25.8</v>
      </c>
      <c r="J39" s="8">
        <v>28.23</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22200.831646999999</v>
      </c>
      <c r="D41" s="7" t="str">
        <f t="shared" si="8"/>
        <v>N/A</v>
      </c>
      <c r="E41" s="10">
        <v>22373.534377</v>
      </c>
      <c r="F41" s="7" t="str">
        <f t="shared" si="9"/>
        <v>N/A</v>
      </c>
      <c r="G41" s="10">
        <v>23004.171417000001</v>
      </c>
      <c r="H41" s="7" t="str">
        <f t="shared" si="10"/>
        <v>N/A</v>
      </c>
      <c r="I41" s="8">
        <v>0.77790000000000004</v>
      </c>
      <c r="J41" s="8">
        <v>2.819</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20082.169005</v>
      </c>
      <c r="D44" s="7" t="str">
        <f t="shared" si="8"/>
        <v>N/A</v>
      </c>
      <c r="E44" s="10">
        <v>20299.061543</v>
      </c>
      <c r="F44" s="7" t="str">
        <f t="shared" si="9"/>
        <v>N/A</v>
      </c>
      <c r="G44" s="10">
        <v>20232.751017999999</v>
      </c>
      <c r="H44" s="7" t="str">
        <f t="shared" si="10"/>
        <v>N/A</v>
      </c>
      <c r="I44" s="8">
        <v>1.08</v>
      </c>
      <c r="J44" s="8">
        <v>-0.32700000000000001</v>
      </c>
      <c r="K44" s="30" t="s">
        <v>736</v>
      </c>
      <c r="L44" s="111" t="str">
        <f t="shared" si="12"/>
        <v>Yes</v>
      </c>
    </row>
    <row r="45" spans="1:12" ht="25" x14ac:dyDescent="0.25">
      <c r="A45" s="134" t="s">
        <v>1131</v>
      </c>
      <c r="B45" s="30" t="s">
        <v>213</v>
      </c>
      <c r="C45" s="10">
        <v>874.71338259000004</v>
      </c>
      <c r="D45" s="7" t="str">
        <f t="shared" si="8"/>
        <v>N/A</v>
      </c>
      <c r="E45" s="10">
        <v>874.66735859000005</v>
      </c>
      <c r="F45" s="7" t="str">
        <f t="shared" si="9"/>
        <v>N/A</v>
      </c>
      <c r="G45" s="10">
        <v>721.19430204000003</v>
      </c>
      <c r="H45" s="7" t="str">
        <f t="shared" si="10"/>
        <v>N/A</v>
      </c>
      <c r="I45" s="8">
        <v>-5.0000000000000001E-3</v>
      </c>
      <c r="J45" s="8">
        <v>-17.5</v>
      </c>
      <c r="K45" s="30" t="s">
        <v>736</v>
      </c>
      <c r="L45" s="111" t="str">
        <f t="shared" si="12"/>
        <v>Yes</v>
      </c>
    </row>
    <row r="46" spans="1:12" x14ac:dyDescent="0.25">
      <c r="A46" s="134" t="s">
        <v>1132</v>
      </c>
      <c r="B46" s="22" t="s">
        <v>213</v>
      </c>
      <c r="C46" s="29">
        <v>33724.898665000001</v>
      </c>
      <c r="D46" s="27" t="str">
        <f t="shared" si="8"/>
        <v>N/A</v>
      </c>
      <c r="E46" s="29">
        <v>34636.845765999999</v>
      </c>
      <c r="F46" s="27" t="str">
        <f t="shared" si="9"/>
        <v>N/A</v>
      </c>
      <c r="G46" s="29">
        <v>35145.898063000001</v>
      </c>
      <c r="H46" s="27" t="str">
        <f t="shared" si="10"/>
        <v>N/A</v>
      </c>
      <c r="I46" s="8">
        <v>2.7040000000000002</v>
      </c>
      <c r="J46" s="8">
        <v>1.47</v>
      </c>
      <c r="K46" s="28" t="s">
        <v>736</v>
      </c>
      <c r="L46" s="111" t="str">
        <f>IF(J46="Div by 0", "N/A", IF(K46="N/A","N/A", IF(J46&gt;VALUE(MID(K46,1,2)), "No", IF(J46&lt;-1*VALUE(MID(K46,1,2)), "No", "Yes"))))</f>
        <v>Yes</v>
      </c>
    </row>
    <row r="47" spans="1:12" x14ac:dyDescent="0.25">
      <c r="A47" s="168" t="s">
        <v>1133</v>
      </c>
      <c r="B47" s="22" t="s">
        <v>213</v>
      </c>
      <c r="C47" s="29">
        <v>38846.774806000001</v>
      </c>
      <c r="D47" s="27" t="str">
        <f t="shared" si="8"/>
        <v>N/A</v>
      </c>
      <c r="E47" s="29">
        <v>38704.714497000001</v>
      </c>
      <c r="F47" s="27" t="str">
        <f t="shared" si="9"/>
        <v>N/A</v>
      </c>
      <c r="G47" s="29">
        <v>38159.847272999999</v>
      </c>
      <c r="H47" s="27" t="str">
        <f t="shared" si="10"/>
        <v>N/A</v>
      </c>
      <c r="I47" s="8">
        <v>-0.36599999999999999</v>
      </c>
      <c r="J47" s="8">
        <v>-1.41</v>
      </c>
      <c r="K47" s="28" t="s">
        <v>736</v>
      </c>
      <c r="L47" s="111" t="str">
        <f>IF(J47="Div by 0", "N/A", IF(K47="N/A","N/A", IF(J47&gt;VALUE(MID(K47,1,2)), "No", IF(J47&lt;-1*VALUE(MID(K47,1,2)), "No", "Yes"))))</f>
        <v>Yes</v>
      </c>
    </row>
    <row r="48" spans="1:12" ht="25" x14ac:dyDescent="0.25">
      <c r="A48" s="134" t="s">
        <v>1134</v>
      </c>
      <c r="B48" s="22" t="s">
        <v>213</v>
      </c>
      <c r="C48" s="29">
        <v>37286.191488999997</v>
      </c>
      <c r="D48" s="27" t="str">
        <f t="shared" si="8"/>
        <v>N/A</v>
      </c>
      <c r="E48" s="29">
        <v>37757.290508999999</v>
      </c>
      <c r="F48" s="27" t="str">
        <f t="shared" si="9"/>
        <v>N/A</v>
      </c>
      <c r="G48" s="29">
        <v>39014.294326000003</v>
      </c>
      <c r="H48" s="27" t="str">
        <f t="shared" si="10"/>
        <v>N/A</v>
      </c>
      <c r="I48" s="8">
        <v>1.2629999999999999</v>
      </c>
      <c r="J48" s="8">
        <v>3.3290000000000002</v>
      </c>
      <c r="K48" s="28" t="s">
        <v>736</v>
      </c>
      <c r="L48" s="111" t="str">
        <f>IF(J48="Div by 0", "N/A", IF(K48="N/A","N/A", IF(J48&gt;VALUE(MID(K48,1,2)), "No", IF(J48&lt;-1*VALUE(MID(K48,1,2)), "No", "Yes"))))</f>
        <v>Yes</v>
      </c>
    </row>
    <row r="49" spans="1:12" x14ac:dyDescent="0.25">
      <c r="A49" s="157" t="s">
        <v>1135</v>
      </c>
      <c r="B49" s="22" t="s">
        <v>213</v>
      </c>
      <c r="C49" s="29">
        <v>40848.959429000002</v>
      </c>
      <c r="D49" s="27" t="str">
        <f t="shared" si="8"/>
        <v>N/A</v>
      </c>
      <c r="E49" s="29">
        <v>41014.485229999998</v>
      </c>
      <c r="F49" s="27" t="str">
        <f t="shared" si="9"/>
        <v>N/A</v>
      </c>
      <c r="G49" s="29">
        <v>40164.183232000003</v>
      </c>
      <c r="H49" s="27" t="str">
        <f t="shared" si="10"/>
        <v>N/A</v>
      </c>
      <c r="I49" s="8">
        <v>0.4052</v>
      </c>
      <c r="J49" s="8">
        <v>-2.0699999999999998</v>
      </c>
      <c r="K49" s="28" t="s">
        <v>736</v>
      </c>
      <c r="L49" s="111" t="str">
        <f t="shared" ref="L49:L59" si="13">IF(J49="Div by 0", "N/A", IF(K49="N/A","N/A", IF(J49&gt;VALUE(MID(K49,1,2)), "No", IF(J49&lt;-1*VALUE(MID(K49,1,2)), "No", "Yes"))))</f>
        <v>Yes</v>
      </c>
    </row>
    <row r="50" spans="1:12" ht="25" x14ac:dyDescent="0.25">
      <c r="A50" s="134" t="s">
        <v>1136</v>
      </c>
      <c r="B50" s="22" t="s">
        <v>213</v>
      </c>
      <c r="C50" s="29">
        <v>24845.430319999999</v>
      </c>
      <c r="D50" s="27" t="str">
        <f t="shared" si="8"/>
        <v>N/A</v>
      </c>
      <c r="E50" s="29">
        <v>24456.793823</v>
      </c>
      <c r="F50" s="27" t="str">
        <f t="shared" si="9"/>
        <v>N/A</v>
      </c>
      <c r="G50" s="29">
        <v>24255.24008</v>
      </c>
      <c r="H50" s="27" t="str">
        <f t="shared" si="10"/>
        <v>N/A</v>
      </c>
      <c r="I50" s="8">
        <v>-1.56</v>
      </c>
      <c r="J50" s="8">
        <v>-0.82399999999999995</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v>90300.968036999999</v>
      </c>
      <c r="D53" s="27" t="str">
        <f t="shared" si="14"/>
        <v>N/A</v>
      </c>
      <c r="E53" s="29">
        <v>91067.047619000004</v>
      </c>
      <c r="F53" s="27" t="str">
        <f t="shared" si="15"/>
        <v>N/A</v>
      </c>
      <c r="G53" s="29">
        <v>92570.789474000005</v>
      </c>
      <c r="H53" s="27" t="str">
        <f t="shared" si="16"/>
        <v>N/A</v>
      </c>
      <c r="I53" s="8">
        <v>0.84840000000000004</v>
      </c>
      <c r="J53" s="8">
        <v>1.651</v>
      </c>
      <c r="K53" s="28" t="s">
        <v>736</v>
      </c>
      <c r="L53" s="111" t="str">
        <f t="shared" si="13"/>
        <v>Yes</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50170.855089999997</v>
      </c>
      <c r="D55" s="27" t="str">
        <f t="shared" si="14"/>
        <v>N/A</v>
      </c>
      <c r="E55" s="29">
        <v>50456.431075</v>
      </c>
      <c r="F55" s="27" t="str">
        <f t="shared" si="15"/>
        <v>N/A</v>
      </c>
      <c r="G55" s="29">
        <v>49284.120129000003</v>
      </c>
      <c r="H55" s="27" t="str">
        <f t="shared" si="16"/>
        <v>N/A</v>
      </c>
      <c r="I55" s="8">
        <v>0.56920000000000004</v>
      </c>
      <c r="J55" s="8">
        <v>-2.3199999999999998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v>21598.578729000001</v>
      </c>
      <c r="H59" s="27" t="str">
        <f t="shared" si="16"/>
        <v>N/A</v>
      </c>
      <c r="I59" s="8" t="s">
        <v>1748</v>
      </c>
      <c r="J59" s="8" t="s">
        <v>1748</v>
      </c>
      <c r="K59" s="28" t="s">
        <v>736</v>
      </c>
      <c r="L59" s="111" t="str">
        <f t="shared" si="13"/>
        <v>N/A</v>
      </c>
    </row>
    <row r="60" spans="1:12" x14ac:dyDescent="0.25">
      <c r="A60" s="157" t="s">
        <v>356</v>
      </c>
      <c r="B60" s="22" t="s">
        <v>213</v>
      </c>
      <c r="C60" s="29">
        <v>259397317</v>
      </c>
      <c r="D60" s="27" t="str">
        <f t="shared" si="14"/>
        <v>N/A</v>
      </c>
      <c r="E60" s="29">
        <v>267079569</v>
      </c>
      <c r="F60" s="27" t="str">
        <f t="shared" si="15"/>
        <v>N/A</v>
      </c>
      <c r="G60" s="29">
        <v>272282746</v>
      </c>
      <c r="H60" s="27" t="str">
        <f t="shared" si="16"/>
        <v>N/A</v>
      </c>
      <c r="I60" s="8">
        <v>2.9620000000000002</v>
      </c>
      <c r="J60" s="8">
        <v>1.948</v>
      </c>
      <c r="K60" s="28" t="s">
        <v>736</v>
      </c>
      <c r="L60" s="111" t="str">
        <f t="shared" ref="L60:L70" si="17">IF(J60="Div by 0", "N/A", IF(K60="N/A","N/A", IF(J60&gt;VALUE(MID(K60,1,2)), "No", IF(J60&lt;-1*VALUE(MID(K60,1,2)), "No", "Yes"))))</f>
        <v>Yes</v>
      </c>
    </row>
    <row r="61" spans="1:12" ht="25" x14ac:dyDescent="0.25">
      <c r="A61" s="134" t="s">
        <v>1146</v>
      </c>
      <c r="B61" s="22" t="s">
        <v>213</v>
      </c>
      <c r="C61" s="29">
        <v>50853478</v>
      </c>
      <c r="D61" s="27" t="str">
        <f t="shared" si="14"/>
        <v>N/A</v>
      </c>
      <c r="E61" s="29">
        <v>51592387</v>
      </c>
      <c r="F61" s="27" t="str">
        <f t="shared" si="15"/>
        <v>N/A</v>
      </c>
      <c r="G61" s="29">
        <v>40099336</v>
      </c>
      <c r="H61" s="27" t="str">
        <f t="shared" si="16"/>
        <v>N/A</v>
      </c>
      <c r="I61" s="8">
        <v>1.4530000000000001</v>
      </c>
      <c r="J61" s="8">
        <v>-22.3</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16748566</v>
      </c>
      <c r="D64" s="27" t="str">
        <f t="shared" si="14"/>
        <v>N/A</v>
      </c>
      <c r="E64" s="29">
        <v>18518731</v>
      </c>
      <c r="F64" s="27" t="str">
        <f t="shared" si="15"/>
        <v>N/A</v>
      </c>
      <c r="G64" s="29">
        <v>20331508</v>
      </c>
      <c r="H64" s="27" t="str">
        <f t="shared" si="16"/>
        <v>N/A</v>
      </c>
      <c r="I64" s="8">
        <v>10.57</v>
      </c>
      <c r="J64" s="8">
        <v>9.7889999999999997</v>
      </c>
      <c r="K64" s="28" t="s">
        <v>736</v>
      </c>
      <c r="L64" s="111" t="str">
        <f t="shared" si="17"/>
        <v>Yes</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191795273</v>
      </c>
      <c r="D66" s="27" t="str">
        <f t="shared" si="14"/>
        <v>N/A</v>
      </c>
      <c r="E66" s="29">
        <v>196968451</v>
      </c>
      <c r="F66" s="27" t="str">
        <f t="shared" si="15"/>
        <v>N/A</v>
      </c>
      <c r="G66" s="29">
        <v>201500912</v>
      </c>
      <c r="H66" s="27" t="str">
        <f t="shared" si="16"/>
        <v>N/A</v>
      </c>
      <c r="I66" s="8">
        <v>2.6970000000000001</v>
      </c>
      <c r="J66" s="8">
        <v>2.3010000000000002</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10350990</v>
      </c>
      <c r="H70" s="27" t="str">
        <f t="shared" si="16"/>
        <v>N/A</v>
      </c>
      <c r="I70" s="8" t="s">
        <v>1748</v>
      </c>
      <c r="J70" s="8" t="s">
        <v>1748</v>
      </c>
      <c r="K70" s="28" t="s">
        <v>736</v>
      </c>
      <c r="L70" s="111" t="str">
        <f t="shared" si="17"/>
        <v>N/A</v>
      </c>
    </row>
    <row r="71" spans="1:12" x14ac:dyDescent="0.25">
      <c r="A71" s="157" t="s">
        <v>1156</v>
      </c>
      <c r="B71" s="22" t="s">
        <v>213</v>
      </c>
      <c r="C71" s="29">
        <v>29396.794763999998</v>
      </c>
      <c r="D71" s="27" t="str">
        <f t="shared" si="14"/>
        <v>N/A</v>
      </c>
      <c r="E71" s="29">
        <v>29998.828372</v>
      </c>
      <c r="F71" s="27" t="str">
        <f t="shared" si="15"/>
        <v>N/A</v>
      </c>
      <c r="G71" s="29">
        <v>29416.891314</v>
      </c>
      <c r="H71" s="27" t="str">
        <f t="shared" si="16"/>
        <v>N/A</v>
      </c>
      <c r="I71" s="8">
        <v>2.048</v>
      </c>
      <c r="J71" s="8">
        <v>-1.94</v>
      </c>
      <c r="K71" s="28" t="s">
        <v>736</v>
      </c>
      <c r="L71" s="111" t="str">
        <f t="shared" ref="L71:L81" si="18">IF(J71="Div by 0", "N/A", IF(K71="N/A","N/A", IF(J71&gt;VALUE(MID(K71,1,2)), "No", IF(J71&lt;-1*VALUE(MID(K71,1,2)), "No", "Yes"))))</f>
        <v>Yes</v>
      </c>
    </row>
    <row r="72" spans="1:12" ht="25" x14ac:dyDescent="0.25">
      <c r="A72" s="134" t="s">
        <v>1157</v>
      </c>
      <c r="B72" s="22" t="s">
        <v>213</v>
      </c>
      <c r="C72" s="29">
        <v>14145.612795999999</v>
      </c>
      <c r="D72" s="27" t="str">
        <f t="shared" si="14"/>
        <v>N/A</v>
      </c>
      <c r="E72" s="29">
        <v>14355.143851000001</v>
      </c>
      <c r="F72" s="27" t="str">
        <f t="shared" si="15"/>
        <v>N/A</v>
      </c>
      <c r="G72" s="29">
        <v>13370.902301</v>
      </c>
      <c r="H72" s="27" t="str">
        <f t="shared" si="16"/>
        <v>N/A</v>
      </c>
      <c r="I72" s="8">
        <v>1.4810000000000001</v>
      </c>
      <c r="J72" s="8">
        <v>-6.86</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v>76477.470319999993</v>
      </c>
      <c r="D75" s="27" t="str">
        <f t="shared" si="14"/>
        <v>N/A</v>
      </c>
      <c r="E75" s="29">
        <v>80167.666666999998</v>
      </c>
      <c r="F75" s="27" t="str">
        <f t="shared" si="15"/>
        <v>N/A</v>
      </c>
      <c r="G75" s="29">
        <v>82313.797571000003</v>
      </c>
      <c r="H75" s="27" t="str">
        <f t="shared" si="16"/>
        <v>N/A</v>
      </c>
      <c r="I75" s="8">
        <v>4.8250000000000002</v>
      </c>
      <c r="J75" s="8">
        <v>2.677</v>
      </c>
      <c r="K75" s="28" t="s">
        <v>736</v>
      </c>
      <c r="L75" s="111" t="str">
        <f t="shared" si="18"/>
        <v>Yes</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38282.489621000001</v>
      </c>
      <c r="D77" s="27" t="str">
        <f t="shared" si="14"/>
        <v>N/A</v>
      </c>
      <c r="E77" s="29">
        <v>38788.588223999999</v>
      </c>
      <c r="F77" s="27" t="str">
        <f t="shared" si="15"/>
        <v>N/A</v>
      </c>
      <c r="G77" s="29">
        <v>38119.733635999997</v>
      </c>
      <c r="H77" s="27" t="str">
        <f t="shared" si="16"/>
        <v>N/A</v>
      </c>
      <c r="I77" s="8">
        <v>1.3220000000000001</v>
      </c>
      <c r="J77" s="8">
        <v>-1.72</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v>14296.947514</v>
      </c>
      <c r="H81" s="27" t="str">
        <f t="shared" si="16"/>
        <v>N/A</v>
      </c>
      <c r="I81" s="8" t="s">
        <v>1748</v>
      </c>
      <c r="J81" s="8" t="s">
        <v>1748</v>
      </c>
      <c r="K81" s="28" t="s">
        <v>736</v>
      </c>
      <c r="L81" s="111" t="str">
        <f t="shared" si="18"/>
        <v>N/A</v>
      </c>
    </row>
    <row r="82" spans="1:12" x14ac:dyDescent="0.25">
      <c r="A82" s="134" t="s">
        <v>357</v>
      </c>
      <c r="B82" s="22" t="s">
        <v>213</v>
      </c>
      <c r="C82" s="29">
        <v>259406608</v>
      </c>
      <c r="D82" s="27" t="str">
        <f t="shared" si="14"/>
        <v>N/A</v>
      </c>
      <c r="E82" s="29">
        <v>267102727</v>
      </c>
      <c r="F82" s="27" t="str">
        <f t="shared" si="15"/>
        <v>N/A</v>
      </c>
      <c r="G82" s="29">
        <v>272291375</v>
      </c>
      <c r="H82" s="27" t="str">
        <f t="shared" si="16"/>
        <v>N/A</v>
      </c>
      <c r="I82" s="8">
        <v>2.9670000000000001</v>
      </c>
      <c r="J82" s="8">
        <v>1.9430000000000001</v>
      </c>
      <c r="K82" s="28" t="s">
        <v>736</v>
      </c>
      <c r="L82" s="111" t="str">
        <f t="shared" ref="L82:L138" si="19">IF(J82="Div by 0", "N/A", IF(K82="N/A","N/A", IF(J82&gt;VALUE(MID(K82,1,2)), "No", IF(J82&lt;-1*VALUE(MID(K82,1,2)), "No", "Yes"))))</f>
        <v>Yes</v>
      </c>
    </row>
    <row r="83" spans="1:12" x14ac:dyDescent="0.25">
      <c r="A83" s="134" t="s">
        <v>363</v>
      </c>
      <c r="B83" s="22" t="s">
        <v>213</v>
      </c>
      <c r="C83" s="23">
        <v>8259</v>
      </c>
      <c r="D83" s="27" t="str">
        <f t="shared" ref="D83:D114" si="20">IF($B83="N/A","N/A",IF(C83&gt;10,"No",IF(C83&lt;-10,"No","Yes")))</f>
        <v>N/A</v>
      </c>
      <c r="E83" s="23">
        <v>8346</v>
      </c>
      <c r="F83" s="27" t="str">
        <f t="shared" ref="F83:F114" si="21">IF($B83="N/A","N/A",IF(E83&gt;10,"No",IF(E83&lt;-10,"No","Yes")))</f>
        <v>N/A</v>
      </c>
      <c r="G83" s="23">
        <v>8527</v>
      </c>
      <c r="H83" s="27" t="str">
        <f t="shared" ref="H83:H114" si="22">IF($B83="N/A","N/A",IF(G83&gt;10,"No",IF(G83&lt;-10,"No","Yes")))</f>
        <v>N/A</v>
      </c>
      <c r="I83" s="8">
        <v>1.0529999999999999</v>
      </c>
      <c r="J83" s="8">
        <v>2.169</v>
      </c>
      <c r="K83" s="28" t="s">
        <v>736</v>
      </c>
      <c r="L83" s="111" t="str">
        <f t="shared" si="19"/>
        <v>Yes</v>
      </c>
    </row>
    <row r="84" spans="1:12" x14ac:dyDescent="0.25">
      <c r="A84" s="134" t="s">
        <v>358</v>
      </c>
      <c r="B84" s="22" t="s">
        <v>213</v>
      </c>
      <c r="C84" s="29">
        <v>31408.960890999999</v>
      </c>
      <c r="D84" s="27" t="str">
        <f t="shared" si="20"/>
        <v>N/A</v>
      </c>
      <c r="E84" s="29">
        <v>32003.681644</v>
      </c>
      <c r="F84" s="27" t="str">
        <f t="shared" si="21"/>
        <v>N/A</v>
      </c>
      <c r="G84" s="29">
        <v>31932.845667000001</v>
      </c>
      <c r="H84" s="27" t="str">
        <f t="shared" si="22"/>
        <v>N/A</v>
      </c>
      <c r="I84" s="8">
        <v>1.893</v>
      </c>
      <c r="J84" s="8">
        <v>-0.221</v>
      </c>
      <c r="K84" s="28" t="s">
        <v>736</v>
      </c>
      <c r="L84" s="111" t="str">
        <f t="shared" si="19"/>
        <v>Yes</v>
      </c>
    </row>
    <row r="85" spans="1:12" x14ac:dyDescent="0.25">
      <c r="A85" s="134" t="s">
        <v>1167</v>
      </c>
      <c r="B85" s="22" t="s">
        <v>213</v>
      </c>
      <c r="C85" s="29">
        <v>15137780</v>
      </c>
      <c r="D85" s="27" t="str">
        <f t="shared" si="20"/>
        <v>N/A</v>
      </c>
      <c r="E85" s="29">
        <v>15356168</v>
      </c>
      <c r="F85" s="27" t="str">
        <f t="shared" si="21"/>
        <v>N/A</v>
      </c>
      <c r="G85" s="29">
        <v>15013243</v>
      </c>
      <c r="H85" s="27" t="str">
        <f t="shared" si="22"/>
        <v>N/A</v>
      </c>
      <c r="I85" s="8">
        <v>1.4430000000000001</v>
      </c>
      <c r="J85" s="8">
        <v>-2.23</v>
      </c>
      <c r="K85" s="28" t="s">
        <v>736</v>
      </c>
      <c r="L85" s="111" t="str">
        <f t="shared" si="19"/>
        <v>Yes</v>
      </c>
    </row>
    <row r="86" spans="1:12" x14ac:dyDescent="0.25">
      <c r="A86" s="134" t="s">
        <v>726</v>
      </c>
      <c r="B86" s="22" t="s">
        <v>213</v>
      </c>
      <c r="C86" s="23">
        <v>6582</v>
      </c>
      <c r="D86" s="27" t="str">
        <f t="shared" si="20"/>
        <v>N/A</v>
      </c>
      <c r="E86" s="23">
        <v>6711</v>
      </c>
      <c r="F86" s="27" t="str">
        <f t="shared" si="21"/>
        <v>N/A</v>
      </c>
      <c r="G86" s="23">
        <v>6750</v>
      </c>
      <c r="H86" s="27" t="str">
        <f t="shared" si="22"/>
        <v>N/A</v>
      </c>
      <c r="I86" s="8">
        <v>1.96</v>
      </c>
      <c r="J86" s="8">
        <v>0.58109999999999995</v>
      </c>
      <c r="K86" s="28" t="s">
        <v>736</v>
      </c>
      <c r="L86" s="111" t="str">
        <f t="shared" si="19"/>
        <v>Yes</v>
      </c>
    </row>
    <row r="87" spans="1:12" ht="25" x14ac:dyDescent="0.25">
      <c r="A87" s="134" t="s">
        <v>1168</v>
      </c>
      <c r="B87" s="22" t="s">
        <v>213</v>
      </c>
      <c r="C87" s="29">
        <v>2299.8754177999999</v>
      </c>
      <c r="D87" s="27" t="str">
        <f t="shared" si="20"/>
        <v>N/A</v>
      </c>
      <c r="E87" s="29">
        <v>2288.2086126999998</v>
      </c>
      <c r="F87" s="27" t="str">
        <f t="shared" si="21"/>
        <v>N/A</v>
      </c>
      <c r="G87" s="29">
        <v>2224.1841481000001</v>
      </c>
      <c r="H87" s="27" t="str">
        <f t="shared" si="22"/>
        <v>N/A</v>
      </c>
      <c r="I87" s="8">
        <v>-0.50700000000000001</v>
      </c>
      <c r="J87" s="8">
        <v>-2.8</v>
      </c>
      <c r="K87" s="28" t="s">
        <v>736</v>
      </c>
      <c r="L87" s="111" t="str">
        <f t="shared" si="19"/>
        <v>Yes</v>
      </c>
    </row>
    <row r="88" spans="1:12" ht="25" x14ac:dyDescent="0.25">
      <c r="A88" s="134" t="s">
        <v>1169</v>
      </c>
      <c r="B88" s="22" t="s">
        <v>213</v>
      </c>
      <c r="C88" s="29">
        <v>7894595</v>
      </c>
      <c r="D88" s="27" t="str">
        <f t="shared" si="20"/>
        <v>N/A</v>
      </c>
      <c r="E88" s="29">
        <v>8596934</v>
      </c>
      <c r="F88" s="27" t="str">
        <f t="shared" si="21"/>
        <v>N/A</v>
      </c>
      <c r="G88" s="29">
        <v>9018016</v>
      </c>
      <c r="H88" s="27" t="str">
        <f t="shared" si="22"/>
        <v>N/A</v>
      </c>
      <c r="I88" s="8">
        <v>8.8960000000000008</v>
      </c>
      <c r="J88" s="8">
        <v>4.8979999999999997</v>
      </c>
      <c r="K88" s="28" t="s">
        <v>736</v>
      </c>
      <c r="L88" s="111" t="str">
        <f t="shared" si="19"/>
        <v>Yes</v>
      </c>
    </row>
    <row r="89" spans="1:12" x14ac:dyDescent="0.25">
      <c r="A89" s="134" t="s">
        <v>727</v>
      </c>
      <c r="B89" s="22" t="s">
        <v>213</v>
      </c>
      <c r="C89" s="23">
        <v>648</v>
      </c>
      <c r="D89" s="27" t="str">
        <f t="shared" si="20"/>
        <v>N/A</v>
      </c>
      <c r="E89" s="23">
        <v>691</v>
      </c>
      <c r="F89" s="27" t="str">
        <f t="shared" si="21"/>
        <v>N/A</v>
      </c>
      <c r="G89" s="23">
        <v>731</v>
      </c>
      <c r="H89" s="27" t="str">
        <f t="shared" si="22"/>
        <v>N/A</v>
      </c>
      <c r="I89" s="8">
        <v>6.6360000000000001</v>
      </c>
      <c r="J89" s="8">
        <v>5.7889999999999997</v>
      </c>
      <c r="K89" s="28" t="s">
        <v>736</v>
      </c>
      <c r="L89" s="111" t="str">
        <f t="shared" si="19"/>
        <v>Yes</v>
      </c>
    </row>
    <row r="90" spans="1:12" ht="25" x14ac:dyDescent="0.25">
      <c r="A90" s="134" t="s">
        <v>1170</v>
      </c>
      <c r="B90" s="22" t="s">
        <v>213</v>
      </c>
      <c r="C90" s="29">
        <v>12183.016975</v>
      </c>
      <c r="D90" s="27" t="str">
        <f t="shared" si="20"/>
        <v>N/A</v>
      </c>
      <c r="E90" s="29">
        <v>12441.293777000001</v>
      </c>
      <c r="F90" s="27" t="str">
        <f t="shared" si="21"/>
        <v>N/A</v>
      </c>
      <c r="G90" s="29">
        <v>12336.547196</v>
      </c>
      <c r="H90" s="27" t="str">
        <f t="shared" si="22"/>
        <v>N/A</v>
      </c>
      <c r="I90" s="8">
        <v>2.12</v>
      </c>
      <c r="J90" s="8">
        <v>-0.84199999999999997</v>
      </c>
      <c r="K90" s="28" t="s">
        <v>736</v>
      </c>
      <c r="L90" s="111" t="str">
        <f t="shared" si="19"/>
        <v>Yes</v>
      </c>
    </row>
    <row r="91" spans="1:12" ht="25" x14ac:dyDescent="0.25">
      <c r="A91" s="134" t="s">
        <v>1171</v>
      </c>
      <c r="B91" s="22" t="s">
        <v>213</v>
      </c>
      <c r="C91" s="29">
        <v>5308324</v>
      </c>
      <c r="D91" s="27" t="str">
        <f t="shared" si="20"/>
        <v>N/A</v>
      </c>
      <c r="E91" s="29">
        <v>5221382</v>
      </c>
      <c r="F91" s="27" t="str">
        <f t="shared" si="21"/>
        <v>N/A</v>
      </c>
      <c r="G91" s="29">
        <v>5228998</v>
      </c>
      <c r="H91" s="27" t="str">
        <f t="shared" si="22"/>
        <v>N/A</v>
      </c>
      <c r="I91" s="8">
        <v>-1.64</v>
      </c>
      <c r="J91" s="8">
        <v>0.1459</v>
      </c>
      <c r="K91" s="28" t="s">
        <v>736</v>
      </c>
      <c r="L91" s="111" t="str">
        <f t="shared" si="19"/>
        <v>Yes</v>
      </c>
    </row>
    <row r="92" spans="1:12" x14ac:dyDescent="0.25">
      <c r="A92" s="134" t="s">
        <v>728</v>
      </c>
      <c r="B92" s="22" t="s">
        <v>213</v>
      </c>
      <c r="C92" s="23">
        <v>352</v>
      </c>
      <c r="D92" s="27" t="str">
        <f t="shared" si="20"/>
        <v>N/A</v>
      </c>
      <c r="E92" s="23">
        <v>354</v>
      </c>
      <c r="F92" s="27" t="str">
        <f t="shared" si="21"/>
        <v>N/A</v>
      </c>
      <c r="G92" s="23">
        <v>357</v>
      </c>
      <c r="H92" s="27" t="str">
        <f t="shared" si="22"/>
        <v>N/A</v>
      </c>
      <c r="I92" s="8">
        <v>0.56820000000000004</v>
      </c>
      <c r="J92" s="8">
        <v>0.84750000000000003</v>
      </c>
      <c r="K92" s="28" t="s">
        <v>736</v>
      </c>
      <c r="L92" s="111" t="str">
        <f t="shared" si="19"/>
        <v>Yes</v>
      </c>
    </row>
    <row r="93" spans="1:12" ht="25" x14ac:dyDescent="0.25">
      <c r="A93" s="134" t="s">
        <v>1172</v>
      </c>
      <c r="B93" s="22" t="s">
        <v>213</v>
      </c>
      <c r="C93" s="29">
        <v>15080.465909</v>
      </c>
      <c r="D93" s="27" t="str">
        <f t="shared" si="20"/>
        <v>N/A</v>
      </c>
      <c r="E93" s="29">
        <v>14749.666667</v>
      </c>
      <c r="F93" s="27" t="str">
        <f t="shared" si="21"/>
        <v>N/A</v>
      </c>
      <c r="G93" s="29">
        <v>14647.053221</v>
      </c>
      <c r="H93" s="27" t="str">
        <f t="shared" si="22"/>
        <v>N/A</v>
      </c>
      <c r="I93" s="8">
        <v>-2.19</v>
      </c>
      <c r="J93" s="8">
        <v>-0.69599999999999995</v>
      </c>
      <c r="K93" s="28" t="s">
        <v>736</v>
      </c>
      <c r="L93" s="111" t="str">
        <f t="shared" si="19"/>
        <v>Yes</v>
      </c>
    </row>
    <row r="94" spans="1:12" x14ac:dyDescent="0.25">
      <c r="A94" s="134" t="s">
        <v>1173</v>
      </c>
      <c r="B94" s="22" t="s">
        <v>213</v>
      </c>
      <c r="C94" s="29">
        <v>46259115</v>
      </c>
      <c r="D94" s="27" t="str">
        <f t="shared" si="20"/>
        <v>N/A</v>
      </c>
      <c r="E94" s="29">
        <v>47657805</v>
      </c>
      <c r="F94" s="27" t="str">
        <f t="shared" si="21"/>
        <v>N/A</v>
      </c>
      <c r="G94" s="29">
        <v>49174539</v>
      </c>
      <c r="H94" s="27" t="str">
        <f t="shared" si="22"/>
        <v>N/A</v>
      </c>
      <c r="I94" s="8">
        <v>3.024</v>
      </c>
      <c r="J94" s="8">
        <v>3.1829999999999998</v>
      </c>
      <c r="K94" s="28" t="s">
        <v>736</v>
      </c>
      <c r="L94" s="111" t="str">
        <f t="shared" si="19"/>
        <v>Yes</v>
      </c>
    </row>
    <row r="95" spans="1:12" x14ac:dyDescent="0.25">
      <c r="A95" s="134" t="s">
        <v>729</v>
      </c>
      <c r="B95" s="22" t="s">
        <v>213</v>
      </c>
      <c r="C95" s="23">
        <v>2180</v>
      </c>
      <c r="D95" s="27" t="str">
        <f t="shared" si="20"/>
        <v>N/A</v>
      </c>
      <c r="E95" s="23">
        <v>2181</v>
      </c>
      <c r="F95" s="27" t="str">
        <f t="shared" si="21"/>
        <v>N/A</v>
      </c>
      <c r="G95" s="23">
        <v>2200</v>
      </c>
      <c r="H95" s="27" t="str">
        <f t="shared" si="22"/>
        <v>N/A</v>
      </c>
      <c r="I95" s="8">
        <v>4.5900000000000003E-2</v>
      </c>
      <c r="J95" s="8">
        <v>0.87119999999999997</v>
      </c>
      <c r="K95" s="28" t="s">
        <v>736</v>
      </c>
      <c r="L95" s="111" t="str">
        <f t="shared" si="19"/>
        <v>Yes</v>
      </c>
    </row>
    <row r="96" spans="1:12" x14ac:dyDescent="0.25">
      <c r="A96" s="134" t="s">
        <v>1174</v>
      </c>
      <c r="B96" s="22" t="s">
        <v>213</v>
      </c>
      <c r="C96" s="29">
        <v>21219.777523000001</v>
      </c>
      <c r="D96" s="27" t="str">
        <f t="shared" si="20"/>
        <v>N/A</v>
      </c>
      <c r="E96" s="29">
        <v>21851.354883</v>
      </c>
      <c r="F96" s="27" t="str">
        <f t="shared" si="21"/>
        <v>N/A</v>
      </c>
      <c r="G96" s="29">
        <v>22352.063182000002</v>
      </c>
      <c r="H96" s="27" t="str">
        <f t="shared" si="22"/>
        <v>N/A</v>
      </c>
      <c r="I96" s="8">
        <v>2.976</v>
      </c>
      <c r="J96" s="8">
        <v>2.2909999999999999</v>
      </c>
      <c r="K96" s="28" t="s">
        <v>736</v>
      </c>
      <c r="L96" s="111" t="str">
        <f t="shared" si="19"/>
        <v>Yes</v>
      </c>
    </row>
    <row r="97" spans="1:12" x14ac:dyDescent="0.25">
      <c r="A97" s="134" t="s">
        <v>1175</v>
      </c>
      <c r="B97" s="22" t="s">
        <v>213</v>
      </c>
      <c r="C97" s="29">
        <v>3675386</v>
      </c>
      <c r="D97" s="27" t="str">
        <f t="shared" si="20"/>
        <v>N/A</v>
      </c>
      <c r="E97" s="29">
        <v>3753556</v>
      </c>
      <c r="F97" s="27" t="str">
        <f t="shared" si="21"/>
        <v>N/A</v>
      </c>
      <c r="G97" s="29">
        <v>3387606</v>
      </c>
      <c r="H97" s="27" t="str">
        <f t="shared" si="22"/>
        <v>N/A</v>
      </c>
      <c r="I97" s="8">
        <v>2.1269999999999998</v>
      </c>
      <c r="J97" s="8">
        <v>-9.75</v>
      </c>
      <c r="K97" s="28" t="s">
        <v>736</v>
      </c>
      <c r="L97" s="111" t="str">
        <f t="shared" si="19"/>
        <v>Yes</v>
      </c>
    </row>
    <row r="98" spans="1:12" x14ac:dyDescent="0.25">
      <c r="A98" s="134" t="s">
        <v>518</v>
      </c>
      <c r="B98" s="22" t="s">
        <v>213</v>
      </c>
      <c r="C98" s="23">
        <v>1918</v>
      </c>
      <c r="D98" s="27" t="str">
        <f t="shared" si="20"/>
        <v>N/A</v>
      </c>
      <c r="E98" s="23">
        <v>1876</v>
      </c>
      <c r="F98" s="27" t="str">
        <f t="shared" si="21"/>
        <v>N/A</v>
      </c>
      <c r="G98" s="23">
        <v>1861</v>
      </c>
      <c r="H98" s="27" t="str">
        <f t="shared" si="22"/>
        <v>N/A</v>
      </c>
      <c r="I98" s="8">
        <v>-2.19</v>
      </c>
      <c r="J98" s="8">
        <v>-0.8</v>
      </c>
      <c r="K98" s="28" t="s">
        <v>736</v>
      </c>
      <c r="L98" s="111" t="str">
        <f t="shared" si="19"/>
        <v>Yes</v>
      </c>
    </row>
    <row r="99" spans="1:12" x14ac:dyDescent="0.25">
      <c r="A99" s="134" t="s">
        <v>1176</v>
      </c>
      <c r="B99" s="22" t="s">
        <v>213</v>
      </c>
      <c r="C99" s="29">
        <v>1916.2596455</v>
      </c>
      <c r="D99" s="27" t="str">
        <f t="shared" si="20"/>
        <v>N/A</v>
      </c>
      <c r="E99" s="29">
        <v>2000.8294243</v>
      </c>
      <c r="F99" s="27" t="str">
        <f t="shared" si="21"/>
        <v>N/A</v>
      </c>
      <c r="G99" s="29">
        <v>1820.3148845000001</v>
      </c>
      <c r="H99" s="27" t="str">
        <f t="shared" si="22"/>
        <v>N/A</v>
      </c>
      <c r="I99" s="8">
        <v>4.4130000000000003</v>
      </c>
      <c r="J99" s="8">
        <v>-9.02</v>
      </c>
      <c r="K99" s="28" t="s">
        <v>736</v>
      </c>
      <c r="L99" s="111" t="str">
        <f t="shared" si="19"/>
        <v>Yes</v>
      </c>
    </row>
    <row r="100" spans="1:12" ht="25" x14ac:dyDescent="0.25">
      <c r="A100" s="134" t="s">
        <v>1177</v>
      </c>
      <c r="B100" s="22" t="s">
        <v>213</v>
      </c>
      <c r="C100" s="29">
        <v>1102867</v>
      </c>
      <c r="D100" s="27" t="str">
        <f t="shared" si="20"/>
        <v>N/A</v>
      </c>
      <c r="E100" s="29">
        <v>1019494</v>
      </c>
      <c r="F100" s="27" t="str">
        <f t="shared" si="21"/>
        <v>N/A</v>
      </c>
      <c r="G100" s="29">
        <v>985747</v>
      </c>
      <c r="H100" s="27" t="str">
        <f t="shared" si="22"/>
        <v>N/A</v>
      </c>
      <c r="I100" s="8">
        <v>-7.56</v>
      </c>
      <c r="J100" s="8">
        <v>-3.31</v>
      </c>
      <c r="K100" s="28" t="s">
        <v>736</v>
      </c>
      <c r="L100" s="111" t="str">
        <f t="shared" si="19"/>
        <v>Yes</v>
      </c>
    </row>
    <row r="101" spans="1:12" x14ac:dyDescent="0.25">
      <c r="A101" s="134" t="s">
        <v>519</v>
      </c>
      <c r="B101" s="22" t="s">
        <v>213</v>
      </c>
      <c r="C101" s="23">
        <v>777</v>
      </c>
      <c r="D101" s="27" t="str">
        <f t="shared" si="20"/>
        <v>N/A</v>
      </c>
      <c r="E101" s="23">
        <v>745</v>
      </c>
      <c r="F101" s="27" t="str">
        <f t="shared" si="21"/>
        <v>N/A</v>
      </c>
      <c r="G101" s="23">
        <v>752</v>
      </c>
      <c r="H101" s="27" t="str">
        <f t="shared" si="22"/>
        <v>N/A</v>
      </c>
      <c r="I101" s="8">
        <v>-4.12</v>
      </c>
      <c r="J101" s="8">
        <v>0.93959999999999999</v>
      </c>
      <c r="K101" s="28" t="s">
        <v>736</v>
      </c>
      <c r="L101" s="111" t="str">
        <f t="shared" si="19"/>
        <v>Yes</v>
      </c>
    </row>
    <row r="102" spans="1:12" ht="25" x14ac:dyDescent="0.25">
      <c r="A102" s="134" t="s">
        <v>1178</v>
      </c>
      <c r="B102" s="22" t="s">
        <v>213</v>
      </c>
      <c r="C102" s="29">
        <v>1419.3912484</v>
      </c>
      <c r="D102" s="27" t="str">
        <f t="shared" si="20"/>
        <v>N/A</v>
      </c>
      <c r="E102" s="29">
        <v>1368.4483221</v>
      </c>
      <c r="F102" s="27" t="str">
        <f t="shared" si="21"/>
        <v>N/A</v>
      </c>
      <c r="G102" s="29">
        <v>1310.8337766</v>
      </c>
      <c r="H102" s="27" t="str">
        <f t="shared" si="22"/>
        <v>N/A</v>
      </c>
      <c r="I102" s="8">
        <v>-3.59</v>
      </c>
      <c r="J102" s="8">
        <v>-4.21</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138325587</v>
      </c>
      <c r="D106" s="27" t="str">
        <f t="shared" si="20"/>
        <v>N/A</v>
      </c>
      <c r="E106" s="29">
        <v>141115571</v>
      </c>
      <c r="F106" s="27" t="str">
        <f t="shared" si="21"/>
        <v>N/A</v>
      </c>
      <c r="G106" s="29">
        <v>141468284</v>
      </c>
      <c r="H106" s="27" t="str">
        <f t="shared" si="22"/>
        <v>N/A</v>
      </c>
      <c r="I106" s="8">
        <v>2.0169999999999999</v>
      </c>
      <c r="J106" s="8">
        <v>0.24990000000000001</v>
      </c>
      <c r="K106" s="28" t="s">
        <v>736</v>
      </c>
      <c r="L106" s="111" t="str">
        <f t="shared" si="19"/>
        <v>Yes</v>
      </c>
    </row>
    <row r="107" spans="1:12" x14ac:dyDescent="0.25">
      <c r="A107" s="134" t="s">
        <v>521</v>
      </c>
      <c r="B107" s="22" t="s">
        <v>213</v>
      </c>
      <c r="C107" s="23">
        <v>4425</v>
      </c>
      <c r="D107" s="27" t="str">
        <f t="shared" si="20"/>
        <v>N/A</v>
      </c>
      <c r="E107" s="23">
        <v>4403</v>
      </c>
      <c r="F107" s="27" t="str">
        <f t="shared" si="21"/>
        <v>N/A</v>
      </c>
      <c r="G107" s="23">
        <v>4508</v>
      </c>
      <c r="H107" s="27" t="str">
        <f t="shared" si="22"/>
        <v>N/A</v>
      </c>
      <c r="I107" s="8">
        <v>-0.497</v>
      </c>
      <c r="J107" s="8">
        <v>2.3849999999999998</v>
      </c>
      <c r="K107" s="28" t="s">
        <v>736</v>
      </c>
      <c r="L107" s="111" t="str">
        <f t="shared" si="19"/>
        <v>Yes</v>
      </c>
    </row>
    <row r="108" spans="1:12" ht="25" x14ac:dyDescent="0.25">
      <c r="A108" s="134" t="s">
        <v>1182</v>
      </c>
      <c r="B108" s="22" t="s">
        <v>213</v>
      </c>
      <c r="C108" s="29">
        <v>31260.019660999998</v>
      </c>
      <c r="D108" s="27" t="str">
        <f t="shared" si="20"/>
        <v>N/A</v>
      </c>
      <c r="E108" s="29">
        <v>32049.868499</v>
      </c>
      <c r="F108" s="27" t="str">
        <f t="shared" si="21"/>
        <v>N/A</v>
      </c>
      <c r="G108" s="29">
        <v>31381.606920999999</v>
      </c>
      <c r="H108" s="27" t="str">
        <f t="shared" si="22"/>
        <v>N/A</v>
      </c>
      <c r="I108" s="8">
        <v>2.5270000000000001</v>
      </c>
      <c r="J108" s="8">
        <v>-2.09</v>
      </c>
      <c r="K108" s="28" t="s">
        <v>736</v>
      </c>
      <c r="L108" s="111" t="str">
        <f t="shared" si="19"/>
        <v>Yes</v>
      </c>
    </row>
    <row r="109" spans="1:12" x14ac:dyDescent="0.25">
      <c r="A109" s="134" t="s">
        <v>1183</v>
      </c>
      <c r="B109" s="22" t="s">
        <v>213</v>
      </c>
      <c r="C109" s="29">
        <v>2083670</v>
      </c>
      <c r="D109" s="27" t="str">
        <f t="shared" si="20"/>
        <v>N/A</v>
      </c>
      <c r="E109" s="29">
        <v>2095755</v>
      </c>
      <c r="F109" s="27" t="str">
        <f t="shared" si="21"/>
        <v>N/A</v>
      </c>
      <c r="G109" s="29">
        <v>2135342</v>
      </c>
      <c r="H109" s="27" t="str">
        <f t="shared" si="22"/>
        <v>N/A</v>
      </c>
      <c r="I109" s="8">
        <v>0.57999999999999996</v>
      </c>
      <c r="J109" s="8">
        <v>1.889</v>
      </c>
      <c r="K109" s="28" t="s">
        <v>736</v>
      </c>
      <c r="L109" s="111" t="str">
        <f t="shared" si="19"/>
        <v>Yes</v>
      </c>
    </row>
    <row r="110" spans="1:12" x14ac:dyDescent="0.25">
      <c r="A110" s="134" t="s">
        <v>522</v>
      </c>
      <c r="B110" s="22" t="s">
        <v>213</v>
      </c>
      <c r="C110" s="23">
        <v>1006</v>
      </c>
      <c r="D110" s="27" t="str">
        <f t="shared" si="20"/>
        <v>N/A</v>
      </c>
      <c r="E110" s="23">
        <v>1019</v>
      </c>
      <c r="F110" s="27" t="str">
        <f t="shared" si="21"/>
        <v>N/A</v>
      </c>
      <c r="G110" s="23">
        <v>997</v>
      </c>
      <c r="H110" s="27" t="str">
        <f t="shared" si="22"/>
        <v>N/A</v>
      </c>
      <c r="I110" s="8">
        <v>1.292</v>
      </c>
      <c r="J110" s="8">
        <v>-2.16</v>
      </c>
      <c r="K110" s="28" t="s">
        <v>736</v>
      </c>
      <c r="L110" s="111" t="str">
        <f t="shared" si="19"/>
        <v>Yes</v>
      </c>
    </row>
    <row r="111" spans="1:12" ht="25" x14ac:dyDescent="0.25">
      <c r="A111" s="134" t="s">
        <v>1184</v>
      </c>
      <c r="B111" s="22" t="s">
        <v>213</v>
      </c>
      <c r="C111" s="29">
        <v>2071.2425447000001</v>
      </c>
      <c r="D111" s="27" t="str">
        <f t="shared" si="20"/>
        <v>N/A</v>
      </c>
      <c r="E111" s="29">
        <v>2056.6781157999999</v>
      </c>
      <c r="F111" s="27" t="str">
        <f t="shared" si="21"/>
        <v>N/A</v>
      </c>
      <c r="G111" s="29">
        <v>2141.7673018999999</v>
      </c>
      <c r="H111" s="27" t="str">
        <f t="shared" si="22"/>
        <v>N/A</v>
      </c>
      <c r="I111" s="8">
        <v>-0.70299999999999996</v>
      </c>
      <c r="J111" s="8">
        <v>4.1369999999999996</v>
      </c>
      <c r="K111" s="28" t="s">
        <v>736</v>
      </c>
      <c r="L111" s="111" t="str">
        <f t="shared" si="19"/>
        <v>Yes</v>
      </c>
    </row>
    <row r="112" spans="1:12" ht="25" x14ac:dyDescent="0.25">
      <c r="A112" s="134" t="s">
        <v>1185</v>
      </c>
      <c r="B112" s="22" t="s">
        <v>213</v>
      </c>
      <c r="C112" s="29">
        <v>7935650</v>
      </c>
      <c r="D112" s="27" t="str">
        <f t="shared" si="20"/>
        <v>N/A</v>
      </c>
      <c r="E112" s="29">
        <v>8396422</v>
      </c>
      <c r="F112" s="27" t="str">
        <f t="shared" si="21"/>
        <v>N/A</v>
      </c>
      <c r="G112" s="29">
        <v>6915335</v>
      </c>
      <c r="H112" s="27" t="str">
        <f t="shared" si="22"/>
        <v>N/A</v>
      </c>
      <c r="I112" s="8">
        <v>5.806</v>
      </c>
      <c r="J112" s="8">
        <v>-17.600000000000001</v>
      </c>
      <c r="K112" s="28" t="s">
        <v>736</v>
      </c>
      <c r="L112" s="111" t="str">
        <f t="shared" si="19"/>
        <v>Yes</v>
      </c>
    </row>
    <row r="113" spans="1:12" x14ac:dyDescent="0.25">
      <c r="A113" s="134" t="s">
        <v>523</v>
      </c>
      <c r="B113" s="22" t="s">
        <v>213</v>
      </c>
      <c r="C113" s="23">
        <v>1413</v>
      </c>
      <c r="D113" s="27" t="str">
        <f t="shared" si="20"/>
        <v>N/A</v>
      </c>
      <c r="E113" s="23">
        <v>1462</v>
      </c>
      <c r="F113" s="27" t="str">
        <f t="shared" si="21"/>
        <v>N/A</v>
      </c>
      <c r="G113" s="23">
        <v>665</v>
      </c>
      <c r="H113" s="27" t="str">
        <f t="shared" si="22"/>
        <v>N/A</v>
      </c>
      <c r="I113" s="8">
        <v>3.468</v>
      </c>
      <c r="J113" s="8">
        <v>-54.5</v>
      </c>
      <c r="K113" s="28" t="s">
        <v>736</v>
      </c>
      <c r="L113" s="111" t="str">
        <f t="shared" si="19"/>
        <v>No</v>
      </c>
    </row>
    <row r="114" spans="1:12" ht="25" x14ac:dyDescent="0.25">
      <c r="A114" s="134" t="s">
        <v>1186</v>
      </c>
      <c r="B114" s="22" t="s">
        <v>213</v>
      </c>
      <c r="C114" s="29">
        <v>5616.1712668</v>
      </c>
      <c r="D114" s="27" t="str">
        <f t="shared" si="20"/>
        <v>N/A</v>
      </c>
      <c r="E114" s="29">
        <v>5743.1067031000002</v>
      </c>
      <c r="F114" s="27" t="str">
        <f t="shared" si="21"/>
        <v>N/A</v>
      </c>
      <c r="G114" s="29">
        <v>10399</v>
      </c>
      <c r="H114" s="27" t="str">
        <f t="shared" si="22"/>
        <v>N/A</v>
      </c>
      <c r="I114" s="8">
        <v>2.2599999999999998</v>
      </c>
      <c r="J114" s="8">
        <v>81.069999999999993</v>
      </c>
      <c r="K114" s="28" t="s">
        <v>736</v>
      </c>
      <c r="L114" s="111" t="str">
        <f t="shared" si="19"/>
        <v>No</v>
      </c>
    </row>
    <row r="115" spans="1:12" ht="25" x14ac:dyDescent="0.25">
      <c r="A115" s="134" t="s">
        <v>1187</v>
      </c>
      <c r="B115" s="22" t="s">
        <v>213</v>
      </c>
      <c r="C115" s="29">
        <v>40589</v>
      </c>
      <c r="D115" s="27" t="str">
        <f t="shared" ref="D115:D146" si="23">IF($B115="N/A","N/A",IF(C115&gt;10,"No",IF(C115&lt;-10,"No","Yes")))</f>
        <v>N/A</v>
      </c>
      <c r="E115" s="29">
        <v>48875</v>
      </c>
      <c r="F115" s="27" t="str">
        <f t="shared" ref="F115:F146" si="24">IF($B115="N/A","N/A",IF(E115&gt;10,"No",IF(E115&lt;-10,"No","Yes")))</f>
        <v>N/A</v>
      </c>
      <c r="G115" s="29">
        <v>109961</v>
      </c>
      <c r="H115" s="27" t="str">
        <f t="shared" ref="H115:H146" si="25">IF($B115="N/A","N/A",IF(G115&gt;10,"No",IF(G115&lt;-10,"No","Yes")))</f>
        <v>N/A</v>
      </c>
      <c r="I115" s="8">
        <v>20.41</v>
      </c>
      <c r="J115" s="8">
        <v>125</v>
      </c>
      <c r="K115" s="28" t="s">
        <v>736</v>
      </c>
      <c r="L115" s="111" t="str">
        <f t="shared" si="19"/>
        <v>No</v>
      </c>
    </row>
    <row r="116" spans="1:12" ht="25" x14ac:dyDescent="0.25">
      <c r="A116" s="134" t="s">
        <v>524</v>
      </c>
      <c r="B116" s="22" t="s">
        <v>213</v>
      </c>
      <c r="C116" s="23">
        <v>111</v>
      </c>
      <c r="D116" s="27" t="str">
        <f t="shared" si="23"/>
        <v>N/A</v>
      </c>
      <c r="E116" s="23">
        <v>118</v>
      </c>
      <c r="F116" s="27" t="str">
        <f t="shared" si="24"/>
        <v>N/A</v>
      </c>
      <c r="G116" s="23">
        <v>424</v>
      </c>
      <c r="H116" s="27" t="str">
        <f t="shared" si="25"/>
        <v>N/A</v>
      </c>
      <c r="I116" s="8">
        <v>6.306</v>
      </c>
      <c r="J116" s="8">
        <v>259.3</v>
      </c>
      <c r="K116" s="28" t="s">
        <v>736</v>
      </c>
      <c r="L116" s="111" t="str">
        <f t="shared" si="19"/>
        <v>No</v>
      </c>
    </row>
    <row r="117" spans="1:12" ht="25" x14ac:dyDescent="0.25">
      <c r="A117" s="134" t="s">
        <v>1188</v>
      </c>
      <c r="B117" s="22" t="s">
        <v>213</v>
      </c>
      <c r="C117" s="29">
        <v>365.66666666999998</v>
      </c>
      <c r="D117" s="27" t="str">
        <f t="shared" si="23"/>
        <v>N/A</v>
      </c>
      <c r="E117" s="29">
        <v>414.19491525000001</v>
      </c>
      <c r="F117" s="27" t="str">
        <f t="shared" si="24"/>
        <v>N/A</v>
      </c>
      <c r="G117" s="29">
        <v>259.34198113000002</v>
      </c>
      <c r="H117" s="27" t="str">
        <f t="shared" si="25"/>
        <v>N/A</v>
      </c>
      <c r="I117" s="8">
        <v>13.27</v>
      </c>
      <c r="J117" s="8">
        <v>-37.4</v>
      </c>
      <c r="K117" s="28" t="s">
        <v>736</v>
      </c>
      <c r="L117" s="111" t="str">
        <f t="shared" si="19"/>
        <v>No</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2723472</v>
      </c>
      <c r="D124" s="27" t="str">
        <f t="shared" si="23"/>
        <v>N/A</v>
      </c>
      <c r="E124" s="29">
        <v>2660521</v>
      </c>
      <c r="F124" s="27" t="str">
        <f t="shared" si="24"/>
        <v>N/A</v>
      </c>
      <c r="G124" s="29">
        <v>2340941</v>
      </c>
      <c r="H124" s="27" t="str">
        <f t="shared" si="25"/>
        <v>N/A</v>
      </c>
      <c r="I124" s="8">
        <v>-2.31</v>
      </c>
      <c r="J124" s="8">
        <v>-12</v>
      </c>
      <c r="K124" s="28" t="s">
        <v>736</v>
      </c>
      <c r="L124" s="111" t="str">
        <f t="shared" si="19"/>
        <v>Yes</v>
      </c>
    </row>
    <row r="125" spans="1:12" ht="25" x14ac:dyDescent="0.25">
      <c r="A125" s="134" t="s">
        <v>527</v>
      </c>
      <c r="B125" s="22" t="s">
        <v>213</v>
      </c>
      <c r="C125" s="23">
        <v>2511</v>
      </c>
      <c r="D125" s="27" t="str">
        <f t="shared" si="23"/>
        <v>N/A</v>
      </c>
      <c r="E125" s="23">
        <v>2448</v>
      </c>
      <c r="F125" s="27" t="str">
        <f t="shared" si="24"/>
        <v>N/A</v>
      </c>
      <c r="G125" s="23">
        <v>2435</v>
      </c>
      <c r="H125" s="27" t="str">
        <f t="shared" si="25"/>
        <v>N/A</v>
      </c>
      <c r="I125" s="8">
        <v>-2.5099999999999998</v>
      </c>
      <c r="J125" s="8">
        <v>-0.53100000000000003</v>
      </c>
      <c r="K125" s="28" t="s">
        <v>736</v>
      </c>
      <c r="L125" s="111" t="str">
        <f t="shared" si="19"/>
        <v>Yes</v>
      </c>
    </row>
    <row r="126" spans="1:12" ht="25" x14ac:dyDescent="0.25">
      <c r="A126" s="134" t="s">
        <v>1194</v>
      </c>
      <c r="B126" s="22" t="s">
        <v>213</v>
      </c>
      <c r="C126" s="29">
        <v>1084.6164874999999</v>
      </c>
      <c r="D126" s="27" t="str">
        <f t="shared" si="23"/>
        <v>N/A</v>
      </c>
      <c r="E126" s="29">
        <v>1086.814134</v>
      </c>
      <c r="F126" s="27" t="str">
        <f t="shared" si="24"/>
        <v>N/A</v>
      </c>
      <c r="G126" s="29">
        <v>961.37207392000005</v>
      </c>
      <c r="H126" s="27" t="str">
        <f t="shared" si="25"/>
        <v>N/A</v>
      </c>
      <c r="I126" s="8">
        <v>0.2026</v>
      </c>
      <c r="J126" s="8">
        <v>-11.5</v>
      </c>
      <c r="K126" s="28" t="s">
        <v>736</v>
      </c>
      <c r="L126" s="111" t="str">
        <f t="shared" si="19"/>
        <v>Yes</v>
      </c>
    </row>
    <row r="127" spans="1:12" ht="25" x14ac:dyDescent="0.25">
      <c r="A127" s="134" t="s">
        <v>1195</v>
      </c>
      <c r="B127" s="22" t="s">
        <v>213</v>
      </c>
      <c r="C127" s="29">
        <v>96</v>
      </c>
      <c r="D127" s="27" t="str">
        <f t="shared" si="23"/>
        <v>N/A</v>
      </c>
      <c r="E127" s="29">
        <v>3592</v>
      </c>
      <c r="F127" s="27" t="str">
        <f t="shared" si="24"/>
        <v>N/A</v>
      </c>
      <c r="G127" s="29">
        <v>6704</v>
      </c>
      <c r="H127" s="27" t="str">
        <f t="shared" si="25"/>
        <v>N/A</v>
      </c>
      <c r="I127" s="8">
        <v>3642</v>
      </c>
      <c r="J127" s="8">
        <v>86.64</v>
      </c>
      <c r="K127" s="28" t="s">
        <v>736</v>
      </c>
      <c r="L127" s="111" t="str">
        <f t="shared" si="19"/>
        <v>No</v>
      </c>
    </row>
    <row r="128" spans="1:12" x14ac:dyDescent="0.25">
      <c r="A128" s="134" t="s">
        <v>528</v>
      </c>
      <c r="B128" s="22" t="s">
        <v>213</v>
      </c>
      <c r="C128" s="23">
        <v>11</v>
      </c>
      <c r="D128" s="27" t="str">
        <f t="shared" si="23"/>
        <v>N/A</v>
      </c>
      <c r="E128" s="23">
        <v>11</v>
      </c>
      <c r="F128" s="27" t="str">
        <f t="shared" si="24"/>
        <v>N/A</v>
      </c>
      <c r="G128" s="23">
        <v>11</v>
      </c>
      <c r="H128" s="27" t="str">
        <f t="shared" si="25"/>
        <v>N/A</v>
      </c>
      <c r="I128" s="8">
        <v>400</v>
      </c>
      <c r="J128" s="8">
        <v>60</v>
      </c>
      <c r="K128" s="28" t="s">
        <v>736</v>
      </c>
      <c r="L128" s="111" t="str">
        <f t="shared" si="19"/>
        <v>No</v>
      </c>
    </row>
    <row r="129" spans="1:12" ht="25" x14ac:dyDescent="0.25">
      <c r="A129" s="134" t="s">
        <v>1196</v>
      </c>
      <c r="B129" s="22" t="s">
        <v>213</v>
      </c>
      <c r="C129" s="29">
        <v>96</v>
      </c>
      <c r="D129" s="27" t="str">
        <f t="shared" si="23"/>
        <v>N/A</v>
      </c>
      <c r="E129" s="29">
        <v>718.4</v>
      </c>
      <c r="F129" s="27" t="str">
        <f t="shared" si="24"/>
        <v>N/A</v>
      </c>
      <c r="G129" s="29">
        <v>838</v>
      </c>
      <c r="H129" s="27" t="str">
        <f t="shared" si="25"/>
        <v>N/A</v>
      </c>
      <c r="I129" s="8">
        <v>648.29999999999995</v>
      </c>
      <c r="J129" s="8">
        <v>16.649999999999999</v>
      </c>
      <c r="K129" s="28" t="s">
        <v>736</v>
      </c>
      <c r="L129" s="111" t="str">
        <f t="shared" si="19"/>
        <v>Yes</v>
      </c>
    </row>
    <row r="130" spans="1:12" ht="25" x14ac:dyDescent="0.25">
      <c r="A130" s="134" t="s">
        <v>1197</v>
      </c>
      <c r="B130" s="22" t="s">
        <v>213</v>
      </c>
      <c r="C130" s="29">
        <v>0</v>
      </c>
      <c r="D130" s="27" t="str">
        <f t="shared" si="23"/>
        <v>N/A</v>
      </c>
      <c r="E130" s="29">
        <v>2238</v>
      </c>
      <c r="F130" s="27" t="str">
        <f t="shared" si="24"/>
        <v>N/A</v>
      </c>
      <c r="G130" s="29">
        <v>58973</v>
      </c>
      <c r="H130" s="27" t="str">
        <f t="shared" si="25"/>
        <v>N/A</v>
      </c>
      <c r="I130" s="8" t="s">
        <v>1748</v>
      </c>
      <c r="J130" s="8">
        <v>2535</v>
      </c>
      <c r="K130" s="28" t="s">
        <v>736</v>
      </c>
      <c r="L130" s="111" t="str">
        <f t="shared" si="19"/>
        <v>No</v>
      </c>
    </row>
    <row r="131" spans="1:12" x14ac:dyDescent="0.25">
      <c r="A131" s="134" t="s">
        <v>529</v>
      </c>
      <c r="B131" s="22" t="s">
        <v>213</v>
      </c>
      <c r="C131" s="23">
        <v>0</v>
      </c>
      <c r="D131" s="27" t="str">
        <f t="shared" si="23"/>
        <v>N/A</v>
      </c>
      <c r="E131" s="23">
        <v>11</v>
      </c>
      <c r="F131" s="27" t="str">
        <f t="shared" si="24"/>
        <v>N/A</v>
      </c>
      <c r="G131" s="23">
        <v>25</v>
      </c>
      <c r="H131" s="27" t="str">
        <f t="shared" si="25"/>
        <v>N/A</v>
      </c>
      <c r="I131" s="8" t="s">
        <v>1748</v>
      </c>
      <c r="J131" s="8">
        <v>1150</v>
      </c>
      <c r="K131" s="28" t="s">
        <v>736</v>
      </c>
      <c r="L131" s="111" t="str">
        <f t="shared" si="19"/>
        <v>No</v>
      </c>
    </row>
    <row r="132" spans="1:12" ht="25" x14ac:dyDescent="0.25">
      <c r="A132" s="134" t="s">
        <v>1198</v>
      </c>
      <c r="B132" s="22" t="s">
        <v>213</v>
      </c>
      <c r="C132" s="29" t="s">
        <v>1748</v>
      </c>
      <c r="D132" s="27" t="str">
        <f t="shared" si="23"/>
        <v>N/A</v>
      </c>
      <c r="E132" s="29">
        <v>1119</v>
      </c>
      <c r="F132" s="27" t="str">
        <f t="shared" si="24"/>
        <v>N/A</v>
      </c>
      <c r="G132" s="29">
        <v>2358.92</v>
      </c>
      <c r="H132" s="27" t="str">
        <f t="shared" si="25"/>
        <v>N/A</v>
      </c>
      <c r="I132" s="8" t="s">
        <v>1748</v>
      </c>
      <c r="J132" s="8">
        <v>110.8</v>
      </c>
      <c r="K132" s="28" t="s">
        <v>736</v>
      </c>
      <c r="L132" s="111" t="str">
        <f t="shared" si="19"/>
        <v>No</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28919477</v>
      </c>
      <c r="D136" s="27" t="str">
        <f t="shared" si="23"/>
        <v>N/A</v>
      </c>
      <c r="E136" s="29">
        <v>31174414</v>
      </c>
      <c r="F136" s="27" t="str">
        <f t="shared" si="24"/>
        <v>N/A</v>
      </c>
      <c r="G136" s="29">
        <v>36447686</v>
      </c>
      <c r="H136" s="27" t="str">
        <f t="shared" si="25"/>
        <v>N/A</v>
      </c>
      <c r="I136" s="8">
        <v>7.7969999999999997</v>
      </c>
      <c r="J136" s="8">
        <v>16.920000000000002</v>
      </c>
      <c r="K136" s="28" t="s">
        <v>736</v>
      </c>
      <c r="L136" s="111" t="str">
        <f t="shared" si="19"/>
        <v>Yes</v>
      </c>
    </row>
    <row r="137" spans="1:12" x14ac:dyDescent="0.25">
      <c r="A137" s="134" t="s">
        <v>531</v>
      </c>
      <c r="B137" s="22" t="s">
        <v>213</v>
      </c>
      <c r="C137" s="23">
        <v>1016</v>
      </c>
      <c r="D137" s="27" t="str">
        <f t="shared" si="23"/>
        <v>N/A</v>
      </c>
      <c r="E137" s="23">
        <v>1072</v>
      </c>
      <c r="F137" s="27" t="str">
        <f t="shared" si="24"/>
        <v>N/A</v>
      </c>
      <c r="G137" s="23">
        <v>2499</v>
      </c>
      <c r="H137" s="27" t="str">
        <f t="shared" si="25"/>
        <v>N/A</v>
      </c>
      <c r="I137" s="8">
        <v>5.5119999999999996</v>
      </c>
      <c r="J137" s="8">
        <v>133.1</v>
      </c>
      <c r="K137" s="28" t="s">
        <v>736</v>
      </c>
      <c r="L137" s="111" t="str">
        <f t="shared" si="19"/>
        <v>No</v>
      </c>
    </row>
    <row r="138" spans="1:12" x14ac:dyDescent="0.25">
      <c r="A138" s="134" t="s">
        <v>1202</v>
      </c>
      <c r="B138" s="22" t="s">
        <v>213</v>
      </c>
      <c r="C138" s="29">
        <v>28464.052165000001</v>
      </c>
      <c r="D138" s="27" t="str">
        <f t="shared" si="23"/>
        <v>N/A</v>
      </c>
      <c r="E138" s="29">
        <v>29080.610075000001</v>
      </c>
      <c r="F138" s="27" t="str">
        <f t="shared" si="24"/>
        <v>N/A</v>
      </c>
      <c r="G138" s="29">
        <v>14584.908363</v>
      </c>
      <c r="H138" s="27" t="str">
        <f t="shared" si="25"/>
        <v>N/A</v>
      </c>
      <c r="I138" s="8">
        <v>2.1659999999999999</v>
      </c>
      <c r="J138" s="8">
        <v>-49.8</v>
      </c>
      <c r="K138" s="28" t="s">
        <v>736</v>
      </c>
      <c r="L138" s="111" t="str">
        <f t="shared" si="19"/>
        <v>No</v>
      </c>
    </row>
    <row r="139" spans="1:12" x14ac:dyDescent="0.25">
      <c r="A139" s="162" t="s">
        <v>404</v>
      </c>
      <c r="B139" s="10" t="s">
        <v>213</v>
      </c>
      <c r="C139" s="10">
        <v>1030016537</v>
      </c>
      <c r="D139" s="7" t="str">
        <f t="shared" si="23"/>
        <v>N/A</v>
      </c>
      <c r="E139" s="10">
        <v>1049109514</v>
      </c>
      <c r="F139" s="7" t="str">
        <f t="shared" si="24"/>
        <v>N/A</v>
      </c>
      <c r="G139" s="10">
        <v>1086002678</v>
      </c>
      <c r="H139" s="7" t="str">
        <f t="shared" si="25"/>
        <v>N/A</v>
      </c>
      <c r="I139" s="8">
        <v>1.8540000000000001</v>
      </c>
      <c r="J139" s="8">
        <v>3.5169999999999999</v>
      </c>
      <c r="K139" s="10" t="s">
        <v>213</v>
      </c>
      <c r="L139" s="111" t="str">
        <f t="shared" ref="L139:L158" si="26">IF(J139="Div by 0", "N/A", IF(K139="N/A","N/A", IF(J139&gt;VALUE(MID(K139,1,2)), "No", IF(J139&lt;-1*VALUE(MID(K139,1,2)), "No", "Yes"))))</f>
        <v>N/A</v>
      </c>
    </row>
    <row r="140" spans="1:12" x14ac:dyDescent="0.25">
      <c r="A140" s="162" t="s">
        <v>1203</v>
      </c>
      <c r="B140" s="10" t="s">
        <v>213</v>
      </c>
      <c r="C140" s="10">
        <v>6315.2454752000003</v>
      </c>
      <c r="D140" s="7" t="str">
        <f t="shared" si="23"/>
        <v>N/A</v>
      </c>
      <c r="E140" s="10">
        <v>6204.3343839999998</v>
      </c>
      <c r="F140" s="7" t="str">
        <f t="shared" si="24"/>
        <v>N/A</v>
      </c>
      <c r="G140" s="10">
        <v>6412.1646492999998</v>
      </c>
      <c r="H140" s="7" t="str">
        <f t="shared" si="25"/>
        <v>N/A</v>
      </c>
      <c r="I140" s="8">
        <v>-1.76</v>
      </c>
      <c r="J140" s="8">
        <v>3.35</v>
      </c>
      <c r="K140" s="10" t="s">
        <v>213</v>
      </c>
      <c r="L140" s="111" t="str">
        <f t="shared" si="26"/>
        <v>N/A</v>
      </c>
    </row>
    <row r="141" spans="1:12" x14ac:dyDescent="0.25">
      <c r="A141" s="162" t="s">
        <v>405</v>
      </c>
      <c r="B141" s="10" t="s">
        <v>213</v>
      </c>
      <c r="C141" s="10">
        <v>0</v>
      </c>
      <c r="D141" s="7" t="str">
        <f t="shared" si="23"/>
        <v>N/A</v>
      </c>
      <c r="E141" s="10">
        <v>0</v>
      </c>
      <c r="F141" s="7" t="str">
        <f t="shared" si="24"/>
        <v>N/A</v>
      </c>
      <c r="G141" s="10">
        <v>6174</v>
      </c>
      <c r="H141" s="7" t="str">
        <f t="shared" si="25"/>
        <v>N/A</v>
      </c>
      <c r="I141" s="8" t="s">
        <v>1748</v>
      </c>
      <c r="J141" s="8" t="s">
        <v>1748</v>
      </c>
      <c r="K141" s="10" t="s">
        <v>213</v>
      </c>
      <c r="L141" s="111" t="str">
        <f t="shared" si="26"/>
        <v>N/A</v>
      </c>
    </row>
    <row r="142" spans="1:12" x14ac:dyDescent="0.25">
      <c r="A142" s="162" t="s">
        <v>1204</v>
      </c>
      <c r="B142" s="10" t="s">
        <v>213</v>
      </c>
      <c r="C142" s="10" t="s">
        <v>1748</v>
      </c>
      <c r="D142" s="7" t="str">
        <f t="shared" si="23"/>
        <v>N/A</v>
      </c>
      <c r="E142" s="10" t="s">
        <v>1748</v>
      </c>
      <c r="F142" s="7" t="str">
        <f t="shared" si="24"/>
        <v>N/A</v>
      </c>
      <c r="G142" s="10">
        <v>73.5</v>
      </c>
      <c r="H142" s="7" t="str">
        <f t="shared" si="25"/>
        <v>N/A</v>
      </c>
      <c r="I142" s="8" t="s">
        <v>1748</v>
      </c>
      <c r="J142" s="8" t="s">
        <v>1748</v>
      </c>
      <c r="K142" s="10" t="s">
        <v>213</v>
      </c>
      <c r="L142" s="111" t="str">
        <f t="shared" si="26"/>
        <v>N/A</v>
      </c>
    </row>
    <row r="143" spans="1:12" x14ac:dyDescent="0.25">
      <c r="A143" s="162" t="s">
        <v>406</v>
      </c>
      <c r="B143" s="10" t="s">
        <v>213</v>
      </c>
      <c r="C143" s="10">
        <v>2616761</v>
      </c>
      <c r="D143" s="7" t="str">
        <f t="shared" si="23"/>
        <v>N/A</v>
      </c>
      <c r="E143" s="10">
        <v>3028823</v>
      </c>
      <c r="F143" s="7" t="str">
        <f t="shared" si="24"/>
        <v>N/A</v>
      </c>
      <c r="G143" s="10">
        <v>5699422</v>
      </c>
      <c r="H143" s="7" t="str">
        <f t="shared" si="25"/>
        <v>N/A</v>
      </c>
      <c r="I143" s="8">
        <v>15.75</v>
      </c>
      <c r="J143" s="8">
        <v>88.17</v>
      </c>
      <c r="K143" s="10" t="s">
        <v>213</v>
      </c>
      <c r="L143" s="111" t="str">
        <f t="shared" si="26"/>
        <v>N/A</v>
      </c>
    </row>
    <row r="144" spans="1:12" x14ac:dyDescent="0.25">
      <c r="A144" s="162" t="s">
        <v>1205</v>
      </c>
      <c r="B144" s="10" t="s">
        <v>213</v>
      </c>
      <c r="C144" s="10">
        <v>270.60610134000001</v>
      </c>
      <c r="D144" s="7" t="str">
        <f t="shared" si="23"/>
        <v>N/A</v>
      </c>
      <c r="E144" s="10">
        <v>279.36017340000001</v>
      </c>
      <c r="F144" s="7" t="str">
        <f t="shared" si="24"/>
        <v>N/A</v>
      </c>
      <c r="G144" s="10">
        <v>483.08374300999998</v>
      </c>
      <c r="H144" s="7" t="str">
        <f t="shared" si="25"/>
        <v>N/A</v>
      </c>
      <c r="I144" s="8">
        <v>3.2349999999999999</v>
      </c>
      <c r="J144" s="8">
        <v>72.930000000000007</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2981563</v>
      </c>
      <c r="D153" s="7" t="str">
        <f t="shared" si="27"/>
        <v>N/A</v>
      </c>
      <c r="E153" s="10">
        <v>4057913</v>
      </c>
      <c r="F153" s="7" t="str">
        <f t="shared" si="28"/>
        <v>N/A</v>
      </c>
      <c r="G153" s="10">
        <v>2760800</v>
      </c>
      <c r="H153" s="7" t="str">
        <f t="shared" si="29"/>
        <v>N/A</v>
      </c>
      <c r="I153" s="8">
        <v>36.1</v>
      </c>
      <c r="J153" s="8">
        <v>-32</v>
      </c>
      <c r="K153" s="10" t="s">
        <v>213</v>
      </c>
      <c r="L153" s="111" t="str">
        <f t="shared" si="26"/>
        <v>N/A</v>
      </c>
      <c r="M153" s="41"/>
    </row>
    <row r="154" spans="1:13" x14ac:dyDescent="0.25">
      <c r="A154" s="162" t="s">
        <v>1210</v>
      </c>
      <c r="B154" s="10" t="s">
        <v>213</v>
      </c>
      <c r="C154" s="10">
        <v>51406.258621000001</v>
      </c>
      <c r="D154" s="7" t="str">
        <f t="shared" si="27"/>
        <v>N/A</v>
      </c>
      <c r="E154" s="10">
        <v>43633.473118000002</v>
      </c>
      <c r="F154" s="7" t="str">
        <f t="shared" si="28"/>
        <v>N/A</v>
      </c>
      <c r="G154" s="10">
        <v>46013.333333000002</v>
      </c>
      <c r="H154" s="7" t="str">
        <f t="shared" si="29"/>
        <v>N/A</v>
      </c>
      <c r="I154" s="8">
        <v>-15.1</v>
      </c>
      <c r="J154" s="8">
        <v>5.4539999999999997</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1495.2886598</v>
      </c>
      <c r="D164" s="94" t="str">
        <f t="shared" ref="D164" si="31">IF($B164="N/A","N/A",IF(C164&gt;10,"No",IF(C164&lt;-10,"No","Yes")))</f>
        <v>N/A</v>
      </c>
      <c r="E164" s="93">
        <v>1179.1862942</v>
      </c>
      <c r="F164" s="94" t="str">
        <f t="shared" ref="F164" si="32">IF($B164="N/A","N/A",IF(E164&gt;10,"No",IF(E164&lt;-10,"No","Yes")))</f>
        <v>N/A</v>
      </c>
      <c r="G164" s="93">
        <v>1846.9789536000001</v>
      </c>
      <c r="H164" s="94" t="str">
        <f t="shared" ref="H164" si="33">IF($B164="N/A","N/A",IF(G164&gt;10,"No",IF(G164&lt;-10,"No","Yes")))</f>
        <v>N/A</v>
      </c>
      <c r="I164" s="95">
        <v>-21.1</v>
      </c>
      <c r="J164" s="95">
        <v>56.63</v>
      </c>
      <c r="K164" s="96" t="s">
        <v>736</v>
      </c>
      <c r="L164" s="113" t="str">
        <f>IF(J164="Div by 0", "N/A", IF(OR(J164="N/A",K164="N/A"),"N/A", IF(J164&gt;VALUE(MID(K164,1,2)), "No", IF(J164&lt;-1*VALUE(MID(K164,1,2)), "No", "Yes"))))</f>
        <v>No</v>
      </c>
      <c r="N164" s="42"/>
    </row>
    <row r="165" spans="1:16" x14ac:dyDescent="0.25">
      <c r="A165" s="162" t="s">
        <v>1215</v>
      </c>
      <c r="B165" s="10" t="s">
        <v>213</v>
      </c>
      <c r="C165" s="10">
        <v>1495.2886598</v>
      </c>
      <c r="D165" s="7" t="str">
        <f t="shared" ref="D165:D171" si="34">IF($B165="N/A","N/A",IF(C165&gt;10,"No",IF(C165&lt;-10,"No","Yes")))</f>
        <v>N/A</v>
      </c>
      <c r="E165" s="10">
        <v>1191.6944312000001</v>
      </c>
      <c r="F165" s="7" t="str">
        <f t="shared" ref="F165:F171" si="35">IF($B165="N/A","N/A",IF(E165&gt;10,"No",IF(E165&lt;-10,"No","Yes")))</f>
        <v>N/A</v>
      </c>
      <c r="G165" s="10">
        <v>1860.4347112999999</v>
      </c>
      <c r="H165" s="7" t="str">
        <f t="shared" ref="H165:H171" si="36">IF($B165="N/A","N/A",IF(G165&gt;10,"No",IF(G165&lt;-10,"No","Yes")))</f>
        <v>N/A</v>
      </c>
      <c r="I165" s="8">
        <v>-20.3</v>
      </c>
      <c r="J165" s="8">
        <v>56.12</v>
      </c>
      <c r="K165" s="28" t="s">
        <v>736</v>
      </c>
      <c r="L165" s="111" t="str">
        <f>IF(J165="Div by 0", "N/A", IF(OR(J165="N/A",K165="N/A"),"N/A", IF(J165&gt;VALUE(MID(K165,1,2)), "No", IF(J165&lt;-1*VALUE(MID(K165,1,2)), "No", "Yes"))))</f>
        <v>No</v>
      </c>
      <c r="N165" s="42"/>
    </row>
    <row r="166" spans="1:16" x14ac:dyDescent="0.25">
      <c r="A166" s="162" t="s">
        <v>1216</v>
      </c>
      <c r="B166" s="10" t="s">
        <v>213</v>
      </c>
      <c r="C166" s="10" t="s">
        <v>1748</v>
      </c>
      <c r="D166" s="7" t="str">
        <f t="shared" si="34"/>
        <v>N/A</v>
      </c>
      <c r="E166" s="10">
        <v>465.15175097000002</v>
      </c>
      <c r="F166" s="7" t="str">
        <f t="shared" si="35"/>
        <v>N/A</v>
      </c>
      <c r="G166" s="10">
        <v>1442.1018518999999</v>
      </c>
      <c r="H166" s="7" t="str">
        <f t="shared" si="36"/>
        <v>N/A</v>
      </c>
      <c r="I166" s="8" t="s">
        <v>1748</v>
      </c>
      <c r="J166" s="8">
        <v>210</v>
      </c>
      <c r="K166" s="28" t="s">
        <v>736</v>
      </c>
      <c r="L166" s="111" t="str">
        <f t="shared" ref="L166" si="37">IF(J166="Div by 0", "N/A", IF(OR(J166="N/A",K166="N/A"),"N/A", IF(J166&gt;VALUE(MID(K166,1,2)), "No", IF(J166&lt;-1*VALUE(MID(K166,1,2)), "No", "Yes"))))</f>
        <v>No</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163110</v>
      </c>
      <c r="D6" s="7" t="str">
        <f t="shared" ref="D6:D11" si="0">IF($B6="N/A","N/A",IF(C6&gt;10,"No",IF(C6&lt;-10,"No","Yes")))</f>
        <v>N/A</v>
      </c>
      <c r="E6" s="1">
        <v>169125</v>
      </c>
      <c r="F6" s="7" t="str">
        <f t="shared" ref="F6:F11" si="1">IF($B6="N/A","N/A",IF(E6&gt;10,"No",IF(E6&lt;-10,"No","Yes")))</f>
        <v>N/A</v>
      </c>
      <c r="G6" s="1">
        <v>169395</v>
      </c>
      <c r="H6" s="7" t="str">
        <f t="shared" ref="H6:H11" si="2">IF($B6="N/A","N/A",IF(G6&gt;10,"No",IF(G6&lt;-10,"No","Yes")))</f>
        <v>N/A</v>
      </c>
      <c r="I6" s="8">
        <v>3.6880000000000002</v>
      </c>
      <c r="J6" s="8">
        <v>0.15959999999999999</v>
      </c>
      <c r="K6" s="1" t="s">
        <v>736</v>
      </c>
      <c r="L6" s="111" t="str">
        <f t="shared" ref="L6:L14" si="3">IF(J6="Div by 0", "N/A", IF(K6="N/A","N/A", IF(J6&gt;VALUE(MID(K6,1,2)), "No", IF(J6&lt;-1*VALUE(MID(K6,1,2)), "No", "Yes"))))</f>
        <v>Yes</v>
      </c>
    </row>
    <row r="7" spans="1:12" x14ac:dyDescent="0.25">
      <c r="A7" s="144" t="s">
        <v>100</v>
      </c>
      <c r="B7" s="30" t="s">
        <v>213</v>
      </c>
      <c r="C7" s="1">
        <v>11815</v>
      </c>
      <c r="D7" s="7" t="str">
        <f t="shared" si="0"/>
        <v>N/A</v>
      </c>
      <c r="E7" s="1">
        <v>11818</v>
      </c>
      <c r="F7" s="7" t="str">
        <f t="shared" si="1"/>
        <v>N/A</v>
      </c>
      <c r="G7" s="1">
        <v>12078</v>
      </c>
      <c r="H7" s="7" t="str">
        <f t="shared" si="2"/>
        <v>N/A</v>
      </c>
      <c r="I7" s="8">
        <v>2.5399999999999999E-2</v>
      </c>
      <c r="J7" s="8">
        <v>2.2000000000000002</v>
      </c>
      <c r="K7" s="30" t="s">
        <v>736</v>
      </c>
      <c r="L7" s="111" t="str">
        <f t="shared" si="3"/>
        <v>Yes</v>
      </c>
    </row>
    <row r="8" spans="1:12" x14ac:dyDescent="0.25">
      <c r="A8" s="144" t="s">
        <v>101</v>
      </c>
      <c r="B8" s="30" t="s">
        <v>213</v>
      </c>
      <c r="C8" s="1">
        <v>26673</v>
      </c>
      <c r="D8" s="7" t="str">
        <f t="shared" si="0"/>
        <v>N/A</v>
      </c>
      <c r="E8" s="1">
        <v>26757</v>
      </c>
      <c r="F8" s="7" t="str">
        <f t="shared" si="1"/>
        <v>N/A</v>
      </c>
      <c r="G8" s="1">
        <v>27510</v>
      </c>
      <c r="H8" s="7" t="str">
        <f t="shared" si="2"/>
        <v>N/A</v>
      </c>
      <c r="I8" s="8">
        <v>0.31490000000000001</v>
      </c>
      <c r="J8" s="8">
        <v>2.8140000000000001</v>
      </c>
      <c r="K8" s="30" t="s">
        <v>736</v>
      </c>
      <c r="L8" s="111" t="str">
        <f t="shared" si="3"/>
        <v>Yes</v>
      </c>
    </row>
    <row r="9" spans="1:12" x14ac:dyDescent="0.25">
      <c r="A9" s="144" t="s">
        <v>104</v>
      </c>
      <c r="B9" s="30" t="s">
        <v>213</v>
      </c>
      <c r="C9" s="1">
        <v>101533</v>
      </c>
      <c r="D9" s="7" t="str">
        <f t="shared" si="0"/>
        <v>N/A</v>
      </c>
      <c r="E9" s="1">
        <v>108426</v>
      </c>
      <c r="F9" s="7" t="str">
        <f t="shared" si="1"/>
        <v>N/A</v>
      </c>
      <c r="G9" s="1">
        <v>107953</v>
      </c>
      <c r="H9" s="7" t="str">
        <f t="shared" si="2"/>
        <v>N/A</v>
      </c>
      <c r="I9" s="8">
        <v>6.7889999999999997</v>
      </c>
      <c r="J9" s="8">
        <v>-0.436</v>
      </c>
      <c r="K9" s="30" t="s">
        <v>736</v>
      </c>
      <c r="L9" s="111" t="str">
        <f t="shared" si="3"/>
        <v>Yes</v>
      </c>
    </row>
    <row r="10" spans="1:12" x14ac:dyDescent="0.25">
      <c r="A10" s="144" t="s">
        <v>105</v>
      </c>
      <c r="B10" s="30" t="s">
        <v>213</v>
      </c>
      <c r="C10" s="1">
        <v>23089</v>
      </c>
      <c r="D10" s="7" t="str">
        <f t="shared" si="0"/>
        <v>N/A</v>
      </c>
      <c r="E10" s="1">
        <v>22124</v>
      </c>
      <c r="F10" s="7" t="str">
        <f t="shared" si="1"/>
        <v>N/A</v>
      </c>
      <c r="G10" s="1">
        <v>21854</v>
      </c>
      <c r="H10" s="7" t="str">
        <f t="shared" si="2"/>
        <v>N/A</v>
      </c>
      <c r="I10" s="8">
        <v>-4.18</v>
      </c>
      <c r="J10" s="8">
        <v>-1.22</v>
      </c>
      <c r="K10" s="30" t="s">
        <v>736</v>
      </c>
      <c r="L10" s="111" t="str">
        <f t="shared" si="3"/>
        <v>Yes</v>
      </c>
    </row>
    <row r="11" spans="1:12" x14ac:dyDescent="0.25">
      <c r="A11" s="144" t="s">
        <v>77</v>
      </c>
      <c r="B11" s="1" t="s">
        <v>213</v>
      </c>
      <c r="C11" s="1">
        <v>130684.06</v>
      </c>
      <c r="D11" s="27" t="str">
        <f t="shared" si="0"/>
        <v>N/A</v>
      </c>
      <c r="E11" s="1">
        <v>135532.97</v>
      </c>
      <c r="F11" s="7" t="str">
        <f t="shared" si="1"/>
        <v>N/A</v>
      </c>
      <c r="G11" s="1">
        <v>138991.03</v>
      </c>
      <c r="H11" s="7" t="str">
        <f t="shared" si="2"/>
        <v>N/A</v>
      </c>
      <c r="I11" s="8">
        <v>3.71</v>
      </c>
      <c r="J11" s="8">
        <v>2.5510000000000002</v>
      </c>
      <c r="K11" s="1" t="s">
        <v>737</v>
      </c>
      <c r="L11" s="111" t="str">
        <f t="shared" si="3"/>
        <v>Yes</v>
      </c>
    </row>
    <row r="12" spans="1:12" x14ac:dyDescent="0.25">
      <c r="A12" s="144" t="s">
        <v>115</v>
      </c>
      <c r="B12" s="1" t="s">
        <v>213</v>
      </c>
      <c r="C12" s="1">
        <v>25107</v>
      </c>
      <c r="D12" s="1" t="s">
        <v>213</v>
      </c>
      <c r="E12" s="1">
        <v>25038</v>
      </c>
      <c r="F12" s="1" t="s">
        <v>213</v>
      </c>
      <c r="G12" s="1">
        <v>25191</v>
      </c>
      <c r="H12" s="1" t="s">
        <v>213</v>
      </c>
      <c r="I12" s="8">
        <v>-0.27500000000000002</v>
      </c>
      <c r="J12" s="8">
        <v>0.61109999999999998</v>
      </c>
      <c r="K12" s="1" t="s">
        <v>737</v>
      </c>
      <c r="L12" s="111" t="str">
        <f t="shared" si="3"/>
        <v>Yes</v>
      </c>
    </row>
    <row r="13" spans="1:12" x14ac:dyDescent="0.25">
      <c r="A13" s="144" t="s">
        <v>447</v>
      </c>
      <c r="B13" s="1" t="s">
        <v>213</v>
      </c>
      <c r="C13" s="1">
        <v>10672</v>
      </c>
      <c r="D13" s="1" t="s">
        <v>213</v>
      </c>
      <c r="E13" s="1">
        <v>10566</v>
      </c>
      <c r="F13" s="1" t="s">
        <v>213</v>
      </c>
      <c r="G13" s="1">
        <v>10768</v>
      </c>
      <c r="H13" s="1" t="s">
        <v>213</v>
      </c>
      <c r="I13" s="8">
        <v>-0.99299999999999999</v>
      </c>
      <c r="J13" s="8">
        <v>1.9119999999999999</v>
      </c>
      <c r="K13" s="1" t="s">
        <v>737</v>
      </c>
      <c r="L13" s="111" t="str">
        <f t="shared" si="3"/>
        <v>Yes</v>
      </c>
    </row>
    <row r="14" spans="1:12" x14ac:dyDescent="0.25">
      <c r="A14" s="144" t="s">
        <v>448</v>
      </c>
      <c r="B14" s="1" t="s">
        <v>213</v>
      </c>
      <c r="C14" s="1">
        <v>13399</v>
      </c>
      <c r="D14" s="1" t="s">
        <v>213</v>
      </c>
      <c r="E14" s="1">
        <v>13484</v>
      </c>
      <c r="F14" s="1" t="s">
        <v>213</v>
      </c>
      <c r="G14" s="1">
        <v>13464</v>
      </c>
      <c r="H14" s="1" t="s">
        <v>213</v>
      </c>
      <c r="I14" s="8">
        <v>0.63439999999999996</v>
      </c>
      <c r="J14" s="8">
        <v>-0.14799999999999999</v>
      </c>
      <c r="K14" s="1" t="s">
        <v>737</v>
      </c>
      <c r="L14" s="111" t="str">
        <f t="shared" si="3"/>
        <v>Yes</v>
      </c>
    </row>
    <row r="15" spans="1:12" x14ac:dyDescent="0.25">
      <c r="A15" s="143" t="s">
        <v>58</v>
      </c>
      <c r="B15" s="30" t="s">
        <v>213</v>
      </c>
      <c r="C15" s="10">
        <v>1030297959</v>
      </c>
      <c r="D15" s="7" t="str">
        <f t="shared" ref="D15:D20" si="4">IF($B15="N/A","N/A",IF(C15&gt;10,"No",IF(C15&lt;-10,"No","Yes")))</f>
        <v>N/A</v>
      </c>
      <c r="E15" s="10">
        <v>1049215297</v>
      </c>
      <c r="F15" s="7" t="str">
        <f t="shared" ref="F15:F20" si="5">IF($B15="N/A","N/A",IF(E15&gt;10,"No",IF(E15&lt;-10,"No","Yes")))</f>
        <v>N/A</v>
      </c>
      <c r="G15" s="10">
        <v>1086010055</v>
      </c>
      <c r="H15" s="7" t="str">
        <f t="shared" ref="H15:H20" si="6">IF($B15="N/A","N/A",IF(G15&gt;10,"No",IF(G15&lt;-10,"No","Yes")))</f>
        <v>N/A</v>
      </c>
      <c r="I15" s="8">
        <v>1.8360000000000001</v>
      </c>
      <c r="J15" s="8">
        <v>3.5070000000000001</v>
      </c>
      <c r="K15" s="30" t="s">
        <v>736</v>
      </c>
      <c r="L15" s="111" t="str">
        <f t="shared" ref="L15:L20" si="7">IF(J15="Div by 0", "N/A", IF(K15="N/A","N/A", IF(J15&gt;VALUE(MID(K15,1,2)), "No", IF(J15&lt;-1*VALUE(MID(K15,1,2)), "No", "Yes"))))</f>
        <v>Yes</v>
      </c>
    </row>
    <row r="16" spans="1:12" x14ac:dyDescent="0.25">
      <c r="A16" s="143" t="s">
        <v>1119</v>
      </c>
      <c r="B16" s="30" t="s">
        <v>213</v>
      </c>
      <c r="C16" s="10">
        <v>6316.5836491</v>
      </c>
      <c r="D16" s="7" t="str">
        <f t="shared" si="4"/>
        <v>N/A</v>
      </c>
      <c r="E16" s="10">
        <v>6203.7859393999997</v>
      </c>
      <c r="F16" s="7" t="str">
        <f t="shared" si="5"/>
        <v>N/A</v>
      </c>
      <c r="G16" s="10">
        <v>6411.1104519</v>
      </c>
      <c r="H16" s="7" t="str">
        <f t="shared" si="6"/>
        <v>N/A</v>
      </c>
      <c r="I16" s="8">
        <v>-1.79</v>
      </c>
      <c r="J16" s="8">
        <v>3.3420000000000001</v>
      </c>
      <c r="K16" s="30" t="s">
        <v>736</v>
      </c>
      <c r="L16" s="111" t="str">
        <f t="shared" si="7"/>
        <v>Yes</v>
      </c>
    </row>
    <row r="17" spans="1:12" x14ac:dyDescent="0.25">
      <c r="A17" s="143" t="s">
        <v>1219</v>
      </c>
      <c r="B17" s="30" t="s">
        <v>213</v>
      </c>
      <c r="C17" s="10">
        <v>20933.088277999999</v>
      </c>
      <c r="D17" s="7" t="str">
        <f t="shared" si="4"/>
        <v>N/A</v>
      </c>
      <c r="E17" s="10">
        <v>21237.891436999998</v>
      </c>
      <c r="F17" s="7" t="str">
        <f t="shared" si="5"/>
        <v>N/A</v>
      </c>
      <c r="G17" s="10">
        <v>21469.345669999999</v>
      </c>
      <c r="H17" s="7" t="str">
        <f t="shared" si="6"/>
        <v>N/A</v>
      </c>
      <c r="I17" s="8">
        <v>1.456</v>
      </c>
      <c r="J17" s="8">
        <v>1.0900000000000001</v>
      </c>
      <c r="K17" s="30" t="s">
        <v>736</v>
      </c>
      <c r="L17" s="111" t="str">
        <f t="shared" si="7"/>
        <v>Yes</v>
      </c>
    </row>
    <row r="18" spans="1:12" x14ac:dyDescent="0.25">
      <c r="A18" s="143" t="s">
        <v>1220</v>
      </c>
      <c r="B18" s="30" t="s">
        <v>213</v>
      </c>
      <c r="C18" s="10">
        <v>16522.840775000001</v>
      </c>
      <c r="D18" s="7" t="str">
        <f t="shared" si="4"/>
        <v>N/A</v>
      </c>
      <c r="E18" s="10">
        <v>16593.225063000002</v>
      </c>
      <c r="F18" s="7" t="str">
        <f t="shared" si="5"/>
        <v>N/A</v>
      </c>
      <c r="G18" s="10">
        <v>16535.748092000002</v>
      </c>
      <c r="H18" s="7" t="str">
        <f t="shared" si="6"/>
        <v>N/A</v>
      </c>
      <c r="I18" s="8">
        <v>0.42599999999999999</v>
      </c>
      <c r="J18" s="8">
        <v>-0.34599999999999997</v>
      </c>
      <c r="K18" s="30" t="s">
        <v>736</v>
      </c>
      <c r="L18" s="111" t="str">
        <f t="shared" si="7"/>
        <v>Yes</v>
      </c>
    </row>
    <row r="19" spans="1:12" x14ac:dyDescent="0.25">
      <c r="A19" s="143" t="s">
        <v>1221</v>
      </c>
      <c r="B19" s="30" t="s">
        <v>213</v>
      </c>
      <c r="C19" s="10">
        <v>2667.8254164</v>
      </c>
      <c r="D19" s="7" t="str">
        <f t="shared" si="4"/>
        <v>N/A</v>
      </c>
      <c r="E19" s="10">
        <v>2621.6522974</v>
      </c>
      <c r="F19" s="7" t="str">
        <f t="shared" si="5"/>
        <v>N/A</v>
      </c>
      <c r="G19" s="10">
        <v>2772.1430623000001</v>
      </c>
      <c r="H19" s="7" t="str">
        <f t="shared" si="6"/>
        <v>N/A</v>
      </c>
      <c r="I19" s="8">
        <v>-1.73</v>
      </c>
      <c r="J19" s="8">
        <v>5.74</v>
      </c>
      <c r="K19" s="30" t="s">
        <v>736</v>
      </c>
      <c r="L19" s="111" t="str">
        <f t="shared" si="7"/>
        <v>Yes</v>
      </c>
    </row>
    <row r="20" spans="1:12" x14ac:dyDescent="0.25">
      <c r="A20" s="143" t="s">
        <v>1222</v>
      </c>
      <c r="B20" s="30" t="s">
        <v>213</v>
      </c>
      <c r="C20" s="10">
        <v>3091.8390141999998</v>
      </c>
      <c r="D20" s="7" t="str">
        <f t="shared" si="4"/>
        <v>N/A</v>
      </c>
      <c r="E20" s="10">
        <v>3163.3385011999999</v>
      </c>
      <c r="F20" s="7" t="str">
        <f t="shared" si="5"/>
        <v>N/A</v>
      </c>
      <c r="G20" s="10">
        <v>3319.4704860000002</v>
      </c>
      <c r="H20" s="7" t="str">
        <f t="shared" si="6"/>
        <v>N/A</v>
      </c>
      <c r="I20" s="8">
        <v>2.3130000000000002</v>
      </c>
      <c r="J20" s="8">
        <v>4.9359999999999999</v>
      </c>
      <c r="K20" s="30" t="s">
        <v>736</v>
      </c>
      <c r="L20" s="111" t="str">
        <f t="shared" si="7"/>
        <v>Yes</v>
      </c>
    </row>
    <row r="21" spans="1:12" x14ac:dyDescent="0.25">
      <c r="A21" s="134" t="s">
        <v>1123</v>
      </c>
      <c r="B21" s="30" t="s">
        <v>213</v>
      </c>
      <c r="C21" s="10">
        <v>6172.9631969000002</v>
      </c>
      <c r="D21" s="7" t="str">
        <f t="shared" ref="D21:D22" si="8">IF($B21="N/A","N/A",IF(C21&gt;10,"No",IF(C21&lt;-10,"No","Yes")))</f>
        <v>N/A</v>
      </c>
      <c r="E21" s="10">
        <v>6077.2430385999996</v>
      </c>
      <c r="F21" s="7" t="str">
        <f t="shared" ref="F21:F22" si="9">IF($B21="N/A","N/A",IF(E21&gt;10,"No",IF(E21&lt;-10,"No","Yes")))</f>
        <v>N/A</v>
      </c>
      <c r="G21" s="10">
        <v>6277.3753477</v>
      </c>
      <c r="H21" s="7" t="str">
        <f t="shared" ref="H21:H22" si="10">IF($B21="N/A","N/A",IF(G21&gt;10,"No",IF(G21&lt;-10,"No","Yes")))</f>
        <v>N/A</v>
      </c>
      <c r="I21" s="8">
        <v>-1.55</v>
      </c>
      <c r="J21" s="8">
        <v>3.2930000000000001</v>
      </c>
      <c r="K21" s="30" t="s">
        <v>736</v>
      </c>
      <c r="L21" s="111" t="str">
        <f>IF(J21="Div by 0", "N/A", IF(OR(J21="N/A",K21="N/A"),"N/A", IF(J21&gt;VALUE(MID(K21,1,2)), "No", IF(J21&lt;-1*VALUE(MID(K21,1,2)), "No", "Yes"))))</f>
        <v>Yes</v>
      </c>
    </row>
    <row r="22" spans="1:12" x14ac:dyDescent="0.25">
      <c r="A22" s="134" t="s">
        <v>1124</v>
      </c>
      <c r="B22" s="30" t="s">
        <v>213</v>
      </c>
      <c r="C22" s="10">
        <v>6499.4160732</v>
      </c>
      <c r="D22" s="7" t="str">
        <f t="shared" si="8"/>
        <v>N/A</v>
      </c>
      <c r="E22" s="10">
        <v>6362.7381241000003</v>
      </c>
      <c r="F22" s="7" t="str">
        <f t="shared" si="9"/>
        <v>N/A</v>
      </c>
      <c r="G22" s="10">
        <v>6578.5740496999997</v>
      </c>
      <c r="H22" s="7" t="str">
        <f t="shared" si="10"/>
        <v>N/A</v>
      </c>
      <c r="I22" s="8">
        <v>-2.1</v>
      </c>
      <c r="J22" s="8">
        <v>3.3919999999999999</v>
      </c>
      <c r="K22" s="30" t="s">
        <v>736</v>
      </c>
      <c r="L22" s="111" t="str">
        <f>IF(J22="Div by 0", "N/A", IF(OR(J22="N/A",K22="N/A"),"N/A", IF(J22&gt;VALUE(MID(K22,1,2)), "No", IF(J22&lt;-1*VALUE(MID(K22,1,2)), "No", "Yes"))))</f>
        <v>Yes</v>
      </c>
    </row>
    <row r="23" spans="1:12" x14ac:dyDescent="0.25">
      <c r="A23" s="143" t="s">
        <v>1223</v>
      </c>
      <c r="B23" s="30" t="s">
        <v>213</v>
      </c>
      <c r="C23" s="10">
        <v>18394.631816000001</v>
      </c>
      <c r="D23" s="7" t="str">
        <f>IF($B23="N/A","N/A",IF(C23&gt;10,"No",IF(C23&lt;-10,"No","Yes")))</f>
        <v>N/A</v>
      </c>
      <c r="E23" s="10">
        <v>18503.30905</v>
      </c>
      <c r="F23" s="7" t="str">
        <f>IF($B23="N/A","N/A",IF(E23&gt;10,"No",IF(E23&lt;-10,"No","Yes")))</f>
        <v>N/A</v>
      </c>
      <c r="G23" s="10">
        <v>18906.713112000001</v>
      </c>
      <c r="H23" s="7" t="str">
        <f>IF($B23="N/A","N/A",IF(G23&gt;10,"No",IF(G23&lt;-10,"No","Yes")))</f>
        <v>N/A</v>
      </c>
      <c r="I23" s="8">
        <v>0.59079999999999999</v>
      </c>
      <c r="J23" s="8">
        <v>2.1800000000000002</v>
      </c>
      <c r="K23" s="30" t="s">
        <v>736</v>
      </c>
      <c r="L23" s="111" t="str">
        <f>IF(J23="Div by 0", "N/A", IF(K23="N/A","N/A", IF(J23&gt;VALUE(MID(K23,1,2)), "No", IF(J23&lt;-1*VALUE(MID(K23,1,2)), "No", "Yes"))))</f>
        <v>Yes</v>
      </c>
    </row>
    <row r="24" spans="1:12" x14ac:dyDescent="0.25">
      <c r="A24" s="143" t="s">
        <v>1224</v>
      </c>
      <c r="B24" s="30" t="s">
        <v>213</v>
      </c>
      <c r="C24" s="10">
        <v>21752.696027000002</v>
      </c>
      <c r="D24" s="7" t="str">
        <f>IF($B24="N/A","N/A",IF(C24&gt;10,"No",IF(C24&lt;-10,"No","Yes")))</f>
        <v>N/A</v>
      </c>
      <c r="E24" s="10">
        <v>22252.796328</v>
      </c>
      <c r="F24" s="7" t="str">
        <f>IF($B24="N/A","N/A",IF(E24&gt;10,"No",IF(E24&lt;-10,"No","Yes")))</f>
        <v>N/A</v>
      </c>
      <c r="G24" s="10">
        <v>22599.128158</v>
      </c>
      <c r="H24" s="7" t="str">
        <f>IF($B24="N/A","N/A",IF(G24&gt;10,"No",IF(G24&lt;-10,"No","Yes")))</f>
        <v>N/A</v>
      </c>
      <c r="I24" s="8">
        <v>2.2989999999999999</v>
      </c>
      <c r="J24" s="8">
        <v>1.556</v>
      </c>
      <c r="K24" s="30" t="s">
        <v>736</v>
      </c>
      <c r="L24" s="111" t="str">
        <f>IF(J24="Div by 0", "N/A", IF(K24="N/A","N/A", IF(J24&gt;VALUE(MID(K24,1,2)), "No", IF(J24&lt;-1*VALUE(MID(K24,1,2)), "No", "Yes"))))</f>
        <v>Yes</v>
      </c>
    </row>
    <row r="25" spans="1:12" x14ac:dyDescent="0.25">
      <c r="A25" s="143" t="s">
        <v>1225</v>
      </c>
      <c r="B25" s="30" t="s">
        <v>213</v>
      </c>
      <c r="C25" s="10">
        <v>16877.949399000001</v>
      </c>
      <c r="D25" s="7" t="str">
        <f>IF($B25="N/A","N/A",IF(C25&gt;10,"No",IF(C25&lt;-10,"No","Yes")))</f>
        <v>N/A</v>
      </c>
      <c r="E25" s="10">
        <v>16684.686516999998</v>
      </c>
      <c r="F25" s="7" t="str">
        <f>IF($B25="N/A","N/A",IF(E25&gt;10,"No",IF(E25&lt;-10,"No","Yes")))</f>
        <v>N/A</v>
      </c>
      <c r="G25" s="10">
        <v>17065.874777000001</v>
      </c>
      <c r="H25" s="7" t="str">
        <f>IF($B25="N/A","N/A",IF(G25&gt;10,"No",IF(G25&lt;-10,"No","Yes")))</f>
        <v>N/A</v>
      </c>
      <c r="I25" s="8">
        <v>-1.1499999999999999</v>
      </c>
      <c r="J25" s="8">
        <v>2.2850000000000001</v>
      </c>
      <c r="K25" s="30" t="s">
        <v>736</v>
      </c>
      <c r="L25" s="111" t="str">
        <f>IF(J25="Div by 0", "N/A", IF(K25="N/A","N/A", IF(J25&gt;VALUE(MID(K25,1,2)), "No", IF(J25&lt;-1*VALUE(MID(K25,1,2)), "No", "Yes"))))</f>
        <v>Yes</v>
      </c>
    </row>
    <row r="26" spans="1:12" x14ac:dyDescent="0.25">
      <c r="A26" s="143" t="s">
        <v>1226</v>
      </c>
      <c r="B26" s="30" t="s">
        <v>213</v>
      </c>
      <c r="C26" s="10">
        <v>17539.911306000002</v>
      </c>
      <c r="D26" s="7" t="str">
        <f t="shared" ref="D26:D27" si="11">IF($B26="N/A","N/A",IF(C26&gt;10,"No",IF(C26&lt;-10,"No","Yes")))</f>
        <v>N/A</v>
      </c>
      <c r="E26" s="10">
        <v>17672.516723000001</v>
      </c>
      <c r="F26" s="7" t="str">
        <f t="shared" ref="F26:F30" si="12">IF($B26="N/A","N/A",IF(E26&gt;10,"No",IF(E26&lt;-10,"No","Yes")))</f>
        <v>N/A</v>
      </c>
      <c r="G26" s="10">
        <v>17965.644400000001</v>
      </c>
      <c r="H26" s="7" t="str">
        <f t="shared" ref="H26:H27" si="13">IF($B26="N/A","N/A",IF(G26&gt;10,"No",IF(G26&lt;-10,"No","Yes")))</f>
        <v>N/A</v>
      </c>
      <c r="I26" s="8">
        <v>0.75600000000000001</v>
      </c>
      <c r="J26" s="8">
        <v>1.659</v>
      </c>
      <c r="K26" s="30" t="s">
        <v>736</v>
      </c>
      <c r="L26" s="111" t="str">
        <f>IF(J26="Div by 0", "N/A", IF(OR(J26="N/A",K26="N/A"),"N/A", IF(J26&gt;VALUE(MID(K26,1,2)), "No", IF(J26&lt;-1*VALUE(MID(K26,1,2)), "No", "Yes"))))</f>
        <v>Yes</v>
      </c>
    </row>
    <row r="27" spans="1:12" x14ac:dyDescent="0.25">
      <c r="A27" s="143" t="s">
        <v>1227</v>
      </c>
      <c r="B27" s="30" t="s">
        <v>213</v>
      </c>
      <c r="C27" s="10">
        <v>19825.264642999999</v>
      </c>
      <c r="D27" s="7" t="str">
        <f t="shared" si="11"/>
        <v>N/A</v>
      </c>
      <c r="E27" s="10">
        <v>19871.161505</v>
      </c>
      <c r="F27" s="7" t="str">
        <f t="shared" si="12"/>
        <v>N/A</v>
      </c>
      <c r="G27" s="10">
        <v>20448.776473999998</v>
      </c>
      <c r="H27" s="7" t="str">
        <f t="shared" si="13"/>
        <v>N/A</v>
      </c>
      <c r="I27" s="8">
        <v>0.23150000000000001</v>
      </c>
      <c r="J27" s="8">
        <v>2.907</v>
      </c>
      <c r="K27" s="30" t="s">
        <v>736</v>
      </c>
      <c r="L27" s="111" t="str">
        <f>IF(J27="Div by 0", "N/A", IF(OR(J27="N/A",K27="N/A"),"N/A", IF(J27&gt;VALUE(MID(K27,1,2)), "No", IF(J27&lt;-1*VALUE(MID(K27,1,2)), "No", "Yes"))))</f>
        <v>Yes</v>
      </c>
    </row>
    <row r="28" spans="1:12" x14ac:dyDescent="0.25">
      <c r="A28" s="162" t="s">
        <v>1228</v>
      </c>
      <c r="B28" s="10" t="s">
        <v>213</v>
      </c>
      <c r="C28" s="10">
        <v>1495.2886598</v>
      </c>
      <c r="D28" s="7" t="str">
        <f t="shared" ref="D28:D30" si="14">IF($B28="N/A","N/A",IF(C28&gt;10,"No",IF(C28&lt;-10,"No","Yes")))</f>
        <v>N/A</v>
      </c>
      <c r="E28" s="10">
        <v>1179.1862942</v>
      </c>
      <c r="F28" s="7" t="str">
        <f t="shared" si="12"/>
        <v>N/A</v>
      </c>
      <c r="G28" s="10">
        <v>1846.9789536000001</v>
      </c>
      <c r="H28" s="7" t="str">
        <f t="shared" ref="H28:H30" si="15">IF($B28="N/A","N/A",IF(G28&gt;10,"No",IF(G28&lt;-10,"No","Yes")))</f>
        <v>N/A</v>
      </c>
      <c r="I28" s="8">
        <v>-21.1</v>
      </c>
      <c r="J28" s="8">
        <v>56.63</v>
      </c>
      <c r="K28" s="28" t="s">
        <v>736</v>
      </c>
      <c r="L28" s="111" t="str">
        <f>IF(J28="Div by 0", "N/A", IF(OR(J28="N/A",K28="N/A"),"N/A", IF(J28&gt;VALUE(MID(K28,1,2)), "No", IF(J28&lt;-1*VALUE(MID(K28,1,2)), "No", "Yes"))))</f>
        <v>No</v>
      </c>
    </row>
    <row r="29" spans="1:12" x14ac:dyDescent="0.25">
      <c r="A29" s="162" t="s">
        <v>1229</v>
      </c>
      <c r="B29" s="10" t="s">
        <v>213</v>
      </c>
      <c r="C29" s="10">
        <v>1495.2886598</v>
      </c>
      <c r="D29" s="7" t="str">
        <f t="shared" si="14"/>
        <v>N/A</v>
      </c>
      <c r="E29" s="10">
        <v>1191.6944312000001</v>
      </c>
      <c r="F29" s="7" t="str">
        <f t="shared" si="12"/>
        <v>N/A</v>
      </c>
      <c r="G29" s="10">
        <v>1860.4347112999999</v>
      </c>
      <c r="H29" s="7" t="str">
        <f t="shared" si="15"/>
        <v>N/A</v>
      </c>
      <c r="I29" s="8">
        <v>-20.3</v>
      </c>
      <c r="J29" s="8">
        <v>56.12</v>
      </c>
      <c r="K29" s="28" t="s">
        <v>736</v>
      </c>
      <c r="L29" s="111" t="str">
        <f t="shared" ref="L29:L30" si="16">IF(J29="Div by 0", "N/A", IF(OR(J29="N/A",K29="N/A"),"N/A", IF(J29&gt;VALUE(MID(K29,1,2)), "No", IF(J29&lt;-1*VALUE(MID(K29,1,2)), "No", "Yes"))))</f>
        <v>No</v>
      </c>
    </row>
    <row r="30" spans="1:12" x14ac:dyDescent="0.25">
      <c r="A30" s="162" t="s">
        <v>1230</v>
      </c>
      <c r="B30" s="10" t="s">
        <v>213</v>
      </c>
      <c r="C30" s="10" t="s">
        <v>1748</v>
      </c>
      <c r="D30" s="7" t="str">
        <f t="shared" si="14"/>
        <v>N/A</v>
      </c>
      <c r="E30" s="10">
        <v>465.15175097000002</v>
      </c>
      <c r="F30" s="7" t="str">
        <f t="shared" si="12"/>
        <v>N/A</v>
      </c>
      <c r="G30" s="10">
        <v>1442.1018518999999</v>
      </c>
      <c r="H30" s="7" t="str">
        <f t="shared" si="15"/>
        <v>N/A</v>
      </c>
      <c r="I30" s="8" t="s">
        <v>1748</v>
      </c>
      <c r="J30" s="8">
        <v>210</v>
      </c>
      <c r="K30" s="28" t="s">
        <v>736</v>
      </c>
      <c r="L30" s="111" t="str">
        <f t="shared" si="16"/>
        <v>No</v>
      </c>
    </row>
    <row r="31" spans="1:12" x14ac:dyDescent="0.25">
      <c r="A31" s="174" t="s">
        <v>2</v>
      </c>
      <c r="B31" s="22" t="s">
        <v>213</v>
      </c>
      <c r="C31" s="9">
        <v>0</v>
      </c>
      <c r="D31" s="27" t="str">
        <f t="shared" ref="D31:D69" si="17">IF($B31="N/A","N/A",IF(C31&gt;10,"No",IF(C31&lt;-10,"No","Yes")))</f>
        <v>N/A</v>
      </c>
      <c r="E31" s="9">
        <v>0</v>
      </c>
      <c r="F31" s="27" t="str">
        <f t="shared" ref="F31:F69" si="18">IF($B31="N/A","N/A",IF(E31&gt;10,"No",IF(E31&lt;-10,"No","Yes")))</f>
        <v>N/A</v>
      </c>
      <c r="G31" s="9">
        <v>0</v>
      </c>
      <c r="H31" s="27" t="str">
        <f t="shared" ref="H31:H69" si="19">IF($B31="N/A","N/A",IF(G31&gt;10,"No",IF(G31&lt;-10,"No","Yes")))</f>
        <v>N/A</v>
      </c>
      <c r="I31" s="8" t="s">
        <v>1748</v>
      </c>
      <c r="J31" s="8" t="s">
        <v>1748</v>
      </c>
      <c r="K31" s="28" t="s">
        <v>736</v>
      </c>
      <c r="L31" s="111" t="str">
        <f t="shared" ref="L31:L99" si="20">IF(J31="Div by 0", "N/A", IF(K31="N/A","N/A", IF(J31&gt;VALUE(MID(K31,1,2)), "No", IF(J31&lt;-1*VALUE(MID(K31,1,2)), "No", "Yes"))))</f>
        <v>N/A</v>
      </c>
    </row>
    <row r="32" spans="1:12" x14ac:dyDescent="0.25">
      <c r="A32" s="174" t="s">
        <v>22</v>
      </c>
      <c r="B32" s="22" t="s">
        <v>213</v>
      </c>
      <c r="C32" s="1">
        <v>0</v>
      </c>
      <c r="D32" s="27" t="str">
        <f t="shared" si="17"/>
        <v>N/A</v>
      </c>
      <c r="E32" s="1">
        <v>0</v>
      </c>
      <c r="F32" s="27" t="str">
        <f t="shared" si="18"/>
        <v>N/A</v>
      </c>
      <c r="G32" s="1">
        <v>0</v>
      </c>
      <c r="H32" s="27" t="str">
        <f t="shared" si="19"/>
        <v>N/A</v>
      </c>
      <c r="I32" s="8" t="s">
        <v>1748</v>
      </c>
      <c r="J32" s="8" t="s">
        <v>1748</v>
      </c>
      <c r="K32" s="28" t="s">
        <v>736</v>
      </c>
      <c r="L32" s="111" t="str">
        <f t="shared" si="20"/>
        <v>N/A</v>
      </c>
    </row>
    <row r="33" spans="1:12" x14ac:dyDescent="0.25">
      <c r="A33" s="174" t="s">
        <v>449</v>
      </c>
      <c r="B33" s="30" t="s">
        <v>213</v>
      </c>
      <c r="C33" s="1">
        <v>0</v>
      </c>
      <c r="D33" s="1" t="str">
        <f t="shared" si="17"/>
        <v>N/A</v>
      </c>
      <c r="E33" s="1">
        <v>0</v>
      </c>
      <c r="F33" s="1" t="str">
        <f t="shared" si="18"/>
        <v>N/A</v>
      </c>
      <c r="G33" s="1">
        <v>0</v>
      </c>
      <c r="H33" s="7" t="str">
        <f t="shared" si="19"/>
        <v>N/A</v>
      </c>
      <c r="I33" s="8" t="s">
        <v>1748</v>
      </c>
      <c r="J33" s="8" t="s">
        <v>1748</v>
      </c>
      <c r="K33" s="30" t="s">
        <v>736</v>
      </c>
      <c r="L33" s="111" t="str">
        <f t="shared" si="20"/>
        <v>N/A</v>
      </c>
    </row>
    <row r="34" spans="1:12" x14ac:dyDescent="0.25">
      <c r="A34" s="174" t="s">
        <v>1231</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1748</v>
      </c>
      <c r="J34" s="8" t="s">
        <v>1748</v>
      </c>
      <c r="K34" s="1" t="s">
        <v>736</v>
      </c>
      <c r="L34" s="111" t="str">
        <f t="shared" si="20"/>
        <v>N/A</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0</v>
      </c>
      <c r="D36" s="5" t="str">
        <f t="shared" si="21"/>
        <v>N/A</v>
      </c>
      <c r="E36" s="1">
        <v>0</v>
      </c>
      <c r="F36" s="5" t="str">
        <f t="shared" si="22"/>
        <v>N/A</v>
      </c>
      <c r="G36" s="1">
        <v>0</v>
      </c>
      <c r="H36" s="5" t="str">
        <f t="shared" si="23"/>
        <v>N/A</v>
      </c>
      <c r="I36" s="8" t="s">
        <v>1748</v>
      </c>
      <c r="J36" s="8" t="s">
        <v>1748</v>
      </c>
      <c r="K36" s="1" t="s">
        <v>736</v>
      </c>
      <c r="L36" s="111" t="str">
        <f t="shared" si="20"/>
        <v>N/A</v>
      </c>
    </row>
    <row r="37" spans="1:12" x14ac:dyDescent="0.25">
      <c r="A37" s="174" t="s">
        <v>1234</v>
      </c>
      <c r="B37" s="3" t="s">
        <v>213</v>
      </c>
      <c r="C37" s="1">
        <v>0</v>
      </c>
      <c r="D37" s="5" t="str">
        <f t="shared" si="21"/>
        <v>N/A</v>
      </c>
      <c r="E37" s="1">
        <v>0</v>
      </c>
      <c r="F37" s="5" t="str">
        <f t="shared" si="22"/>
        <v>N/A</v>
      </c>
      <c r="G37" s="1">
        <v>0</v>
      </c>
      <c r="H37" s="5" t="str">
        <f t="shared" si="23"/>
        <v>N/A</v>
      </c>
      <c r="I37" s="8" t="s">
        <v>1748</v>
      </c>
      <c r="J37" s="8" t="s">
        <v>1748</v>
      </c>
      <c r="K37" s="1" t="s">
        <v>736</v>
      </c>
      <c r="L37" s="111" t="str">
        <f t="shared" si="20"/>
        <v>N/A</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0</v>
      </c>
      <c r="D39" s="1" t="str">
        <f t="shared" si="17"/>
        <v>N/A</v>
      </c>
      <c r="E39" s="1">
        <v>0</v>
      </c>
      <c r="F39" s="1" t="str">
        <f t="shared" si="18"/>
        <v>N/A</v>
      </c>
      <c r="G39" s="1">
        <v>0</v>
      </c>
      <c r="H39" s="7" t="str">
        <f t="shared" si="19"/>
        <v>N/A</v>
      </c>
      <c r="I39" s="8" t="s">
        <v>1748</v>
      </c>
      <c r="J39" s="8" t="s">
        <v>1748</v>
      </c>
      <c r="K39" s="30" t="s">
        <v>736</v>
      </c>
      <c r="L39" s="111" t="str">
        <f t="shared" si="20"/>
        <v>N/A</v>
      </c>
    </row>
    <row r="40" spans="1:12" x14ac:dyDescent="0.25">
      <c r="A40" s="174" t="s">
        <v>1236</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1748</v>
      </c>
      <c r="J40" s="8" t="s">
        <v>1748</v>
      </c>
      <c r="K40" s="1" t="s">
        <v>736</v>
      </c>
      <c r="L40" s="111" t="str">
        <f t="shared" si="20"/>
        <v>N/A</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0</v>
      </c>
      <c r="D42" s="5" t="str">
        <f t="shared" si="24"/>
        <v>N/A</v>
      </c>
      <c r="E42" s="1">
        <v>0</v>
      </c>
      <c r="F42" s="5" t="str">
        <f t="shared" si="25"/>
        <v>N/A</v>
      </c>
      <c r="G42" s="1">
        <v>0</v>
      </c>
      <c r="H42" s="5" t="str">
        <f t="shared" si="26"/>
        <v>N/A</v>
      </c>
      <c r="I42" s="8" t="s">
        <v>1748</v>
      </c>
      <c r="J42" s="8" t="s">
        <v>1748</v>
      </c>
      <c r="K42" s="1" t="s">
        <v>736</v>
      </c>
      <c r="L42" s="111" t="str">
        <f t="shared" si="20"/>
        <v>N/A</v>
      </c>
    </row>
    <row r="43" spans="1:12" x14ac:dyDescent="0.25">
      <c r="A43" s="174" t="s">
        <v>1239</v>
      </c>
      <c r="B43" s="3" t="s">
        <v>213</v>
      </c>
      <c r="C43" s="1">
        <v>0</v>
      </c>
      <c r="D43" s="5" t="str">
        <f t="shared" si="24"/>
        <v>N/A</v>
      </c>
      <c r="E43" s="1">
        <v>0</v>
      </c>
      <c r="F43" s="5" t="str">
        <f t="shared" si="25"/>
        <v>N/A</v>
      </c>
      <c r="G43" s="1">
        <v>0</v>
      </c>
      <c r="H43" s="5" t="str">
        <f t="shared" si="26"/>
        <v>N/A</v>
      </c>
      <c r="I43" s="8" t="s">
        <v>1748</v>
      </c>
      <c r="J43" s="8" t="s">
        <v>1748</v>
      </c>
      <c r="K43" s="1" t="s">
        <v>736</v>
      </c>
      <c r="L43" s="111" t="str">
        <f t="shared" si="20"/>
        <v>N/A</v>
      </c>
    </row>
    <row r="44" spans="1:12" x14ac:dyDescent="0.25">
      <c r="A44" s="174" t="s">
        <v>1240</v>
      </c>
      <c r="B44" s="3" t="s">
        <v>213</v>
      </c>
      <c r="C44" s="1">
        <v>0</v>
      </c>
      <c r="D44" s="5" t="str">
        <f t="shared" si="24"/>
        <v>N/A</v>
      </c>
      <c r="E44" s="1">
        <v>0</v>
      </c>
      <c r="F44" s="5" t="str">
        <f t="shared" si="25"/>
        <v>N/A</v>
      </c>
      <c r="G44" s="1">
        <v>0</v>
      </c>
      <c r="H44" s="5" t="str">
        <f t="shared" si="26"/>
        <v>N/A</v>
      </c>
      <c r="I44" s="8" t="s">
        <v>1748</v>
      </c>
      <c r="J44" s="8" t="s">
        <v>1748</v>
      </c>
      <c r="K44" s="1" t="s">
        <v>736</v>
      </c>
      <c r="L44" s="111" t="str">
        <f t="shared" si="20"/>
        <v>N/A</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0</v>
      </c>
      <c r="D46" s="1" t="str">
        <f t="shared" si="17"/>
        <v>N/A</v>
      </c>
      <c r="E46" s="1">
        <v>0</v>
      </c>
      <c r="F46" s="1" t="str">
        <f t="shared" si="18"/>
        <v>N/A</v>
      </c>
      <c r="G46" s="1">
        <v>0</v>
      </c>
      <c r="H46" s="7" t="str">
        <f t="shared" si="19"/>
        <v>N/A</v>
      </c>
      <c r="I46" s="8" t="s">
        <v>1748</v>
      </c>
      <c r="J46" s="8" t="s">
        <v>1748</v>
      </c>
      <c r="K46" s="30" t="s">
        <v>736</v>
      </c>
      <c r="L46" s="111" t="str">
        <f t="shared" si="20"/>
        <v>N/A</v>
      </c>
    </row>
    <row r="47" spans="1:12" x14ac:dyDescent="0.25">
      <c r="A47" s="174" t="s">
        <v>1242</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736</v>
      </c>
      <c r="L47" s="111" t="str">
        <f t="shared" si="20"/>
        <v>N/A</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0</v>
      </c>
      <c r="D50" s="5" t="str">
        <f t="shared" si="27"/>
        <v>N/A</v>
      </c>
      <c r="E50" s="1">
        <v>0</v>
      </c>
      <c r="F50" s="5" t="str">
        <f t="shared" si="28"/>
        <v>N/A</v>
      </c>
      <c r="G50" s="1">
        <v>0</v>
      </c>
      <c r="H50" s="5" t="str">
        <f t="shared" si="29"/>
        <v>N/A</v>
      </c>
      <c r="I50" s="8" t="s">
        <v>1748</v>
      </c>
      <c r="J50" s="8" t="s">
        <v>1748</v>
      </c>
      <c r="K50" s="1" t="s">
        <v>736</v>
      </c>
      <c r="L50" s="111" t="str">
        <f t="shared" si="20"/>
        <v>N/A</v>
      </c>
    </row>
    <row r="51" spans="1:12" x14ac:dyDescent="0.25">
      <c r="A51" s="174" t="s">
        <v>1246</v>
      </c>
      <c r="B51" s="3" t="s">
        <v>213</v>
      </c>
      <c r="C51" s="1">
        <v>0</v>
      </c>
      <c r="D51" s="5" t="str">
        <f t="shared" si="27"/>
        <v>N/A</v>
      </c>
      <c r="E51" s="1">
        <v>0</v>
      </c>
      <c r="F51" s="5" t="str">
        <f t="shared" si="28"/>
        <v>N/A</v>
      </c>
      <c r="G51" s="1">
        <v>0</v>
      </c>
      <c r="H51" s="5" t="str">
        <f t="shared" si="29"/>
        <v>N/A</v>
      </c>
      <c r="I51" s="8" t="s">
        <v>1748</v>
      </c>
      <c r="J51" s="8" t="s">
        <v>1748</v>
      </c>
      <c r="K51" s="1" t="s">
        <v>736</v>
      </c>
      <c r="L51" s="111" t="str">
        <f t="shared" si="20"/>
        <v>N/A</v>
      </c>
    </row>
    <row r="52" spans="1:12" x14ac:dyDescent="0.25">
      <c r="A52" s="174" t="s">
        <v>1247</v>
      </c>
      <c r="B52" s="3" t="s">
        <v>213</v>
      </c>
      <c r="C52" s="1">
        <v>0</v>
      </c>
      <c r="D52" s="5" t="str">
        <f t="shared" si="27"/>
        <v>N/A</v>
      </c>
      <c r="E52" s="1">
        <v>0</v>
      </c>
      <c r="F52" s="5" t="str">
        <f t="shared" si="28"/>
        <v>N/A</v>
      </c>
      <c r="G52" s="1">
        <v>0</v>
      </c>
      <c r="H52" s="5" t="str">
        <f t="shared" si="29"/>
        <v>N/A</v>
      </c>
      <c r="I52" s="8" t="s">
        <v>1748</v>
      </c>
      <c r="J52" s="8" t="s">
        <v>1748</v>
      </c>
      <c r="K52" s="1" t="s">
        <v>736</v>
      </c>
      <c r="L52" s="111" t="str">
        <f t="shared" si="20"/>
        <v>N/A</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0</v>
      </c>
      <c r="D54" s="1" t="str">
        <f t="shared" si="17"/>
        <v>N/A</v>
      </c>
      <c r="E54" s="1">
        <v>0</v>
      </c>
      <c r="F54" s="1" t="str">
        <f t="shared" si="18"/>
        <v>N/A</v>
      </c>
      <c r="G54" s="1">
        <v>0</v>
      </c>
      <c r="H54" s="7" t="str">
        <f t="shared" si="19"/>
        <v>N/A</v>
      </c>
      <c r="I54" s="8" t="s">
        <v>1748</v>
      </c>
      <c r="J54" s="8" t="s">
        <v>1748</v>
      </c>
      <c r="K54" s="30" t="s">
        <v>736</v>
      </c>
      <c r="L54" s="111" t="str">
        <f t="shared" si="20"/>
        <v>N/A</v>
      </c>
    </row>
    <row r="55" spans="1:12" x14ac:dyDescent="0.25">
      <c r="A55" s="174" t="s">
        <v>1249</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736</v>
      </c>
      <c r="L55" s="111" t="str">
        <f t="shared" si="20"/>
        <v>N/A</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0</v>
      </c>
      <c r="D58" s="5" t="str">
        <f t="shared" si="30"/>
        <v>N/A</v>
      </c>
      <c r="E58" s="1">
        <v>0</v>
      </c>
      <c r="F58" s="5" t="str">
        <f t="shared" si="31"/>
        <v>N/A</v>
      </c>
      <c r="G58" s="1">
        <v>0</v>
      </c>
      <c r="H58" s="5" t="str">
        <f t="shared" si="32"/>
        <v>N/A</v>
      </c>
      <c r="I58" s="8" t="s">
        <v>1748</v>
      </c>
      <c r="J58" s="8" t="s">
        <v>1748</v>
      </c>
      <c r="K58" s="1" t="s">
        <v>736</v>
      </c>
      <c r="L58" s="111" t="str">
        <f t="shared" si="20"/>
        <v>N/A</v>
      </c>
    </row>
    <row r="59" spans="1:12" x14ac:dyDescent="0.25">
      <c r="A59" s="174" t="s">
        <v>1253</v>
      </c>
      <c r="B59" s="3" t="s">
        <v>213</v>
      </c>
      <c r="C59" s="1">
        <v>0</v>
      </c>
      <c r="D59" s="5" t="str">
        <f t="shared" si="30"/>
        <v>N/A</v>
      </c>
      <c r="E59" s="1">
        <v>0</v>
      </c>
      <c r="F59" s="5" t="str">
        <f t="shared" si="31"/>
        <v>N/A</v>
      </c>
      <c r="G59" s="1">
        <v>0</v>
      </c>
      <c r="H59" s="5" t="str">
        <f t="shared" si="32"/>
        <v>N/A</v>
      </c>
      <c r="I59" s="8" t="s">
        <v>1748</v>
      </c>
      <c r="J59" s="8" t="s">
        <v>1748</v>
      </c>
      <c r="K59" s="1" t="s">
        <v>736</v>
      </c>
      <c r="L59" s="111" t="str">
        <f t="shared" si="20"/>
        <v>N/A</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736</v>
      </c>
      <c r="L70" s="111" t="str">
        <f t="shared" si="20"/>
        <v>N/A</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736</v>
      </c>
      <c r="L73" s="111" t="str">
        <f t="shared" si="20"/>
        <v>N/A</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130951</v>
      </c>
      <c r="D82" s="27" t="str">
        <f t="shared" si="34"/>
        <v>N/A</v>
      </c>
      <c r="E82" s="23">
        <v>130663</v>
      </c>
      <c r="F82" s="27" t="str">
        <f t="shared" si="35"/>
        <v>N/A</v>
      </c>
      <c r="G82" s="23">
        <v>139751</v>
      </c>
      <c r="H82" s="27" t="str">
        <f t="shared" si="36"/>
        <v>N/A</v>
      </c>
      <c r="I82" s="8">
        <v>-0.22</v>
      </c>
      <c r="J82" s="8">
        <v>6.9550000000000001</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v>
      </c>
      <c r="D87" s="27" t="str">
        <f t="shared" si="34"/>
        <v>N/A</v>
      </c>
      <c r="E87" s="4">
        <v>0</v>
      </c>
      <c r="F87" s="27" t="str">
        <f t="shared" si="35"/>
        <v>N/A</v>
      </c>
      <c r="G87" s="4">
        <v>0</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100</v>
      </c>
      <c r="D98" s="27" t="str">
        <f t="shared" si="34"/>
        <v>N/A</v>
      </c>
      <c r="E98" s="4">
        <v>100</v>
      </c>
      <c r="F98" s="27" t="str">
        <f t="shared" si="35"/>
        <v>N/A</v>
      </c>
      <c r="G98" s="4">
        <v>100</v>
      </c>
      <c r="H98" s="27" t="str">
        <f t="shared" si="36"/>
        <v>N/A</v>
      </c>
      <c r="I98" s="8">
        <v>0</v>
      </c>
      <c r="J98" s="8">
        <v>0</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0</v>
      </c>
      <c r="D100" s="27" t="str">
        <f>IF($B100="N/A","N/A",IF(C100&gt;10,"No",IF(C100&lt;-10,"No","Yes")))</f>
        <v>N/A</v>
      </c>
      <c r="E100" s="29">
        <v>0</v>
      </c>
      <c r="F100" s="27" t="str">
        <f>IF($B100="N/A","N/A",IF(E100&gt;10,"No",IF(E100&lt;-10,"No","Yes")))</f>
        <v>N/A</v>
      </c>
      <c r="G100" s="29">
        <v>0</v>
      </c>
      <c r="H100" s="27" t="str">
        <f>IF($B100="N/A","N/A",IF(G100&gt;10,"No",IF(G100&lt;-10,"No","Yes")))</f>
        <v>N/A</v>
      </c>
      <c r="I100" s="8" t="s">
        <v>1748</v>
      </c>
      <c r="J100" s="8" t="s">
        <v>1748</v>
      </c>
      <c r="K100" s="28" t="s">
        <v>736</v>
      </c>
      <c r="L100" s="111" t="str">
        <f t="shared" ref="L100:L111" si="38">IF(J100="Div by 0", "N/A", IF(K100="N/A","N/A", IF(J100&gt;VALUE(MID(K100,1,2)), "No", IF(J100&lt;-1*VALUE(MID(K100,1,2)), "No", "Yes"))))</f>
        <v>N/A</v>
      </c>
    </row>
    <row r="101" spans="1:12" x14ac:dyDescent="0.25">
      <c r="A101" s="174" t="s">
        <v>453</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736</v>
      </c>
      <c r="L101" s="111" t="str">
        <f t="shared" si="38"/>
        <v>N/A</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t="s">
        <v>1748</v>
      </c>
      <c r="D104" s="27" t="str">
        <f>IF($B104="N/A","N/A",IF(C104&gt;2,"No",IF(C104&lt;0.9,"No","Yes")))</f>
        <v>No</v>
      </c>
      <c r="E104" s="4" t="s">
        <v>1748</v>
      </c>
      <c r="F104" s="27" t="str">
        <f>IF($B104="N/A","N/A",IF(E104&gt;2,"No",IF(E104&lt;0.9,"No","Yes")))</f>
        <v>No</v>
      </c>
      <c r="G104" s="4" t="s">
        <v>1748</v>
      </c>
      <c r="H104" s="27" t="str">
        <f>IF($B104="N/A","N/A",IF(G104&gt;2,"No",IF(G104&lt;0.9,"No","Yes")))</f>
        <v>No</v>
      </c>
      <c r="I104" s="8" t="s">
        <v>1748</v>
      </c>
      <c r="J104" s="8" t="s">
        <v>1748</v>
      </c>
      <c r="K104" s="28" t="s">
        <v>736</v>
      </c>
      <c r="L104" s="111" t="str">
        <f t="shared" si="38"/>
        <v>N/A</v>
      </c>
    </row>
    <row r="105" spans="1:12" x14ac:dyDescent="0.25">
      <c r="A105" s="174" t="s">
        <v>456</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736</v>
      </c>
      <c r="L105" s="111" t="str">
        <f t="shared" si="38"/>
        <v>N/A</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t="s">
        <v>1748</v>
      </c>
      <c r="D108" s="27" t="str">
        <f>IF($B108="N/A","N/A",IF(C108&gt;10,"No",IF(C108&lt;-10,"No","Yes")))</f>
        <v>N/A</v>
      </c>
      <c r="E108" s="29" t="s">
        <v>1748</v>
      </c>
      <c r="F108" s="27" t="str">
        <f>IF($B108="N/A","N/A",IF(E108&gt;10,"No",IF(E108&lt;-10,"No","Yes")))</f>
        <v>N/A</v>
      </c>
      <c r="G108" s="29" t="s">
        <v>1748</v>
      </c>
      <c r="H108" s="27" t="str">
        <f>IF($B108="N/A","N/A",IF(G108&gt;10,"No",IF(G108&lt;-10,"No","Yes")))</f>
        <v>N/A</v>
      </c>
      <c r="I108" s="8" t="s">
        <v>1748</v>
      </c>
      <c r="J108" s="8" t="s">
        <v>1748</v>
      </c>
      <c r="K108" s="28" t="s">
        <v>736</v>
      </c>
      <c r="L108" s="111" t="str">
        <f t="shared" si="38"/>
        <v>N/A</v>
      </c>
    </row>
    <row r="109" spans="1:12" x14ac:dyDescent="0.25">
      <c r="A109" s="174" t="s">
        <v>1273</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736</v>
      </c>
      <c r="L109" s="111" t="str">
        <f t="shared" si="38"/>
        <v>N/A</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t="s">
        <v>1748</v>
      </c>
      <c r="D112" s="27" t="str">
        <f>IF(OR($B112="N/A",$C112="N/A"),"N/A",IF(C112&gt;98,"Yes","No"))</f>
        <v>Yes</v>
      </c>
      <c r="E112" s="4" t="s">
        <v>1748</v>
      </c>
      <c r="F112" s="27" t="str">
        <f>IF(OR($B112="N/A",$E112="N/A"),"N/A",IF(E112&gt;98,"Yes","No"))</f>
        <v>Yes</v>
      </c>
      <c r="G112" s="4" t="s">
        <v>1748</v>
      </c>
      <c r="H112" s="27" t="str">
        <f t="shared" ref="H112:H115" si="39">IF($B112="N/A","N/A",IF(G112&gt;98,"Yes","No"))</f>
        <v>Yes</v>
      </c>
      <c r="I112" s="8" t="s">
        <v>1748</v>
      </c>
      <c r="J112" s="8" t="s">
        <v>1748</v>
      </c>
      <c r="K112" s="28" t="s">
        <v>736</v>
      </c>
      <c r="L112" s="111" t="str">
        <f>IF(J112="Div by 0", "N/A", IF(OR(J112="N/A",K112="N/A"),"N/A", IF(J112&gt;VALUE(MID(K112,1,2)), "No", IF(J112&lt;-1*VALUE(MID(K112,1,2)), "No", "Yes"))))</f>
        <v>N/A</v>
      </c>
    </row>
    <row r="113" spans="1:12" x14ac:dyDescent="0.25">
      <c r="A113" s="174" t="s">
        <v>459</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736</v>
      </c>
      <c r="L113" s="111" t="str">
        <f t="shared" ref="L113:L115" si="42">IF(J113="Div by 0", "N/A", IF(OR(J113="N/A",K113="N/A"),"N/A", IF(J113&gt;VALUE(MID(K113,1,2)), "No", IF(J113&lt;-1*VALUE(MID(K113,1,2)), "No", "Yes"))))</f>
        <v>N/A</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0</v>
      </c>
      <c r="D116" s="27" t="str">
        <f>IF($B116="N/A","N/A",IF(C116&gt;10,"No",IF(C116&lt;-10,"No","Yes")))</f>
        <v>N/A</v>
      </c>
      <c r="E116" s="31">
        <v>0</v>
      </c>
      <c r="F116" s="27" t="str">
        <f>IF($B116="N/A","N/A",IF(E116&gt;10,"No",IF(E116&lt;-10,"No","Yes")))</f>
        <v>N/A</v>
      </c>
      <c r="G116" s="31">
        <v>0</v>
      </c>
      <c r="H116" s="27" t="str">
        <f>IF($B116="N/A","N/A",IF(G116&gt;10,"No",IF(G116&lt;-10,"No","Yes")))</f>
        <v>N/A</v>
      </c>
      <c r="I116" s="8" t="s">
        <v>1748</v>
      </c>
      <c r="J116" s="8" t="s">
        <v>1748</v>
      </c>
      <c r="K116" s="30" t="s">
        <v>736</v>
      </c>
      <c r="L116" s="111" t="str">
        <f>IF(J116="Div by 0", "N/A", IF(OR(J116="N/A",K116="N/A"),"N/A", IF(J116&gt;VALUE(MID(K116,1,2)), "No", IF(J116&lt;-1*VALUE(MID(K116,1,2)), "No", "Yes"))))</f>
        <v>N/A</v>
      </c>
    </row>
    <row r="117" spans="1:12" x14ac:dyDescent="0.25">
      <c r="A117" s="110" t="s">
        <v>211</v>
      </c>
      <c r="B117" s="30" t="s">
        <v>213</v>
      </c>
      <c r="C117" s="4" t="s">
        <v>1748</v>
      </c>
      <c r="D117" s="27" t="str">
        <f>IF($B117="N/A","N/A",IF(C117&gt;10,"No",IF(C117&lt;-10,"No","Yes")))</f>
        <v>N/A</v>
      </c>
      <c r="E117" s="4" t="s">
        <v>1748</v>
      </c>
      <c r="F117" s="27" t="str">
        <f>IF($B117="N/A","N/A",IF(E117&gt;10,"No",IF(E117&lt;-10,"No","Yes")))</f>
        <v>N/A</v>
      </c>
      <c r="G117" s="4" t="s">
        <v>1748</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736</v>
      </c>
      <c r="L150" s="111" t="str">
        <f t="shared" ref="L150:L172" si="59">IF(J150="Div by 0", "N/A", IF(K150="N/A","N/A", IF(J150&gt;VALUE(MID(K150,1,2)), "No", IF(J150&lt;-1*VALUE(MID(K150,1,2)), "No", "Yes"))))</f>
        <v>N/A</v>
      </c>
    </row>
    <row r="151" spans="1:12" x14ac:dyDescent="0.25">
      <c r="A151" s="143" t="s">
        <v>532</v>
      </c>
      <c r="B151" s="30" t="s">
        <v>213</v>
      </c>
      <c r="C151" s="1">
        <v>0</v>
      </c>
      <c r="D151" s="7" t="str">
        <f t="shared" si="56"/>
        <v>N/A</v>
      </c>
      <c r="E151" s="1">
        <v>0</v>
      </c>
      <c r="F151" s="7" t="str">
        <f t="shared" si="57"/>
        <v>N/A</v>
      </c>
      <c r="G151" s="1">
        <v>0</v>
      </c>
      <c r="H151" s="7" t="str">
        <f t="shared" si="58"/>
        <v>N/A</v>
      </c>
      <c r="I151" s="8" t="s">
        <v>1748</v>
      </c>
      <c r="J151" s="8" t="s">
        <v>1748</v>
      </c>
      <c r="K151" s="30" t="s">
        <v>736</v>
      </c>
      <c r="L151" s="111" t="str">
        <f t="shared" si="59"/>
        <v>N/A</v>
      </c>
    </row>
    <row r="152" spans="1:12" x14ac:dyDescent="0.25">
      <c r="A152" s="143" t="s">
        <v>533</v>
      </c>
      <c r="B152" s="30" t="s">
        <v>213</v>
      </c>
      <c r="C152" s="1">
        <v>0</v>
      </c>
      <c r="D152" s="7" t="str">
        <f t="shared" si="56"/>
        <v>N/A</v>
      </c>
      <c r="E152" s="1">
        <v>0</v>
      </c>
      <c r="F152" s="7" t="str">
        <f t="shared" si="57"/>
        <v>N/A</v>
      </c>
      <c r="G152" s="1">
        <v>0</v>
      </c>
      <c r="H152" s="7" t="str">
        <f t="shared" si="58"/>
        <v>N/A</v>
      </c>
      <c r="I152" s="8" t="s">
        <v>1748</v>
      </c>
      <c r="J152" s="8" t="s">
        <v>1748</v>
      </c>
      <c r="K152" s="30" t="s">
        <v>736</v>
      </c>
      <c r="L152" s="111" t="str">
        <f t="shared" si="59"/>
        <v>N/A</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736</v>
      </c>
      <c r="L155" s="111" t="str">
        <f>IF(J155="Div by 0", "N/A", IF(OR(J155="N/A",K155="N/A"),"N/A", IF(J155&gt;VALUE(MID(K155,1,2)), "No", IF(J155&lt;-1*VALUE(MID(K155,1,2)), "No", "Yes"))))</f>
        <v>N/A</v>
      </c>
    </row>
    <row r="156" spans="1:12" x14ac:dyDescent="0.25">
      <c r="A156" s="134" t="s">
        <v>537</v>
      </c>
      <c r="B156" s="3" t="s">
        <v>213</v>
      </c>
      <c r="C156" s="40">
        <v>0</v>
      </c>
      <c r="D156" s="5" t="str">
        <f t="shared" si="60"/>
        <v>N/A</v>
      </c>
      <c r="E156" s="40">
        <v>0</v>
      </c>
      <c r="F156" s="5" t="str">
        <f t="shared" si="61"/>
        <v>N/A</v>
      </c>
      <c r="G156" s="40">
        <v>0</v>
      </c>
      <c r="H156" s="5" t="str">
        <f t="shared" si="62"/>
        <v>N/A</v>
      </c>
      <c r="I156" s="8" t="s">
        <v>1748</v>
      </c>
      <c r="J156" s="8" t="s">
        <v>1748</v>
      </c>
      <c r="K156" s="3" t="s">
        <v>736</v>
      </c>
      <c r="L156" s="111" t="str">
        <f t="shared" ref="L156:L159" si="63">IF(J156="Div by 0", "N/A", IF(OR(J156="N/A",K156="N/A"),"N/A", IF(J156&gt;VALUE(MID(K156,1,2)), "No", IF(J156&lt;-1*VALUE(MID(K156,1,2)), "No", "Yes"))))</f>
        <v>N/A</v>
      </c>
    </row>
    <row r="157" spans="1:12" ht="25" x14ac:dyDescent="0.25">
      <c r="A157" s="134" t="s">
        <v>538</v>
      </c>
      <c r="B157" s="3" t="s">
        <v>213</v>
      </c>
      <c r="C157" s="40">
        <v>0</v>
      </c>
      <c r="D157" s="5" t="str">
        <f t="shared" si="60"/>
        <v>N/A</v>
      </c>
      <c r="E157" s="40">
        <v>0</v>
      </c>
      <c r="F157" s="5" t="str">
        <f t="shared" si="61"/>
        <v>N/A</v>
      </c>
      <c r="G157" s="40">
        <v>0</v>
      </c>
      <c r="H157" s="5" t="str">
        <f t="shared" si="62"/>
        <v>N/A</v>
      </c>
      <c r="I157" s="8" t="s">
        <v>1748</v>
      </c>
      <c r="J157" s="8" t="s">
        <v>1748</v>
      </c>
      <c r="K157" s="3" t="s">
        <v>736</v>
      </c>
      <c r="L157" s="111" t="str">
        <f t="shared" si="63"/>
        <v>N/A</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0</v>
      </c>
      <c r="D160" s="7" t="str">
        <f t="shared" si="56"/>
        <v>N/A</v>
      </c>
      <c r="E160" s="1">
        <v>0</v>
      </c>
      <c r="F160" s="7" t="str">
        <f t="shared" si="57"/>
        <v>N/A</v>
      </c>
      <c r="G160" s="1">
        <v>0</v>
      </c>
      <c r="H160" s="7" t="str">
        <f t="shared" si="58"/>
        <v>N/A</v>
      </c>
      <c r="I160" s="8" t="s">
        <v>1748</v>
      </c>
      <c r="J160" s="8" t="s">
        <v>1748</v>
      </c>
      <c r="K160" s="30" t="s">
        <v>736</v>
      </c>
      <c r="L160" s="111" t="str">
        <f t="shared" si="59"/>
        <v>N/A</v>
      </c>
    </row>
    <row r="161" spans="1:12" x14ac:dyDescent="0.25">
      <c r="A161" s="143" t="s">
        <v>542</v>
      </c>
      <c r="B161" s="30" t="s">
        <v>213</v>
      </c>
      <c r="C161" s="10">
        <v>0</v>
      </c>
      <c r="D161" s="7" t="str">
        <f t="shared" si="56"/>
        <v>N/A</v>
      </c>
      <c r="E161" s="10">
        <v>0</v>
      </c>
      <c r="F161" s="7" t="str">
        <f t="shared" si="57"/>
        <v>N/A</v>
      </c>
      <c r="G161" s="10">
        <v>0</v>
      </c>
      <c r="H161" s="7" t="str">
        <f t="shared" si="58"/>
        <v>N/A</v>
      </c>
      <c r="I161" s="8" t="s">
        <v>1748</v>
      </c>
      <c r="J161" s="8" t="s">
        <v>1748</v>
      </c>
      <c r="K161" s="30" t="s">
        <v>736</v>
      </c>
      <c r="L161" s="111" t="str">
        <f t="shared" si="59"/>
        <v>N/A</v>
      </c>
    </row>
    <row r="162" spans="1:12" x14ac:dyDescent="0.25">
      <c r="A162" s="143" t="s">
        <v>1276</v>
      </c>
      <c r="B162" s="30" t="s">
        <v>213</v>
      </c>
      <c r="C162" s="10" t="s">
        <v>1748</v>
      </c>
      <c r="D162" s="7" t="str">
        <f t="shared" si="56"/>
        <v>N/A</v>
      </c>
      <c r="E162" s="10" t="s">
        <v>1748</v>
      </c>
      <c r="F162" s="7" t="str">
        <f t="shared" si="57"/>
        <v>N/A</v>
      </c>
      <c r="G162" s="10" t="s">
        <v>1748</v>
      </c>
      <c r="H162" s="7" t="str">
        <f t="shared" si="58"/>
        <v>N/A</v>
      </c>
      <c r="I162" s="8" t="s">
        <v>1748</v>
      </c>
      <c r="J162" s="8" t="s">
        <v>1748</v>
      </c>
      <c r="K162" s="30" t="s">
        <v>736</v>
      </c>
      <c r="L162" s="111" t="str">
        <f t="shared" si="59"/>
        <v>N/A</v>
      </c>
    </row>
    <row r="163" spans="1:12" ht="25" x14ac:dyDescent="0.25">
      <c r="A163" s="143" t="s">
        <v>1277</v>
      </c>
      <c r="B163" s="30" t="s">
        <v>213</v>
      </c>
      <c r="C163" s="10" t="s">
        <v>1748</v>
      </c>
      <c r="D163" s="7" t="str">
        <f t="shared" si="56"/>
        <v>N/A</v>
      </c>
      <c r="E163" s="10" t="s">
        <v>1748</v>
      </c>
      <c r="F163" s="7" t="str">
        <f t="shared" si="57"/>
        <v>N/A</v>
      </c>
      <c r="G163" s="10" t="s">
        <v>1748</v>
      </c>
      <c r="H163" s="7" t="str">
        <f t="shared" si="58"/>
        <v>N/A</v>
      </c>
      <c r="I163" s="8" t="s">
        <v>1748</v>
      </c>
      <c r="J163" s="8" t="s">
        <v>1748</v>
      </c>
      <c r="K163" s="30" t="s">
        <v>736</v>
      </c>
      <c r="L163" s="111" t="str">
        <f t="shared" si="59"/>
        <v>N/A</v>
      </c>
    </row>
    <row r="164" spans="1:12" ht="25" x14ac:dyDescent="0.25">
      <c r="A164" s="143" t="s">
        <v>1278</v>
      </c>
      <c r="B164" s="30" t="s">
        <v>213</v>
      </c>
      <c r="C164" s="10" t="s">
        <v>1748</v>
      </c>
      <c r="D164" s="7" t="str">
        <f t="shared" si="56"/>
        <v>N/A</v>
      </c>
      <c r="E164" s="10" t="s">
        <v>1748</v>
      </c>
      <c r="F164" s="7" t="str">
        <f t="shared" si="57"/>
        <v>N/A</v>
      </c>
      <c r="G164" s="10" t="s">
        <v>1748</v>
      </c>
      <c r="H164" s="7" t="str">
        <f t="shared" si="58"/>
        <v>N/A</v>
      </c>
      <c r="I164" s="8" t="s">
        <v>1748</v>
      </c>
      <c r="J164" s="8" t="s">
        <v>1748</v>
      </c>
      <c r="K164" s="30" t="s">
        <v>736</v>
      </c>
      <c r="L164" s="111" t="str">
        <f t="shared" si="59"/>
        <v>N/A</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0</v>
      </c>
      <c r="D167" s="27" t="str">
        <f t="shared" si="56"/>
        <v>N/A</v>
      </c>
      <c r="E167" s="29">
        <v>0</v>
      </c>
      <c r="F167" s="27" t="str">
        <f t="shared" si="57"/>
        <v>N/A</v>
      </c>
      <c r="G167" s="29">
        <v>0</v>
      </c>
      <c r="H167" s="27" t="str">
        <f t="shared" si="58"/>
        <v>N/A</v>
      </c>
      <c r="I167" s="8" t="s">
        <v>1748</v>
      </c>
      <c r="J167" s="8" t="s">
        <v>1748</v>
      </c>
      <c r="K167" s="28" t="s">
        <v>736</v>
      </c>
      <c r="L167" s="111" t="str">
        <f t="shared" si="59"/>
        <v>N/A</v>
      </c>
    </row>
    <row r="168" spans="1:12" x14ac:dyDescent="0.25">
      <c r="A168" s="174" t="s">
        <v>1281</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736</v>
      </c>
      <c r="L168" s="111" t="str">
        <f t="shared" si="59"/>
        <v>N/A</v>
      </c>
    </row>
    <row r="169" spans="1:12" ht="25" x14ac:dyDescent="0.25">
      <c r="A169" s="174" t="s">
        <v>1282</v>
      </c>
      <c r="B169" s="30" t="s">
        <v>213</v>
      </c>
      <c r="C169" s="10" t="s">
        <v>1748</v>
      </c>
      <c r="D169" s="7" t="str">
        <f t="shared" si="56"/>
        <v>N/A</v>
      </c>
      <c r="E169" s="10" t="s">
        <v>1748</v>
      </c>
      <c r="F169" s="7" t="str">
        <f t="shared" si="57"/>
        <v>N/A</v>
      </c>
      <c r="G169" s="10" t="s">
        <v>1748</v>
      </c>
      <c r="H169" s="7" t="str">
        <f t="shared" si="58"/>
        <v>N/A</v>
      </c>
      <c r="I169" s="8" t="s">
        <v>1748</v>
      </c>
      <c r="J169" s="8" t="s">
        <v>1748</v>
      </c>
      <c r="K169" s="30" t="s">
        <v>736</v>
      </c>
      <c r="L169" s="111" t="str">
        <f t="shared" si="59"/>
        <v>N/A</v>
      </c>
    </row>
    <row r="170" spans="1:12" ht="25" x14ac:dyDescent="0.25">
      <c r="A170" s="174" t="s">
        <v>1283</v>
      </c>
      <c r="B170" s="30" t="s">
        <v>213</v>
      </c>
      <c r="C170" s="10" t="s">
        <v>1748</v>
      </c>
      <c r="D170" s="7" t="str">
        <f t="shared" si="56"/>
        <v>N/A</v>
      </c>
      <c r="E170" s="10" t="s">
        <v>1748</v>
      </c>
      <c r="F170" s="7" t="str">
        <f t="shared" si="57"/>
        <v>N/A</v>
      </c>
      <c r="G170" s="10" t="s">
        <v>1748</v>
      </c>
      <c r="H170" s="7" t="str">
        <f t="shared" si="58"/>
        <v>N/A</v>
      </c>
      <c r="I170" s="8" t="s">
        <v>1748</v>
      </c>
      <c r="J170" s="8" t="s">
        <v>1748</v>
      </c>
      <c r="K170" s="30" t="s">
        <v>736</v>
      </c>
      <c r="L170" s="111" t="str">
        <f t="shared" si="59"/>
        <v>N/A</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0</v>
      </c>
      <c r="D173" s="100" t="str">
        <f>IF($B173="N/A","N/A",IF(C173&gt;10,"No",IF(C173&lt;-10,"No","Yes")))</f>
        <v>N/A</v>
      </c>
      <c r="E173" s="99">
        <v>0</v>
      </c>
      <c r="F173" s="100" t="str">
        <f>IF($B173="N/A","N/A",IF(E173&gt;10,"No",IF(E173&lt;-10,"No","Yes")))</f>
        <v>N/A</v>
      </c>
      <c r="G173" s="99">
        <v>0</v>
      </c>
      <c r="H173" s="100" t="str">
        <f>IF($B173="N/A","N/A",IF(G173&gt;10,"No",IF(G173&lt;-10,"No","Yes")))</f>
        <v>N/A</v>
      </c>
      <c r="I173" s="95" t="s">
        <v>1748</v>
      </c>
      <c r="J173" s="95" t="s">
        <v>1748</v>
      </c>
      <c r="K173" s="96" t="s">
        <v>736</v>
      </c>
      <c r="L173" s="113" t="str">
        <f>IF(J173="Div by 0", "N/A", IF(K173="N/A","N/A", IF(J173&gt;VALUE(MID(K173,1,2)), "No", IF(J173&lt;-1*VALUE(MID(K173,1,2)), "No", "Yes"))))</f>
        <v>N/A</v>
      </c>
    </row>
    <row r="174" spans="1:12" ht="25" x14ac:dyDescent="0.25">
      <c r="A174" s="134" t="s">
        <v>1286</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736</v>
      </c>
      <c r="L174" s="111" t="str">
        <f t="shared" ref="L174:L181" si="67">IF(J174="Div by 0", "N/A", IF(K174="N/A","N/A", IF(J174&gt;VALUE(MID(K174,1,2)), "No", IF(J174&lt;-1*VALUE(MID(K174,1,2)), "No", "Yes"))))</f>
        <v>N/A</v>
      </c>
    </row>
    <row r="175" spans="1:12" ht="25" x14ac:dyDescent="0.25">
      <c r="A175" s="134" t="s">
        <v>545</v>
      </c>
      <c r="B175" s="30" t="s">
        <v>213</v>
      </c>
      <c r="C175" s="10">
        <v>0</v>
      </c>
      <c r="D175" s="7" t="str">
        <f t="shared" si="64"/>
        <v>N/A</v>
      </c>
      <c r="E175" s="10">
        <v>0</v>
      </c>
      <c r="F175" s="7" t="str">
        <f t="shared" si="65"/>
        <v>N/A</v>
      </c>
      <c r="G175" s="10">
        <v>0</v>
      </c>
      <c r="H175" s="7" t="str">
        <f t="shared" si="66"/>
        <v>N/A</v>
      </c>
      <c r="I175" s="8" t="s">
        <v>1748</v>
      </c>
      <c r="J175" s="8" t="s">
        <v>1748</v>
      </c>
      <c r="K175" s="30" t="s">
        <v>736</v>
      </c>
      <c r="L175" s="111" t="str">
        <f t="shared" si="67"/>
        <v>N/A</v>
      </c>
    </row>
    <row r="176" spans="1:12" ht="25" x14ac:dyDescent="0.25">
      <c r="A176" s="134" t="s">
        <v>510</v>
      </c>
      <c r="B176" s="30" t="s">
        <v>213</v>
      </c>
      <c r="C176" s="10">
        <v>0</v>
      </c>
      <c r="D176" s="7" t="str">
        <f t="shared" si="64"/>
        <v>N/A</v>
      </c>
      <c r="E176" s="10">
        <v>0</v>
      </c>
      <c r="F176" s="7" t="str">
        <f t="shared" si="65"/>
        <v>N/A</v>
      </c>
      <c r="G176" s="10">
        <v>0</v>
      </c>
      <c r="H176" s="7" t="str">
        <f t="shared" si="66"/>
        <v>N/A</v>
      </c>
      <c r="I176" s="8" t="s">
        <v>1748</v>
      </c>
      <c r="J176" s="8" t="s">
        <v>1748</v>
      </c>
      <c r="K176" s="30" t="s">
        <v>736</v>
      </c>
      <c r="L176" s="111" t="str">
        <f t="shared" si="67"/>
        <v>N/A</v>
      </c>
    </row>
    <row r="177" spans="1:12" ht="25" x14ac:dyDescent="0.25">
      <c r="A177" s="134" t="s">
        <v>511</v>
      </c>
      <c r="B177" s="30" t="s">
        <v>213</v>
      </c>
      <c r="C177" s="10" t="s">
        <v>1748</v>
      </c>
      <c r="D177" s="7" t="str">
        <f t="shared" si="64"/>
        <v>N/A</v>
      </c>
      <c r="E177" s="10" t="s">
        <v>1748</v>
      </c>
      <c r="F177" s="7" t="str">
        <f t="shared" si="65"/>
        <v>N/A</v>
      </c>
      <c r="G177" s="10" t="s">
        <v>1748</v>
      </c>
      <c r="H177" s="7" t="str">
        <f t="shared" si="66"/>
        <v>N/A</v>
      </c>
      <c r="I177" s="8" t="s">
        <v>1748</v>
      </c>
      <c r="J177" s="8" t="s">
        <v>1748</v>
      </c>
      <c r="K177" s="30" t="s">
        <v>736</v>
      </c>
      <c r="L177" s="111" t="str">
        <f t="shared" si="67"/>
        <v>N/A</v>
      </c>
    </row>
    <row r="178" spans="1:12" ht="25" x14ac:dyDescent="0.25">
      <c r="A178" s="134" t="s">
        <v>1287</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736</v>
      </c>
      <c r="L178" s="111" t="str">
        <f t="shared" si="67"/>
        <v>N/A</v>
      </c>
    </row>
    <row r="179" spans="1:12" ht="25" x14ac:dyDescent="0.25">
      <c r="A179" s="134" t="s">
        <v>512</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736</v>
      </c>
      <c r="L179" s="111" t="str">
        <f t="shared" si="67"/>
        <v>N/A</v>
      </c>
    </row>
    <row r="180" spans="1:12" ht="25" x14ac:dyDescent="0.25">
      <c r="A180" s="134" t="s">
        <v>513</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736</v>
      </c>
      <c r="L180" s="111" t="str">
        <f t="shared" si="67"/>
        <v>N/A</v>
      </c>
    </row>
    <row r="181" spans="1:12" ht="25" x14ac:dyDescent="0.25">
      <c r="A181" s="134" t="s">
        <v>1639</v>
      </c>
      <c r="B181" s="30" t="s">
        <v>213</v>
      </c>
      <c r="C181" s="9" t="s">
        <v>1748</v>
      </c>
      <c r="D181" s="7" t="str">
        <f t="shared" si="64"/>
        <v>N/A</v>
      </c>
      <c r="E181" s="9" t="s">
        <v>1748</v>
      </c>
      <c r="F181" s="7" t="str">
        <f t="shared" si="65"/>
        <v>N/A</v>
      </c>
      <c r="G181" s="9" t="s">
        <v>1748</v>
      </c>
      <c r="H181" s="7" t="str">
        <f t="shared" si="66"/>
        <v>N/A</v>
      </c>
      <c r="I181" s="36" t="s">
        <v>1748</v>
      </c>
      <c r="J181" s="36" t="s">
        <v>1748</v>
      </c>
      <c r="K181" s="30" t="s">
        <v>736</v>
      </c>
      <c r="L181" s="111" t="str">
        <f t="shared" si="67"/>
        <v>N/A</v>
      </c>
    </row>
    <row r="182" spans="1:12" ht="25" x14ac:dyDescent="0.25">
      <c r="A182" s="134" t="s">
        <v>1640</v>
      </c>
      <c r="B182" s="101" t="s">
        <v>213</v>
      </c>
      <c r="C182" s="102" t="s">
        <v>1748</v>
      </c>
      <c r="D182" s="97" t="str">
        <f t="shared" ref="D182" si="68">IF($B182="N/A","N/A",IF(C182&lt;0,"No","Yes"))</f>
        <v>N/A</v>
      </c>
      <c r="E182" s="102" t="s">
        <v>1748</v>
      </c>
      <c r="F182" s="97" t="str">
        <f t="shared" ref="F182" si="69">IF($B182="N/A","N/A",IF(E182&lt;0,"No","Yes"))</f>
        <v>N/A</v>
      </c>
      <c r="G182" s="102" t="s">
        <v>1748</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t="s">
        <v>1748</v>
      </c>
      <c r="D186" s="94" t="str">
        <f>IF($B186="N/A","N/A",IF(C186&gt;10,"No",IF(C186&lt;-10,"No","Yes")))</f>
        <v>N/A</v>
      </c>
      <c r="E186" s="102" t="s">
        <v>1748</v>
      </c>
      <c r="F186" s="94" t="str">
        <f>IF($B186="N/A","N/A",IF(E186&gt;10,"No",IF(E186&lt;-10,"No","Yes")))</f>
        <v>N/A</v>
      </c>
      <c r="G186" s="102" t="s">
        <v>1748</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t="s">
        <v>1748</v>
      </c>
      <c r="D188" s="27" t="str">
        <f t="shared" si="76"/>
        <v>N/A</v>
      </c>
      <c r="E188" s="9" t="s">
        <v>1748</v>
      </c>
      <c r="F188" s="27" t="str">
        <f t="shared" si="77"/>
        <v>N/A</v>
      </c>
      <c r="G188" s="9" t="s">
        <v>1748</v>
      </c>
      <c r="H188" s="27" t="str">
        <f t="shared" si="78"/>
        <v>N/A</v>
      </c>
      <c r="I188" s="36" t="s">
        <v>1748</v>
      </c>
      <c r="J188" s="36" t="s">
        <v>1748</v>
      </c>
      <c r="K188" s="28" t="s">
        <v>736</v>
      </c>
      <c r="L188" s="111" t="str">
        <f t="shared" si="75"/>
        <v>N/A</v>
      </c>
    </row>
    <row r="189" spans="1:12" ht="25" x14ac:dyDescent="0.25">
      <c r="A189" s="134" t="s">
        <v>1648</v>
      </c>
      <c r="B189" s="22" t="s">
        <v>213</v>
      </c>
      <c r="C189" s="9" t="s">
        <v>1748</v>
      </c>
      <c r="D189" s="27" t="str">
        <f t="shared" si="76"/>
        <v>N/A</v>
      </c>
      <c r="E189" s="9" t="s">
        <v>1748</v>
      </c>
      <c r="F189" s="27" t="str">
        <f t="shared" si="77"/>
        <v>N/A</v>
      </c>
      <c r="G189" s="9" t="s">
        <v>1748</v>
      </c>
      <c r="H189" s="27" t="str">
        <f t="shared" si="78"/>
        <v>N/A</v>
      </c>
      <c r="I189" s="36" t="s">
        <v>1748</v>
      </c>
      <c r="J189" s="36" t="s">
        <v>1748</v>
      </c>
      <c r="K189" s="28" t="s">
        <v>736</v>
      </c>
      <c r="L189" s="111" t="str">
        <f t="shared" si="75"/>
        <v>N/A</v>
      </c>
    </row>
    <row r="190" spans="1:12" ht="25" x14ac:dyDescent="0.25">
      <c r="A190" s="134" t="s">
        <v>1649</v>
      </c>
      <c r="B190" s="22" t="s">
        <v>213</v>
      </c>
      <c r="C190" s="9" t="s">
        <v>1748</v>
      </c>
      <c r="D190" s="27" t="str">
        <f t="shared" si="76"/>
        <v>N/A</v>
      </c>
      <c r="E190" s="9" t="s">
        <v>1748</v>
      </c>
      <c r="F190" s="27" t="str">
        <f t="shared" si="77"/>
        <v>N/A</v>
      </c>
      <c r="G190" s="9" t="s">
        <v>1748</v>
      </c>
      <c r="H190" s="27" t="str">
        <f t="shared" si="78"/>
        <v>N/A</v>
      </c>
      <c r="I190" s="36" t="s">
        <v>1748</v>
      </c>
      <c r="J190" s="36" t="s">
        <v>1748</v>
      </c>
      <c r="K190" s="28" t="s">
        <v>736</v>
      </c>
      <c r="L190" s="111" t="str">
        <f t="shared" si="75"/>
        <v>N/A</v>
      </c>
    </row>
    <row r="191" spans="1:12" ht="25" x14ac:dyDescent="0.25">
      <c r="A191" s="134" t="s">
        <v>1650</v>
      </c>
      <c r="B191" s="22" t="s">
        <v>213</v>
      </c>
      <c r="C191" s="9" t="s">
        <v>1748</v>
      </c>
      <c r="D191" s="27" t="str">
        <f t="shared" si="76"/>
        <v>N/A</v>
      </c>
      <c r="E191" s="9" t="s">
        <v>1748</v>
      </c>
      <c r="F191" s="27" t="str">
        <f t="shared" si="77"/>
        <v>N/A</v>
      </c>
      <c r="G191" s="9" t="s">
        <v>1748</v>
      </c>
      <c r="H191" s="27" t="str">
        <f t="shared" si="78"/>
        <v>N/A</v>
      </c>
      <c r="I191" s="36" t="s">
        <v>1748</v>
      </c>
      <c r="J191" s="36" t="s">
        <v>1748</v>
      </c>
      <c r="K191" s="28" t="s">
        <v>736</v>
      </c>
      <c r="L191" s="111" t="str">
        <f t="shared" si="75"/>
        <v>N/A</v>
      </c>
    </row>
    <row r="192" spans="1:12" ht="25" x14ac:dyDescent="0.25">
      <c r="A192" s="134" t="s">
        <v>1651</v>
      </c>
      <c r="B192" s="22" t="s">
        <v>213</v>
      </c>
      <c r="C192" s="9" t="s">
        <v>1748</v>
      </c>
      <c r="D192" s="27" t="str">
        <f t="shared" si="76"/>
        <v>N/A</v>
      </c>
      <c r="E192" s="9" t="s">
        <v>1748</v>
      </c>
      <c r="F192" s="27" t="str">
        <f t="shared" si="77"/>
        <v>N/A</v>
      </c>
      <c r="G192" s="9" t="s">
        <v>1748</v>
      </c>
      <c r="H192" s="27" t="str">
        <f t="shared" si="78"/>
        <v>N/A</v>
      </c>
      <c r="I192" s="36" t="s">
        <v>1748</v>
      </c>
      <c r="J192" s="36" t="s">
        <v>1748</v>
      </c>
      <c r="K192" s="28" t="s">
        <v>736</v>
      </c>
      <c r="L192" s="111" t="str">
        <f t="shared" si="75"/>
        <v>N/A</v>
      </c>
    </row>
    <row r="193" spans="1:12" ht="25" x14ac:dyDescent="0.25">
      <c r="A193" s="134" t="s">
        <v>1652</v>
      </c>
      <c r="B193" s="22" t="s">
        <v>213</v>
      </c>
      <c r="C193" s="9" t="s">
        <v>1748</v>
      </c>
      <c r="D193" s="27" t="str">
        <f t="shared" si="76"/>
        <v>N/A</v>
      </c>
      <c r="E193" s="9" t="s">
        <v>1748</v>
      </c>
      <c r="F193" s="27" t="str">
        <f t="shared" si="77"/>
        <v>N/A</v>
      </c>
      <c r="G193" s="9" t="s">
        <v>1748</v>
      </c>
      <c r="H193" s="27" t="str">
        <f t="shared" si="78"/>
        <v>N/A</v>
      </c>
      <c r="I193" s="36" t="s">
        <v>1748</v>
      </c>
      <c r="J193" s="36" t="s">
        <v>1748</v>
      </c>
      <c r="K193" s="28" t="s">
        <v>736</v>
      </c>
      <c r="L193" s="111" t="str">
        <f t="shared" si="75"/>
        <v>N/A</v>
      </c>
    </row>
    <row r="194" spans="1:12" ht="25" x14ac:dyDescent="0.25">
      <c r="A194" s="134" t="s">
        <v>1653</v>
      </c>
      <c r="B194" s="22" t="s">
        <v>213</v>
      </c>
      <c r="C194" s="9" t="s">
        <v>1748</v>
      </c>
      <c r="D194" s="27" t="str">
        <f t="shared" si="76"/>
        <v>N/A</v>
      </c>
      <c r="E194" s="9" t="s">
        <v>1748</v>
      </c>
      <c r="F194" s="27" t="str">
        <f t="shared" si="77"/>
        <v>N/A</v>
      </c>
      <c r="G194" s="9" t="s">
        <v>1748</v>
      </c>
      <c r="H194" s="27" t="str">
        <f t="shared" si="78"/>
        <v>N/A</v>
      </c>
      <c r="I194" s="36" t="s">
        <v>1748</v>
      </c>
      <c r="J194" s="36" t="s">
        <v>1748</v>
      </c>
      <c r="K194" s="28" t="s">
        <v>736</v>
      </c>
      <c r="L194" s="111" t="str">
        <f t="shared" si="75"/>
        <v>N/A</v>
      </c>
    </row>
    <row r="195" spans="1:12" ht="25" x14ac:dyDescent="0.25">
      <c r="A195" s="134" t="s">
        <v>1654</v>
      </c>
      <c r="B195" s="22" t="s">
        <v>213</v>
      </c>
      <c r="C195" s="9" t="s">
        <v>1748</v>
      </c>
      <c r="D195" s="27" t="str">
        <f t="shared" si="76"/>
        <v>N/A</v>
      </c>
      <c r="E195" s="9" t="s">
        <v>1748</v>
      </c>
      <c r="F195" s="27" t="str">
        <f t="shared" si="77"/>
        <v>N/A</v>
      </c>
      <c r="G195" s="9" t="s">
        <v>1748</v>
      </c>
      <c r="H195" s="27" t="str">
        <f t="shared" si="78"/>
        <v>N/A</v>
      </c>
      <c r="I195" s="36" t="s">
        <v>1748</v>
      </c>
      <c r="J195" s="36" t="s">
        <v>1748</v>
      </c>
      <c r="K195" s="28" t="s">
        <v>736</v>
      </c>
      <c r="L195" s="111" t="str">
        <f t="shared" si="75"/>
        <v>N/A</v>
      </c>
    </row>
    <row r="196" spans="1:12" ht="25" x14ac:dyDescent="0.25">
      <c r="A196" s="134" t="s">
        <v>1655</v>
      </c>
      <c r="B196" s="22" t="s">
        <v>213</v>
      </c>
      <c r="C196" s="9" t="s">
        <v>1748</v>
      </c>
      <c r="D196" s="27" t="str">
        <f t="shared" si="76"/>
        <v>N/A</v>
      </c>
      <c r="E196" s="9" t="s">
        <v>1748</v>
      </c>
      <c r="F196" s="27" t="str">
        <f t="shared" si="77"/>
        <v>N/A</v>
      </c>
      <c r="G196" s="9" t="s">
        <v>1748</v>
      </c>
      <c r="H196" s="27" t="str">
        <f t="shared" si="78"/>
        <v>N/A</v>
      </c>
      <c r="I196" s="36" t="s">
        <v>1748</v>
      </c>
      <c r="J196" s="36" t="s">
        <v>1748</v>
      </c>
      <c r="K196" s="28" t="s">
        <v>736</v>
      </c>
      <c r="L196" s="111" t="str">
        <f t="shared" si="75"/>
        <v>N/A</v>
      </c>
    </row>
    <row r="197" spans="1:12" ht="25" x14ac:dyDescent="0.25">
      <c r="A197" s="134" t="s">
        <v>1656</v>
      </c>
      <c r="B197" s="22" t="s">
        <v>213</v>
      </c>
      <c r="C197" s="9" t="s">
        <v>1748</v>
      </c>
      <c r="D197" s="27" t="str">
        <f t="shared" si="76"/>
        <v>N/A</v>
      </c>
      <c r="E197" s="9" t="s">
        <v>1748</v>
      </c>
      <c r="F197" s="27" t="str">
        <f t="shared" si="77"/>
        <v>N/A</v>
      </c>
      <c r="G197" s="9" t="s">
        <v>1748</v>
      </c>
      <c r="H197" s="27" t="str">
        <f t="shared" si="78"/>
        <v>N/A</v>
      </c>
      <c r="I197" s="36" t="s">
        <v>1748</v>
      </c>
      <c r="J197" s="36" t="s">
        <v>1748</v>
      </c>
      <c r="K197" s="28" t="s">
        <v>736</v>
      </c>
      <c r="L197" s="111" t="str">
        <f t="shared" si="75"/>
        <v>N/A</v>
      </c>
    </row>
    <row r="198" spans="1:12" ht="25" x14ac:dyDescent="0.25">
      <c r="A198" s="134" t="s">
        <v>1657</v>
      </c>
      <c r="B198" s="22" t="s">
        <v>213</v>
      </c>
      <c r="C198" s="9" t="s">
        <v>1748</v>
      </c>
      <c r="D198" s="27" t="str">
        <f t="shared" si="76"/>
        <v>N/A</v>
      </c>
      <c r="E198" s="9" t="s">
        <v>1748</v>
      </c>
      <c r="F198" s="27" t="str">
        <f t="shared" si="77"/>
        <v>N/A</v>
      </c>
      <c r="G198" s="9" t="s">
        <v>1748</v>
      </c>
      <c r="H198" s="27" t="str">
        <f t="shared" si="78"/>
        <v>N/A</v>
      </c>
      <c r="I198" s="36" t="s">
        <v>1748</v>
      </c>
      <c r="J198" s="36" t="s">
        <v>1748</v>
      </c>
      <c r="K198" s="28" t="s">
        <v>736</v>
      </c>
      <c r="L198" s="111" t="str">
        <f t="shared" si="75"/>
        <v>N/A</v>
      </c>
    </row>
    <row r="199" spans="1:12" ht="25" x14ac:dyDescent="0.25">
      <c r="A199" s="134" t="s">
        <v>1658</v>
      </c>
      <c r="B199" s="22" t="s">
        <v>213</v>
      </c>
      <c r="C199" s="9" t="s">
        <v>1748</v>
      </c>
      <c r="D199" s="27" t="str">
        <f t="shared" si="76"/>
        <v>N/A</v>
      </c>
      <c r="E199" s="9" t="s">
        <v>1748</v>
      </c>
      <c r="F199" s="27" t="str">
        <f t="shared" si="77"/>
        <v>N/A</v>
      </c>
      <c r="G199" s="9" t="s">
        <v>1748</v>
      </c>
      <c r="H199" s="27" t="str">
        <f t="shared" si="78"/>
        <v>N/A</v>
      </c>
      <c r="I199" s="36" t="s">
        <v>1748</v>
      </c>
      <c r="J199" s="36" t="s">
        <v>1748</v>
      </c>
      <c r="K199" s="28" t="s">
        <v>736</v>
      </c>
      <c r="L199" s="111" t="str">
        <f t="shared" si="75"/>
        <v>N/A</v>
      </c>
    </row>
    <row r="200" spans="1:12" ht="25" x14ac:dyDescent="0.25">
      <c r="A200" s="134" t="s">
        <v>1659</v>
      </c>
      <c r="B200" s="22" t="s">
        <v>213</v>
      </c>
      <c r="C200" s="9" t="s">
        <v>1748</v>
      </c>
      <c r="D200" s="27" t="str">
        <f t="shared" si="76"/>
        <v>N/A</v>
      </c>
      <c r="E200" s="9" t="s">
        <v>1748</v>
      </c>
      <c r="F200" s="27" t="str">
        <f t="shared" si="77"/>
        <v>N/A</v>
      </c>
      <c r="G200" s="9" t="s">
        <v>1748</v>
      </c>
      <c r="H200" s="27" t="str">
        <f t="shared" si="78"/>
        <v>N/A</v>
      </c>
      <c r="I200" s="36" t="s">
        <v>1748</v>
      </c>
      <c r="J200" s="36" t="s">
        <v>1748</v>
      </c>
      <c r="K200" s="28" t="s">
        <v>736</v>
      </c>
      <c r="L200" s="111" t="str">
        <f t="shared" si="75"/>
        <v>N/A</v>
      </c>
    </row>
    <row r="201" spans="1:12" ht="25" x14ac:dyDescent="0.25">
      <c r="A201" s="134" t="s">
        <v>1660</v>
      </c>
      <c r="B201" s="22" t="s">
        <v>213</v>
      </c>
      <c r="C201" s="9" t="s">
        <v>1748</v>
      </c>
      <c r="D201" s="27" t="str">
        <f t="shared" si="76"/>
        <v>N/A</v>
      </c>
      <c r="E201" s="9" t="s">
        <v>1748</v>
      </c>
      <c r="F201" s="27" t="str">
        <f t="shared" si="77"/>
        <v>N/A</v>
      </c>
      <c r="G201" s="9" t="s">
        <v>1748</v>
      </c>
      <c r="H201" s="27" t="str">
        <f t="shared" si="78"/>
        <v>N/A</v>
      </c>
      <c r="I201" s="36" t="s">
        <v>1748</v>
      </c>
      <c r="J201" s="36" t="s">
        <v>1748</v>
      </c>
      <c r="K201" s="28" t="s">
        <v>736</v>
      </c>
      <c r="L201" s="111" t="str">
        <f t="shared" si="75"/>
        <v>N/A</v>
      </c>
    </row>
    <row r="202" spans="1:12" ht="25" x14ac:dyDescent="0.25">
      <c r="A202" s="134" t="s">
        <v>1661</v>
      </c>
      <c r="B202" s="22" t="s">
        <v>213</v>
      </c>
      <c r="C202" s="9" t="s">
        <v>1748</v>
      </c>
      <c r="D202" s="27" t="str">
        <f t="shared" si="76"/>
        <v>N/A</v>
      </c>
      <c r="E202" s="9" t="s">
        <v>1748</v>
      </c>
      <c r="F202" s="27" t="str">
        <f t="shared" si="77"/>
        <v>N/A</v>
      </c>
      <c r="G202" s="9" t="s">
        <v>1748</v>
      </c>
      <c r="H202" s="27" t="str">
        <f t="shared" si="78"/>
        <v>N/A</v>
      </c>
      <c r="I202" s="36" t="s">
        <v>1748</v>
      </c>
      <c r="J202" s="36" t="s">
        <v>1748</v>
      </c>
      <c r="K202" s="28" t="s">
        <v>736</v>
      </c>
      <c r="L202" s="111" t="str">
        <f t="shared" si="75"/>
        <v>N/A</v>
      </c>
    </row>
    <row r="203" spans="1:12" ht="25" x14ac:dyDescent="0.25">
      <c r="A203" s="134" t="s">
        <v>1662</v>
      </c>
      <c r="B203" s="22" t="s">
        <v>213</v>
      </c>
      <c r="C203" s="9" t="s">
        <v>1748</v>
      </c>
      <c r="D203" s="27" t="str">
        <f t="shared" si="76"/>
        <v>N/A</v>
      </c>
      <c r="E203" s="9" t="s">
        <v>1748</v>
      </c>
      <c r="F203" s="27" t="str">
        <f t="shared" si="77"/>
        <v>N/A</v>
      </c>
      <c r="G203" s="9" t="s">
        <v>1748</v>
      </c>
      <c r="H203" s="27" t="str">
        <f t="shared" si="78"/>
        <v>N/A</v>
      </c>
      <c r="I203" s="36" t="s">
        <v>1748</v>
      </c>
      <c r="J203" s="36" t="s">
        <v>1748</v>
      </c>
      <c r="K203" s="28" t="s">
        <v>736</v>
      </c>
      <c r="L203" s="111" t="str">
        <f t="shared" si="75"/>
        <v>N/A</v>
      </c>
    </row>
    <row r="204" spans="1:12" ht="25" x14ac:dyDescent="0.25">
      <c r="A204" s="134" t="s">
        <v>1663</v>
      </c>
      <c r="B204" s="22" t="s">
        <v>213</v>
      </c>
      <c r="C204" s="9" t="s">
        <v>1748</v>
      </c>
      <c r="D204" s="27" t="str">
        <f t="shared" si="76"/>
        <v>N/A</v>
      </c>
      <c r="E204" s="9" t="s">
        <v>1748</v>
      </c>
      <c r="F204" s="27" t="str">
        <f t="shared" si="77"/>
        <v>N/A</v>
      </c>
      <c r="G204" s="9" t="s">
        <v>1748</v>
      </c>
      <c r="H204" s="27" t="str">
        <f t="shared" si="78"/>
        <v>N/A</v>
      </c>
      <c r="I204" s="36" t="s">
        <v>1748</v>
      </c>
      <c r="J204" s="36" t="s">
        <v>1748</v>
      </c>
      <c r="K204" s="28" t="s">
        <v>736</v>
      </c>
      <c r="L204" s="111" t="str">
        <f t="shared" si="75"/>
        <v>N/A</v>
      </c>
    </row>
    <row r="205" spans="1:12" ht="25" x14ac:dyDescent="0.25">
      <c r="A205" s="134" t="s">
        <v>1664</v>
      </c>
      <c r="B205" s="22" t="s">
        <v>213</v>
      </c>
      <c r="C205" s="9" t="s">
        <v>1748</v>
      </c>
      <c r="D205" s="27" t="str">
        <f t="shared" si="76"/>
        <v>N/A</v>
      </c>
      <c r="E205" s="9" t="s">
        <v>1748</v>
      </c>
      <c r="F205" s="27" t="str">
        <f t="shared" si="77"/>
        <v>N/A</v>
      </c>
      <c r="G205" s="9" t="s">
        <v>1748</v>
      </c>
      <c r="H205" s="27" t="str">
        <f t="shared" si="78"/>
        <v>N/A</v>
      </c>
      <c r="I205" s="36" t="s">
        <v>1748</v>
      </c>
      <c r="J205" s="36" t="s">
        <v>1748</v>
      </c>
      <c r="K205" s="28" t="s">
        <v>736</v>
      </c>
      <c r="L205" s="111" t="str">
        <f t="shared" si="75"/>
        <v>N/A</v>
      </c>
    </row>
    <row r="206" spans="1:12" ht="25" x14ac:dyDescent="0.25">
      <c r="A206" s="134" t="s">
        <v>1665</v>
      </c>
      <c r="B206" s="22" t="s">
        <v>213</v>
      </c>
      <c r="C206" s="9" t="s">
        <v>1748</v>
      </c>
      <c r="D206" s="27" t="str">
        <f t="shared" si="76"/>
        <v>N/A</v>
      </c>
      <c r="E206" s="9" t="s">
        <v>1748</v>
      </c>
      <c r="F206" s="27" t="str">
        <f t="shared" si="77"/>
        <v>N/A</v>
      </c>
      <c r="G206" s="9" t="s">
        <v>1748</v>
      </c>
      <c r="H206" s="27" t="str">
        <f t="shared" si="78"/>
        <v>N/A</v>
      </c>
      <c r="I206" s="36" t="s">
        <v>1748</v>
      </c>
      <c r="J206" s="36" t="s">
        <v>1748</v>
      </c>
      <c r="K206" s="28" t="s">
        <v>736</v>
      </c>
      <c r="L206" s="111" t="str">
        <f t="shared" si="75"/>
        <v>N/A</v>
      </c>
    </row>
    <row r="207" spans="1:12" ht="25" x14ac:dyDescent="0.25">
      <c r="A207" s="134" t="s">
        <v>1666</v>
      </c>
      <c r="B207" s="22" t="s">
        <v>213</v>
      </c>
      <c r="C207" s="9" t="s">
        <v>1748</v>
      </c>
      <c r="D207" s="27" t="str">
        <f t="shared" si="76"/>
        <v>N/A</v>
      </c>
      <c r="E207" s="9" t="s">
        <v>1748</v>
      </c>
      <c r="F207" s="27" t="str">
        <f t="shared" si="77"/>
        <v>N/A</v>
      </c>
      <c r="G207" s="9" t="s">
        <v>1748</v>
      </c>
      <c r="H207" s="27" t="str">
        <f t="shared" si="78"/>
        <v>N/A</v>
      </c>
      <c r="I207" s="36" t="s">
        <v>1748</v>
      </c>
      <c r="J207" s="36" t="s">
        <v>1748</v>
      </c>
      <c r="K207" s="28" t="s">
        <v>736</v>
      </c>
      <c r="L207" s="111" t="str">
        <f t="shared" si="75"/>
        <v>N/A</v>
      </c>
    </row>
    <row r="208" spans="1:12" ht="25" x14ac:dyDescent="0.25">
      <c r="A208" s="134" t="s">
        <v>1667</v>
      </c>
      <c r="B208" s="22" t="s">
        <v>213</v>
      </c>
      <c r="C208" s="9" t="s">
        <v>1748</v>
      </c>
      <c r="D208" s="27" t="str">
        <f t="shared" si="76"/>
        <v>N/A</v>
      </c>
      <c r="E208" s="9" t="s">
        <v>1748</v>
      </c>
      <c r="F208" s="27" t="str">
        <f t="shared" si="77"/>
        <v>N/A</v>
      </c>
      <c r="G208" s="9" t="s">
        <v>1748</v>
      </c>
      <c r="H208" s="27" t="str">
        <f t="shared" si="78"/>
        <v>N/A</v>
      </c>
      <c r="I208" s="36" t="s">
        <v>1748</v>
      </c>
      <c r="J208" s="36" t="s">
        <v>1748</v>
      </c>
      <c r="K208" s="28" t="s">
        <v>736</v>
      </c>
      <c r="L208" s="111" t="str">
        <f t="shared" si="75"/>
        <v>N/A</v>
      </c>
    </row>
    <row r="209" spans="1:12" ht="25" x14ac:dyDescent="0.25">
      <c r="A209" s="134" t="s">
        <v>1668</v>
      </c>
      <c r="B209" s="22" t="s">
        <v>213</v>
      </c>
      <c r="C209" s="9" t="s">
        <v>1748</v>
      </c>
      <c r="D209" s="27" t="str">
        <f t="shared" si="76"/>
        <v>N/A</v>
      </c>
      <c r="E209" s="9" t="s">
        <v>1748</v>
      </c>
      <c r="F209" s="27" t="str">
        <f t="shared" si="77"/>
        <v>N/A</v>
      </c>
      <c r="G209" s="9" t="s">
        <v>1748</v>
      </c>
      <c r="H209" s="27" t="str">
        <f t="shared" si="78"/>
        <v>N/A</v>
      </c>
      <c r="I209" s="36" t="s">
        <v>1748</v>
      </c>
      <c r="J209" s="36" t="s">
        <v>1748</v>
      </c>
      <c r="K209" s="28" t="s">
        <v>736</v>
      </c>
      <c r="L209" s="111" t="str">
        <f t="shared" si="75"/>
        <v>N/A</v>
      </c>
    </row>
    <row r="210" spans="1:12" ht="25" x14ac:dyDescent="0.25">
      <c r="A210" s="134" t="s">
        <v>1669</v>
      </c>
      <c r="B210" s="22" t="s">
        <v>213</v>
      </c>
      <c r="C210" s="9" t="s">
        <v>1748</v>
      </c>
      <c r="D210" s="27" t="str">
        <f t="shared" si="76"/>
        <v>N/A</v>
      </c>
      <c r="E210" s="9" t="s">
        <v>1748</v>
      </c>
      <c r="F210" s="27" t="str">
        <f t="shared" si="77"/>
        <v>N/A</v>
      </c>
      <c r="G210" s="9" t="s">
        <v>1748</v>
      </c>
      <c r="H210" s="27" t="str">
        <f t="shared" si="78"/>
        <v>N/A</v>
      </c>
      <c r="I210" s="36" t="s">
        <v>1748</v>
      </c>
      <c r="J210" s="36" t="s">
        <v>1748</v>
      </c>
      <c r="K210" s="28" t="s">
        <v>736</v>
      </c>
      <c r="L210" s="111" t="str">
        <f t="shared" si="75"/>
        <v>N/A</v>
      </c>
    </row>
    <row r="211" spans="1:12" ht="25" x14ac:dyDescent="0.25">
      <c r="A211" s="134" t="s">
        <v>1670</v>
      </c>
      <c r="B211" s="22" t="s">
        <v>213</v>
      </c>
      <c r="C211" s="9" t="s">
        <v>1748</v>
      </c>
      <c r="D211" s="27" t="str">
        <f t="shared" si="76"/>
        <v>N/A</v>
      </c>
      <c r="E211" s="9" t="s">
        <v>1748</v>
      </c>
      <c r="F211" s="27" t="str">
        <f t="shared" si="77"/>
        <v>N/A</v>
      </c>
      <c r="G211" s="9" t="s">
        <v>1748</v>
      </c>
      <c r="H211" s="27" t="str">
        <f t="shared" si="78"/>
        <v>N/A</v>
      </c>
      <c r="I211" s="36" t="s">
        <v>1748</v>
      </c>
      <c r="J211" s="36" t="s">
        <v>1748</v>
      </c>
      <c r="K211" s="28" t="s">
        <v>736</v>
      </c>
      <c r="L211" s="111" t="str">
        <f t="shared" si="75"/>
        <v>N/A</v>
      </c>
    </row>
    <row r="212" spans="1:12" ht="25" x14ac:dyDescent="0.25">
      <c r="A212" s="134" t="s">
        <v>1671</v>
      </c>
      <c r="B212" s="22" t="s">
        <v>213</v>
      </c>
      <c r="C212" s="9" t="s">
        <v>1748</v>
      </c>
      <c r="D212" s="27" t="str">
        <f t="shared" si="76"/>
        <v>N/A</v>
      </c>
      <c r="E212" s="9" t="s">
        <v>1748</v>
      </c>
      <c r="F212" s="27" t="str">
        <f t="shared" si="77"/>
        <v>N/A</v>
      </c>
      <c r="G212" s="9" t="s">
        <v>1748</v>
      </c>
      <c r="H212" s="27" t="str">
        <f t="shared" si="78"/>
        <v>N/A</v>
      </c>
      <c r="I212" s="36" t="s">
        <v>1748</v>
      </c>
      <c r="J212" s="36" t="s">
        <v>1748</v>
      </c>
      <c r="K212" s="28" t="s">
        <v>736</v>
      </c>
      <c r="L212" s="111" t="str">
        <f t="shared" si="75"/>
        <v>N/A</v>
      </c>
    </row>
    <row r="213" spans="1:12" ht="25" x14ac:dyDescent="0.25">
      <c r="A213" s="135" t="s">
        <v>1644</v>
      </c>
      <c r="B213" s="119" t="s">
        <v>213</v>
      </c>
      <c r="C213" s="175" t="s">
        <v>1748</v>
      </c>
      <c r="D213" s="151" t="str">
        <f t="shared" si="76"/>
        <v>N/A</v>
      </c>
      <c r="E213" s="175" t="s">
        <v>1748</v>
      </c>
      <c r="F213" s="151" t="str">
        <f t="shared" si="77"/>
        <v>N/A</v>
      </c>
      <c r="G213" s="175" t="s">
        <v>1748</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138003</v>
      </c>
      <c r="D6" s="7" t="str">
        <f t="shared" ref="D6:D39" si="0">IF($B6="N/A","N/A",IF(C6&gt;10,"No",IF(C6&lt;-10,"No","Yes")))</f>
        <v>N/A</v>
      </c>
      <c r="E6" s="1">
        <v>144087</v>
      </c>
      <c r="F6" s="7" t="str">
        <f t="shared" ref="F6:F39" si="1">IF($B6="N/A","N/A",IF(E6&gt;10,"No",IF(E6&lt;-10,"No","Yes")))</f>
        <v>N/A</v>
      </c>
      <c r="G6" s="1">
        <v>144204</v>
      </c>
      <c r="H6" s="7" t="str">
        <f t="shared" ref="H6:H39" si="2">IF($B6="N/A","N/A",IF(G6&gt;10,"No",IF(G6&lt;-10,"No","Yes")))</f>
        <v>N/A</v>
      </c>
      <c r="I6" s="36">
        <v>4.4089999999999998</v>
      </c>
      <c r="J6" s="36">
        <v>8.1199999999999994E-2</v>
      </c>
      <c r="K6" s="30" t="s">
        <v>736</v>
      </c>
      <c r="L6" s="111" t="str">
        <f t="shared" ref="L6:L39" si="3">IF(J6="Div by 0", "N/A", IF(K6="N/A","N/A", IF(J6&gt;VALUE(MID(K6,1,2)), "No", IF(J6&lt;-1*VALUE(MID(K6,1,2)), "No", "Yes"))))</f>
        <v>Yes</v>
      </c>
    </row>
    <row r="7" spans="1:12" x14ac:dyDescent="0.25">
      <c r="A7" s="144" t="s">
        <v>4</v>
      </c>
      <c r="B7" s="22" t="s">
        <v>213</v>
      </c>
      <c r="C7" s="23">
        <v>122388</v>
      </c>
      <c r="D7" s="27" t="str">
        <f t="shared" si="0"/>
        <v>N/A</v>
      </c>
      <c r="E7" s="23">
        <v>128339</v>
      </c>
      <c r="F7" s="27" t="str">
        <f t="shared" si="1"/>
        <v>N/A</v>
      </c>
      <c r="G7" s="23">
        <v>128391</v>
      </c>
      <c r="H7" s="27" t="str">
        <f t="shared" si="2"/>
        <v>N/A</v>
      </c>
      <c r="I7" s="8">
        <v>4.8620000000000001</v>
      </c>
      <c r="J7" s="8">
        <v>4.0500000000000001E-2</v>
      </c>
      <c r="K7" s="28" t="s">
        <v>736</v>
      </c>
      <c r="L7" s="111" t="str">
        <f t="shared" si="3"/>
        <v>Yes</v>
      </c>
    </row>
    <row r="8" spans="1:12" x14ac:dyDescent="0.25">
      <c r="A8" s="144" t="s">
        <v>359</v>
      </c>
      <c r="B8" s="22" t="s">
        <v>213</v>
      </c>
      <c r="C8" s="4">
        <v>88.685028586000001</v>
      </c>
      <c r="D8" s="27" t="str">
        <f>IF($B8="N/A","N/A",IF(C8&gt;10,"No",IF(C8&lt;-10,"No","Yes")))</f>
        <v>N/A</v>
      </c>
      <c r="E8" s="4">
        <v>89.070492133000002</v>
      </c>
      <c r="F8" s="27" t="str">
        <f t="shared" si="1"/>
        <v>N/A</v>
      </c>
      <c r="G8" s="4">
        <v>89.034284763000002</v>
      </c>
      <c r="H8" s="27" t="str">
        <f t="shared" si="2"/>
        <v>N/A</v>
      </c>
      <c r="I8" s="8">
        <v>0.43459999999999999</v>
      </c>
      <c r="J8" s="8">
        <v>-4.1000000000000002E-2</v>
      </c>
      <c r="K8" s="28" t="s">
        <v>736</v>
      </c>
      <c r="L8" s="111" t="str">
        <f t="shared" si="3"/>
        <v>Yes</v>
      </c>
    </row>
    <row r="9" spans="1:12" x14ac:dyDescent="0.25">
      <c r="A9" s="144" t="s">
        <v>83</v>
      </c>
      <c r="B9" s="22" t="s">
        <v>213</v>
      </c>
      <c r="C9" s="23">
        <v>108996.87</v>
      </c>
      <c r="D9" s="27" t="str">
        <f t="shared" si="0"/>
        <v>N/A</v>
      </c>
      <c r="E9" s="23">
        <v>113831.17</v>
      </c>
      <c r="F9" s="27" t="str">
        <f t="shared" si="1"/>
        <v>N/A</v>
      </c>
      <c r="G9" s="23">
        <v>117513.7</v>
      </c>
      <c r="H9" s="27" t="str">
        <f t="shared" si="2"/>
        <v>N/A</v>
      </c>
      <c r="I9" s="8">
        <v>4.4349999999999996</v>
      </c>
      <c r="J9" s="8">
        <v>3.2349999999999999</v>
      </c>
      <c r="K9" s="28" t="s">
        <v>736</v>
      </c>
      <c r="L9" s="111" t="str">
        <f t="shared" si="3"/>
        <v>Yes</v>
      </c>
    </row>
    <row r="10" spans="1:12" x14ac:dyDescent="0.25">
      <c r="A10" s="144" t="s">
        <v>100</v>
      </c>
      <c r="B10" s="22" t="s">
        <v>213</v>
      </c>
      <c r="C10" s="23">
        <v>1143</v>
      </c>
      <c r="D10" s="27" t="str">
        <f t="shared" si="0"/>
        <v>N/A</v>
      </c>
      <c r="E10" s="23">
        <v>1252</v>
      </c>
      <c r="F10" s="27" t="str">
        <f t="shared" si="1"/>
        <v>N/A</v>
      </c>
      <c r="G10" s="23">
        <v>1310</v>
      </c>
      <c r="H10" s="27" t="str">
        <f t="shared" si="2"/>
        <v>N/A</v>
      </c>
      <c r="I10" s="8">
        <v>9.5359999999999996</v>
      </c>
      <c r="J10" s="8">
        <v>4.633</v>
      </c>
      <c r="K10" s="28" t="s">
        <v>736</v>
      </c>
      <c r="L10" s="111" t="str">
        <f t="shared" si="3"/>
        <v>Yes</v>
      </c>
    </row>
    <row r="11" spans="1:12" x14ac:dyDescent="0.25">
      <c r="A11" s="144" t="s">
        <v>977</v>
      </c>
      <c r="B11" s="22" t="s">
        <v>213</v>
      </c>
      <c r="C11" s="23">
        <v>585</v>
      </c>
      <c r="D11" s="27" t="str">
        <f t="shared" si="0"/>
        <v>N/A</v>
      </c>
      <c r="E11" s="23">
        <v>596</v>
      </c>
      <c r="F11" s="27" t="str">
        <f t="shared" si="1"/>
        <v>N/A</v>
      </c>
      <c r="G11" s="23">
        <v>11</v>
      </c>
      <c r="H11" s="27" t="str">
        <f t="shared" si="2"/>
        <v>N/A</v>
      </c>
      <c r="I11" s="8">
        <v>1.88</v>
      </c>
      <c r="J11" s="8">
        <v>-99.2</v>
      </c>
      <c r="K11" s="28" t="s">
        <v>736</v>
      </c>
      <c r="L11" s="111" t="str">
        <f t="shared" si="3"/>
        <v>No</v>
      </c>
    </row>
    <row r="12" spans="1:12" x14ac:dyDescent="0.25">
      <c r="A12" s="144" t="s">
        <v>978</v>
      </c>
      <c r="B12" s="22" t="s">
        <v>213</v>
      </c>
      <c r="C12" s="23">
        <v>94</v>
      </c>
      <c r="D12" s="27" t="str">
        <f t="shared" si="0"/>
        <v>N/A</v>
      </c>
      <c r="E12" s="23">
        <v>94</v>
      </c>
      <c r="F12" s="27" t="str">
        <f t="shared" si="1"/>
        <v>N/A</v>
      </c>
      <c r="G12" s="23">
        <v>93</v>
      </c>
      <c r="H12" s="27" t="str">
        <f t="shared" si="2"/>
        <v>N/A</v>
      </c>
      <c r="I12" s="8">
        <v>0</v>
      </c>
      <c r="J12" s="8">
        <v>-1.06</v>
      </c>
      <c r="K12" s="28" t="s">
        <v>736</v>
      </c>
      <c r="L12" s="111" t="str">
        <f t="shared" si="3"/>
        <v>Yes</v>
      </c>
    </row>
    <row r="13" spans="1:12" x14ac:dyDescent="0.25">
      <c r="A13" s="144" t="s">
        <v>979</v>
      </c>
      <c r="B13" s="22" t="s">
        <v>213</v>
      </c>
      <c r="C13" s="23">
        <v>11</v>
      </c>
      <c r="D13" s="27" t="str">
        <f t="shared" si="0"/>
        <v>N/A</v>
      </c>
      <c r="E13" s="23">
        <v>13</v>
      </c>
      <c r="F13" s="27" t="str">
        <f t="shared" si="1"/>
        <v>N/A</v>
      </c>
      <c r="G13" s="23">
        <v>11</v>
      </c>
      <c r="H13" s="27" t="str">
        <f t="shared" si="2"/>
        <v>N/A</v>
      </c>
      <c r="I13" s="8">
        <v>30</v>
      </c>
      <c r="J13" s="8">
        <v>-15.4</v>
      </c>
      <c r="K13" s="28" t="s">
        <v>736</v>
      </c>
      <c r="L13" s="111" t="str">
        <f t="shared" si="3"/>
        <v>Yes</v>
      </c>
    </row>
    <row r="14" spans="1:12" x14ac:dyDescent="0.25">
      <c r="A14" s="144" t="s">
        <v>980</v>
      </c>
      <c r="B14" s="22" t="s">
        <v>213</v>
      </c>
      <c r="C14" s="23">
        <v>454</v>
      </c>
      <c r="D14" s="27" t="str">
        <f t="shared" si="0"/>
        <v>N/A</v>
      </c>
      <c r="E14" s="23">
        <v>549</v>
      </c>
      <c r="F14" s="27" t="str">
        <f t="shared" si="1"/>
        <v>N/A</v>
      </c>
      <c r="G14" s="23">
        <v>1201</v>
      </c>
      <c r="H14" s="27" t="str">
        <f t="shared" si="2"/>
        <v>N/A</v>
      </c>
      <c r="I14" s="8">
        <v>20.93</v>
      </c>
      <c r="J14" s="8">
        <v>118.8</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13274</v>
      </c>
      <c r="D16" s="27" t="str">
        <f t="shared" si="0"/>
        <v>N/A</v>
      </c>
      <c r="E16" s="23">
        <v>13273</v>
      </c>
      <c r="F16" s="27" t="str">
        <f t="shared" si="1"/>
        <v>N/A</v>
      </c>
      <c r="G16" s="23">
        <v>14046</v>
      </c>
      <c r="H16" s="27" t="str">
        <f t="shared" si="2"/>
        <v>N/A</v>
      </c>
      <c r="I16" s="8">
        <v>-8.0000000000000002E-3</v>
      </c>
      <c r="J16" s="8">
        <v>5.8239999999999998</v>
      </c>
      <c r="K16" s="28" t="s">
        <v>736</v>
      </c>
      <c r="L16" s="111" t="str">
        <f t="shared" si="3"/>
        <v>Yes</v>
      </c>
    </row>
    <row r="17" spans="1:12" x14ac:dyDescent="0.25">
      <c r="A17" s="143" t="s">
        <v>982</v>
      </c>
      <c r="B17" s="22" t="s">
        <v>213</v>
      </c>
      <c r="C17" s="23">
        <v>6899</v>
      </c>
      <c r="D17" s="27" t="str">
        <f t="shared" si="0"/>
        <v>N/A</v>
      </c>
      <c r="E17" s="23">
        <v>6239</v>
      </c>
      <c r="F17" s="27" t="str">
        <f t="shared" si="1"/>
        <v>N/A</v>
      </c>
      <c r="G17" s="23">
        <v>35</v>
      </c>
      <c r="H17" s="27" t="str">
        <f t="shared" si="2"/>
        <v>N/A</v>
      </c>
      <c r="I17" s="8">
        <v>-9.57</v>
      </c>
      <c r="J17" s="8">
        <v>-99.4</v>
      </c>
      <c r="K17" s="28" t="s">
        <v>736</v>
      </c>
      <c r="L17" s="111" t="str">
        <f t="shared" si="3"/>
        <v>No</v>
      </c>
    </row>
    <row r="18" spans="1:12" x14ac:dyDescent="0.25">
      <c r="A18" s="143" t="s">
        <v>983</v>
      </c>
      <c r="B18" s="22" t="s">
        <v>213</v>
      </c>
      <c r="C18" s="23">
        <v>1205</v>
      </c>
      <c r="D18" s="27" t="str">
        <f t="shared" si="0"/>
        <v>N/A</v>
      </c>
      <c r="E18" s="23">
        <v>1136</v>
      </c>
      <c r="F18" s="27" t="str">
        <f t="shared" si="1"/>
        <v>N/A</v>
      </c>
      <c r="G18" s="23">
        <v>1126</v>
      </c>
      <c r="H18" s="27" t="str">
        <f t="shared" si="2"/>
        <v>N/A</v>
      </c>
      <c r="I18" s="8">
        <v>-5.73</v>
      </c>
      <c r="J18" s="8">
        <v>-0.88</v>
      </c>
      <c r="K18" s="28" t="s">
        <v>736</v>
      </c>
      <c r="L18" s="111" t="str">
        <f t="shared" si="3"/>
        <v>Yes</v>
      </c>
    </row>
    <row r="19" spans="1:12" x14ac:dyDescent="0.25">
      <c r="A19" s="143" t="s">
        <v>984</v>
      </c>
      <c r="B19" s="22" t="s">
        <v>213</v>
      </c>
      <c r="C19" s="23">
        <v>379</v>
      </c>
      <c r="D19" s="27" t="str">
        <f t="shared" si="0"/>
        <v>N/A</v>
      </c>
      <c r="E19" s="23">
        <v>418</v>
      </c>
      <c r="F19" s="27" t="str">
        <f t="shared" si="1"/>
        <v>N/A</v>
      </c>
      <c r="G19" s="23">
        <v>431</v>
      </c>
      <c r="H19" s="27" t="str">
        <f t="shared" si="2"/>
        <v>N/A</v>
      </c>
      <c r="I19" s="8">
        <v>10.29</v>
      </c>
      <c r="J19" s="8">
        <v>3.11</v>
      </c>
      <c r="K19" s="28" t="s">
        <v>736</v>
      </c>
      <c r="L19" s="111" t="str">
        <f t="shared" si="3"/>
        <v>Yes</v>
      </c>
    </row>
    <row r="20" spans="1:12" x14ac:dyDescent="0.25">
      <c r="A20" s="143" t="s">
        <v>985</v>
      </c>
      <c r="B20" s="22" t="s">
        <v>213</v>
      </c>
      <c r="C20" s="23">
        <v>4791</v>
      </c>
      <c r="D20" s="27" t="str">
        <f t="shared" si="0"/>
        <v>N/A</v>
      </c>
      <c r="E20" s="23">
        <v>5480</v>
      </c>
      <c r="F20" s="27" t="str">
        <f t="shared" si="1"/>
        <v>N/A</v>
      </c>
      <c r="G20" s="23">
        <v>12454</v>
      </c>
      <c r="H20" s="27" t="str">
        <f t="shared" si="2"/>
        <v>N/A</v>
      </c>
      <c r="I20" s="8">
        <v>14.38</v>
      </c>
      <c r="J20" s="8">
        <v>127.3</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101524</v>
      </c>
      <c r="D22" s="27" t="str">
        <f t="shared" si="0"/>
        <v>N/A</v>
      </c>
      <c r="E22" s="23">
        <v>108417</v>
      </c>
      <c r="F22" s="27" t="str">
        <f t="shared" si="1"/>
        <v>N/A</v>
      </c>
      <c r="G22" s="23">
        <v>107940</v>
      </c>
      <c r="H22" s="27" t="str">
        <f t="shared" si="2"/>
        <v>N/A</v>
      </c>
      <c r="I22" s="8">
        <v>6.79</v>
      </c>
      <c r="J22" s="8">
        <v>-0.44</v>
      </c>
      <c r="K22" s="28" t="s">
        <v>736</v>
      </c>
      <c r="L22" s="111" t="str">
        <f t="shared" si="3"/>
        <v>Yes</v>
      </c>
    </row>
    <row r="23" spans="1:12" x14ac:dyDescent="0.25">
      <c r="A23" s="143" t="s">
        <v>987</v>
      </c>
      <c r="B23" s="22" t="s">
        <v>213</v>
      </c>
      <c r="C23" s="23">
        <v>10055</v>
      </c>
      <c r="D23" s="27" t="str">
        <f t="shared" si="0"/>
        <v>N/A</v>
      </c>
      <c r="E23" s="23">
        <v>6958</v>
      </c>
      <c r="F23" s="27" t="str">
        <f t="shared" si="1"/>
        <v>N/A</v>
      </c>
      <c r="G23" s="23">
        <v>44</v>
      </c>
      <c r="H23" s="27" t="str">
        <f t="shared" si="2"/>
        <v>N/A</v>
      </c>
      <c r="I23" s="8">
        <v>-30.8</v>
      </c>
      <c r="J23" s="8">
        <v>-99.4</v>
      </c>
      <c r="K23" s="28" t="s">
        <v>736</v>
      </c>
      <c r="L23" s="111" t="str">
        <f t="shared" si="3"/>
        <v>No</v>
      </c>
    </row>
    <row r="24" spans="1:12" x14ac:dyDescent="0.25">
      <c r="A24" s="143" t="s">
        <v>988</v>
      </c>
      <c r="B24" s="22" t="s">
        <v>213</v>
      </c>
      <c r="C24" s="23">
        <v>38</v>
      </c>
      <c r="D24" s="27" t="str">
        <f t="shared" si="0"/>
        <v>N/A</v>
      </c>
      <c r="E24" s="23">
        <v>0</v>
      </c>
      <c r="F24" s="27" t="str">
        <f t="shared" si="1"/>
        <v>N/A</v>
      </c>
      <c r="G24" s="23">
        <v>0</v>
      </c>
      <c r="H24" s="27" t="str">
        <f t="shared" si="2"/>
        <v>N/A</v>
      </c>
      <c r="I24" s="8">
        <v>-100</v>
      </c>
      <c r="J24" s="8" t="s">
        <v>1748</v>
      </c>
      <c r="K24" s="28" t="s">
        <v>736</v>
      </c>
      <c r="L24" s="111" t="str">
        <f t="shared" si="3"/>
        <v>N/A</v>
      </c>
    </row>
    <row r="25" spans="1:12" x14ac:dyDescent="0.25">
      <c r="A25" s="143" t="s">
        <v>989</v>
      </c>
      <c r="B25" s="22" t="s">
        <v>213</v>
      </c>
      <c r="C25" s="23">
        <v>1459</v>
      </c>
      <c r="D25" s="27" t="str">
        <f t="shared" si="0"/>
        <v>N/A</v>
      </c>
      <c r="E25" s="23">
        <v>1533</v>
      </c>
      <c r="F25" s="27" t="str">
        <f t="shared" si="1"/>
        <v>N/A</v>
      </c>
      <c r="G25" s="23">
        <v>1679</v>
      </c>
      <c r="H25" s="27" t="str">
        <f t="shared" si="2"/>
        <v>N/A</v>
      </c>
      <c r="I25" s="8">
        <v>5.0720000000000001</v>
      </c>
      <c r="J25" s="8">
        <v>9.5239999999999991</v>
      </c>
      <c r="K25" s="28" t="s">
        <v>736</v>
      </c>
      <c r="L25" s="111" t="str">
        <f t="shared" si="3"/>
        <v>Yes</v>
      </c>
    </row>
    <row r="26" spans="1:12" x14ac:dyDescent="0.25">
      <c r="A26" s="143" t="s">
        <v>990</v>
      </c>
      <c r="B26" s="22" t="s">
        <v>213</v>
      </c>
      <c r="C26" s="23">
        <v>75064</v>
      </c>
      <c r="D26" s="27" t="str">
        <f t="shared" si="0"/>
        <v>N/A</v>
      </c>
      <c r="E26" s="23">
        <v>83089</v>
      </c>
      <c r="F26" s="27" t="str">
        <f t="shared" si="1"/>
        <v>N/A</v>
      </c>
      <c r="G26" s="23">
        <v>83307</v>
      </c>
      <c r="H26" s="27" t="str">
        <f t="shared" si="2"/>
        <v>N/A</v>
      </c>
      <c r="I26" s="8">
        <v>10.69</v>
      </c>
      <c r="J26" s="8">
        <v>0.26240000000000002</v>
      </c>
      <c r="K26" s="28" t="s">
        <v>736</v>
      </c>
      <c r="L26" s="111" t="str">
        <f t="shared" si="3"/>
        <v>Yes</v>
      </c>
    </row>
    <row r="27" spans="1:12" x14ac:dyDescent="0.25">
      <c r="A27" s="143" t="s">
        <v>991</v>
      </c>
      <c r="B27" s="22" t="s">
        <v>213</v>
      </c>
      <c r="C27" s="23">
        <v>12604</v>
      </c>
      <c r="D27" s="27" t="str">
        <f t="shared" si="0"/>
        <v>N/A</v>
      </c>
      <c r="E27" s="23">
        <v>14571</v>
      </c>
      <c r="F27" s="27" t="str">
        <f t="shared" si="1"/>
        <v>N/A</v>
      </c>
      <c r="G27" s="23">
        <v>20644</v>
      </c>
      <c r="H27" s="27" t="str">
        <f t="shared" si="2"/>
        <v>N/A</v>
      </c>
      <c r="I27" s="8">
        <v>15.61</v>
      </c>
      <c r="J27" s="8">
        <v>41.68</v>
      </c>
      <c r="K27" s="28" t="s">
        <v>736</v>
      </c>
      <c r="L27" s="111" t="str">
        <f t="shared" si="3"/>
        <v>No</v>
      </c>
    </row>
    <row r="28" spans="1:12" x14ac:dyDescent="0.25">
      <c r="A28" s="162" t="s">
        <v>992</v>
      </c>
      <c r="B28" s="22" t="s">
        <v>213</v>
      </c>
      <c r="C28" s="23">
        <v>2304</v>
      </c>
      <c r="D28" s="27" t="str">
        <f t="shared" si="0"/>
        <v>N/A</v>
      </c>
      <c r="E28" s="23">
        <v>2266</v>
      </c>
      <c r="F28" s="27" t="str">
        <f t="shared" si="1"/>
        <v>N/A</v>
      </c>
      <c r="G28" s="23">
        <v>2266</v>
      </c>
      <c r="H28" s="27" t="str">
        <f t="shared" si="2"/>
        <v>N/A</v>
      </c>
      <c r="I28" s="8">
        <v>-1.65</v>
      </c>
      <c r="J28" s="8">
        <v>0</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22062</v>
      </c>
      <c r="D30" s="27" t="str">
        <f t="shared" si="0"/>
        <v>N/A</v>
      </c>
      <c r="E30" s="23">
        <v>21145</v>
      </c>
      <c r="F30" s="27" t="str">
        <f t="shared" si="1"/>
        <v>N/A</v>
      </c>
      <c r="G30" s="23">
        <v>20908</v>
      </c>
      <c r="H30" s="27" t="str">
        <f t="shared" si="2"/>
        <v>N/A</v>
      </c>
      <c r="I30" s="8">
        <v>-4.16</v>
      </c>
      <c r="J30" s="8">
        <v>-1.1200000000000001</v>
      </c>
      <c r="K30" s="28" t="s">
        <v>736</v>
      </c>
      <c r="L30" s="111" t="str">
        <f t="shared" si="3"/>
        <v>Yes</v>
      </c>
    </row>
    <row r="31" spans="1:12" x14ac:dyDescent="0.25">
      <c r="A31" s="174" t="s">
        <v>994</v>
      </c>
      <c r="B31" s="22" t="s">
        <v>213</v>
      </c>
      <c r="C31" s="23">
        <v>4065</v>
      </c>
      <c r="D31" s="27" t="str">
        <f t="shared" si="0"/>
        <v>N/A</v>
      </c>
      <c r="E31" s="23">
        <v>3344</v>
      </c>
      <c r="F31" s="27" t="str">
        <f t="shared" si="1"/>
        <v>N/A</v>
      </c>
      <c r="G31" s="23">
        <v>73</v>
      </c>
      <c r="H31" s="27" t="str">
        <f t="shared" si="2"/>
        <v>N/A</v>
      </c>
      <c r="I31" s="8">
        <v>-17.7</v>
      </c>
      <c r="J31" s="8">
        <v>-97.8</v>
      </c>
      <c r="K31" s="28" t="s">
        <v>736</v>
      </c>
      <c r="L31" s="111" t="str">
        <f t="shared" si="3"/>
        <v>No</v>
      </c>
    </row>
    <row r="32" spans="1:12" x14ac:dyDescent="0.25">
      <c r="A32" s="174" t="s">
        <v>995</v>
      </c>
      <c r="B32" s="22" t="s">
        <v>213</v>
      </c>
      <c r="C32" s="23">
        <v>143</v>
      </c>
      <c r="D32" s="27" t="str">
        <f t="shared" si="0"/>
        <v>N/A</v>
      </c>
      <c r="E32" s="23">
        <v>0</v>
      </c>
      <c r="F32" s="27" t="str">
        <f t="shared" si="1"/>
        <v>N/A</v>
      </c>
      <c r="G32" s="23">
        <v>0</v>
      </c>
      <c r="H32" s="27" t="str">
        <f t="shared" si="2"/>
        <v>N/A</v>
      </c>
      <c r="I32" s="8">
        <v>-100</v>
      </c>
      <c r="J32" s="8" t="s">
        <v>1748</v>
      </c>
      <c r="K32" s="28" t="s">
        <v>736</v>
      </c>
      <c r="L32" s="111" t="str">
        <f t="shared" si="3"/>
        <v>N/A</v>
      </c>
    </row>
    <row r="33" spans="1:12" x14ac:dyDescent="0.25">
      <c r="A33" s="174" t="s">
        <v>996</v>
      </c>
      <c r="B33" s="22" t="s">
        <v>213</v>
      </c>
      <c r="C33" s="23">
        <v>2526</v>
      </c>
      <c r="D33" s="27" t="str">
        <f t="shared" si="0"/>
        <v>N/A</v>
      </c>
      <c r="E33" s="23">
        <v>2585</v>
      </c>
      <c r="F33" s="27" t="str">
        <f t="shared" si="1"/>
        <v>N/A</v>
      </c>
      <c r="G33" s="23">
        <v>2569</v>
      </c>
      <c r="H33" s="27" t="str">
        <f t="shared" si="2"/>
        <v>N/A</v>
      </c>
      <c r="I33" s="8">
        <v>2.3359999999999999</v>
      </c>
      <c r="J33" s="8">
        <v>-0.61899999999999999</v>
      </c>
      <c r="K33" s="28" t="s">
        <v>736</v>
      </c>
      <c r="L33" s="111" t="str">
        <f t="shared" si="3"/>
        <v>Yes</v>
      </c>
    </row>
    <row r="34" spans="1:12" x14ac:dyDescent="0.25">
      <c r="A34" s="174" t="s">
        <v>997</v>
      </c>
      <c r="B34" s="22" t="s">
        <v>213</v>
      </c>
      <c r="C34" s="23">
        <v>4904</v>
      </c>
      <c r="D34" s="27" t="str">
        <f t="shared" si="0"/>
        <v>N/A</v>
      </c>
      <c r="E34" s="23">
        <v>4880</v>
      </c>
      <c r="F34" s="27" t="str">
        <f t="shared" si="1"/>
        <v>N/A</v>
      </c>
      <c r="G34" s="23">
        <v>5383</v>
      </c>
      <c r="H34" s="27" t="str">
        <f t="shared" si="2"/>
        <v>N/A</v>
      </c>
      <c r="I34" s="8">
        <v>-0.48899999999999999</v>
      </c>
      <c r="J34" s="8">
        <v>10.31</v>
      </c>
      <c r="K34" s="28" t="s">
        <v>736</v>
      </c>
      <c r="L34" s="111" t="str">
        <f t="shared" si="3"/>
        <v>Yes</v>
      </c>
    </row>
    <row r="35" spans="1:12" x14ac:dyDescent="0.25">
      <c r="A35" s="174" t="s">
        <v>998</v>
      </c>
      <c r="B35" s="22" t="s">
        <v>213</v>
      </c>
      <c r="C35" s="23">
        <v>10424</v>
      </c>
      <c r="D35" s="27" t="str">
        <f t="shared" si="0"/>
        <v>N/A</v>
      </c>
      <c r="E35" s="23">
        <v>10336</v>
      </c>
      <c r="F35" s="27" t="str">
        <f t="shared" si="1"/>
        <v>N/A</v>
      </c>
      <c r="G35" s="23">
        <v>12883</v>
      </c>
      <c r="H35" s="27" t="str">
        <f t="shared" si="2"/>
        <v>N/A</v>
      </c>
      <c r="I35" s="8">
        <v>-0.84399999999999997</v>
      </c>
      <c r="J35" s="8">
        <v>24.64</v>
      </c>
      <c r="K35" s="28" t="s">
        <v>736</v>
      </c>
      <c r="L35" s="111" t="str">
        <f t="shared" si="3"/>
        <v>Yes</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310</v>
      </c>
      <c r="D37" s="27" t="str">
        <f t="shared" si="0"/>
        <v>N/A</v>
      </c>
      <c r="E37" s="23">
        <v>357</v>
      </c>
      <c r="F37" s="27" t="str">
        <f t="shared" si="1"/>
        <v>N/A</v>
      </c>
      <c r="G37" s="23">
        <v>393</v>
      </c>
      <c r="H37" s="27" t="str">
        <f t="shared" si="2"/>
        <v>N/A</v>
      </c>
      <c r="I37" s="8">
        <v>15.16</v>
      </c>
      <c r="J37" s="8">
        <v>10.08</v>
      </c>
      <c r="K37" s="28" t="s">
        <v>736</v>
      </c>
      <c r="L37" s="111" t="str">
        <f t="shared" si="3"/>
        <v>Yes</v>
      </c>
    </row>
    <row r="38" spans="1:12" x14ac:dyDescent="0.25">
      <c r="A38" s="174" t="s">
        <v>84</v>
      </c>
      <c r="B38" s="22" t="s">
        <v>213</v>
      </c>
      <c r="C38" s="29">
        <v>568463938</v>
      </c>
      <c r="D38" s="27" t="str">
        <f t="shared" si="0"/>
        <v>N/A</v>
      </c>
      <c r="E38" s="29">
        <v>585929445</v>
      </c>
      <c r="F38" s="27" t="str">
        <f t="shared" si="1"/>
        <v>N/A</v>
      </c>
      <c r="G38" s="29">
        <v>583236963</v>
      </c>
      <c r="H38" s="27" t="str">
        <f t="shared" si="2"/>
        <v>N/A</v>
      </c>
      <c r="I38" s="8">
        <v>3.0720000000000001</v>
      </c>
      <c r="J38" s="8">
        <v>-0.46</v>
      </c>
      <c r="K38" s="28" t="s">
        <v>736</v>
      </c>
      <c r="L38" s="111" t="str">
        <f t="shared" si="3"/>
        <v>Yes</v>
      </c>
    </row>
    <row r="39" spans="1:12" x14ac:dyDescent="0.25">
      <c r="A39" s="174" t="s">
        <v>1288</v>
      </c>
      <c r="B39" s="22" t="s">
        <v>213</v>
      </c>
      <c r="C39" s="29">
        <v>4119.2143503999996</v>
      </c>
      <c r="D39" s="27" t="str">
        <f t="shared" si="0"/>
        <v>N/A</v>
      </c>
      <c r="E39" s="29">
        <v>4066.4976367999998</v>
      </c>
      <c r="F39" s="27" t="str">
        <f t="shared" si="1"/>
        <v>N/A</v>
      </c>
      <c r="G39" s="29">
        <v>4044.5269410000001</v>
      </c>
      <c r="H39" s="27" t="str">
        <f t="shared" si="2"/>
        <v>N/A</v>
      </c>
      <c r="I39" s="8">
        <v>-1.28</v>
      </c>
      <c r="J39" s="8">
        <v>-0.54</v>
      </c>
      <c r="K39" s="28" t="s">
        <v>736</v>
      </c>
      <c r="L39" s="111" t="str">
        <f t="shared" si="3"/>
        <v>Yes</v>
      </c>
    </row>
    <row r="40" spans="1:12" x14ac:dyDescent="0.25">
      <c r="A40" s="174" t="s">
        <v>1289</v>
      </c>
      <c r="B40" s="22" t="s">
        <v>213</v>
      </c>
      <c r="C40" s="29">
        <v>4644.7685884000002</v>
      </c>
      <c r="D40" s="27" t="str">
        <f>IF($B40="N/A","N/A",IF(C40&gt;10,"No",IF(C40&lt;-10,"No","Yes")))</f>
        <v>N/A</v>
      </c>
      <c r="E40" s="29">
        <v>4565.4823943000001</v>
      </c>
      <c r="F40" s="27" t="str">
        <f>IF($B40="N/A","N/A",IF(E40&gt;10,"No",IF(E40&lt;-10,"No","Yes")))</f>
        <v>N/A</v>
      </c>
      <c r="G40" s="29">
        <v>4542.6623595000001</v>
      </c>
      <c r="H40" s="27" t="str">
        <f>IF($B40="N/A","N/A",IF(G40&gt;10,"No",IF(G40&lt;-10,"No","Yes")))</f>
        <v>N/A</v>
      </c>
      <c r="I40" s="8">
        <v>-1.71</v>
      </c>
      <c r="J40" s="8">
        <v>-0.5</v>
      </c>
      <c r="K40" s="28" t="s">
        <v>736</v>
      </c>
      <c r="L40" s="111" t="str">
        <f>IF(J40="Div by 0", "N/A", IF(K40="N/A","N/A", IF(J40&gt;VALUE(MID(K40,1,2)), "No", IF(J40&lt;-1*VALUE(MID(K40,1,2)), "No", "Yes"))))</f>
        <v>Yes</v>
      </c>
    </row>
    <row r="41" spans="1:12" x14ac:dyDescent="0.25">
      <c r="A41" s="174" t="s">
        <v>107</v>
      </c>
      <c r="B41" s="22" t="s">
        <v>213</v>
      </c>
      <c r="C41" s="29">
        <v>0</v>
      </c>
      <c r="D41" s="27" t="str">
        <f t="shared" ref="D41:D44" si="4">IF($B41="N/A","N/A",IF(C41&gt;10,"No",IF(C41&lt;-10,"No","Yes")))</f>
        <v>N/A</v>
      </c>
      <c r="E41" s="29">
        <v>0</v>
      </c>
      <c r="F41" s="27" t="str">
        <f t="shared" ref="F41:F44" si="5">IF($B41="N/A","N/A",IF(E41&gt;10,"No",IF(E41&lt;-10,"No","Yes")))</f>
        <v>N/A</v>
      </c>
      <c r="G41" s="29">
        <v>26494082</v>
      </c>
      <c r="H41" s="27" t="str">
        <f t="shared" ref="H41:H44" si="6">IF($B41="N/A","N/A",IF(G41&gt;10,"No",IF(G41&lt;-10,"No","Yes")))</f>
        <v>N/A</v>
      </c>
      <c r="I41" s="8" t="s">
        <v>1748</v>
      </c>
      <c r="J41" s="8" t="s">
        <v>1748</v>
      </c>
      <c r="K41" s="28" t="s">
        <v>736</v>
      </c>
      <c r="L41" s="111" t="str">
        <f t="shared" ref="L41:L43" si="7">IF(J41="Div by 0", "N/A", IF(K41="N/A","N/A", IF(J41&gt;VALUE(MID(K41,1,2)), "No", IF(J41&lt;-1*VALUE(MID(K41,1,2)), "No", "Yes"))))</f>
        <v>N/A</v>
      </c>
    </row>
    <row r="42" spans="1:12" x14ac:dyDescent="0.25">
      <c r="A42" s="174" t="s">
        <v>158</v>
      </c>
      <c r="B42" s="30" t="s">
        <v>217</v>
      </c>
      <c r="C42" s="1">
        <v>0</v>
      </c>
      <c r="D42" s="27" t="str">
        <f>IF($B42="N/A","N/A",IF(C42&gt;0,"No",IF(C42&lt;0,"No","Yes")))</f>
        <v>Yes</v>
      </c>
      <c r="E42" s="1">
        <v>0</v>
      </c>
      <c r="F42" s="27" t="str">
        <f>IF($B42="N/A","N/A",IF(E42&gt;0,"No",IF(E42&lt;0,"No","Yes")))</f>
        <v>Yes</v>
      </c>
      <c r="G42" s="1">
        <v>97178</v>
      </c>
      <c r="H42" s="27" t="str">
        <f>IF($B42="N/A","N/A",IF(G42&gt;0,"No",IF(G42&lt;0,"No","Yes")))</f>
        <v>No</v>
      </c>
      <c r="I42" s="8" t="s">
        <v>1748</v>
      </c>
      <c r="J42" s="8" t="s">
        <v>1748</v>
      </c>
      <c r="K42" s="28" t="s">
        <v>736</v>
      </c>
      <c r="L42" s="111" t="str">
        <f t="shared" si="7"/>
        <v>N/A</v>
      </c>
    </row>
    <row r="43" spans="1:12" x14ac:dyDescent="0.25">
      <c r="A43" s="174" t="s">
        <v>156</v>
      </c>
      <c r="B43" s="22" t="s">
        <v>213</v>
      </c>
      <c r="C43" s="29">
        <v>0</v>
      </c>
      <c r="D43" s="27" t="str">
        <f t="shared" si="4"/>
        <v>N/A</v>
      </c>
      <c r="E43" s="29">
        <v>0</v>
      </c>
      <c r="F43" s="27" t="str">
        <f t="shared" si="5"/>
        <v>N/A</v>
      </c>
      <c r="G43" s="29">
        <v>26494082</v>
      </c>
      <c r="H43" s="27" t="str">
        <f t="shared" si="6"/>
        <v>N/A</v>
      </c>
      <c r="I43" s="8" t="s">
        <v>1748</v>
      </c>
      <c r="J43" s="8" t="s">
        <v>1748</v>
      </c>
      <c r="K43" s="28" t="s">
        <v>736</v>
      </c>
      <c r="L43" s="111" t="str">
        <f t="shared" si="7"/>
        <v>N/A</v>
      </c>
    </row>
    <row r="44" spans="1:12" x14ac:dyDescent="0.25">
      <c r="A44" s="174" t="s">
        <v>1290</v>
      </c>
      <c r="B44" s="22" t="s">
        <v>213</v>
      </c>
      <c r="C44" s="29" t="s">
        <v>1748</v>
      </c>
      <c r="D44" s="27" t="str">
        <f t="shared" si="4"/>
        <v>N/A</v>
      </c>
      <c r="E44" s="29" t="s">
        <v>1748</v>
      </c>
      <c r="F44" s="27" t="str">
        <f t="shared" si="5"/>
        <v>N/A</v>
      </c>
      <c r="G44" s="29">
        <v>272.63456748999999</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13280.547682</v>
      </c>
      <c r="D45" s="27" t="str">
        <f t="shared" ref="D45:D71" si="8">IF($B45="N/A","N/A",IF(C45&gt;10,"No",IF(C45&lt;-10,"No","Yes")))</f>
        <v>N/A</v>
      </c>
      <c r="E45" s="29">
        <v>12672.807508</v>
      </c>
      <c r="F45" s="27" t="str">
        <f t="shared" ref="F45:F71" si="9">IF($B45="N/A","N/A",IF(E45&gt;10,"No",IF(E45&lt;-10,"No","Yes")))</f>
        <v>N/A</v>
      </c>
      <c r="G45" s="29">
        <v>11640.836641</v>
      </c>
      <c r="H45" s="27" t="str">
        <f t="shared" ref="H45:H71" si="10">IF($B45="N/A","N/A",IF(G45&gt;10,"No",IF(G45&lt;-10,"No","Yes")))</f>
        <v>N/A</v>
      </c>
      <c r="I45" s="8">
        <v>-4.58</v>
      </c>
      <c r="J45" s="8">
        <v>-8.14</v>
      </c>
      <c r="K45" s="28" t="s">
        <v>736</v>
      </c>
      <c r="L45" s="111" t="str">
        <f t="shared" ref="L45:L71" si="11">IF(J45="Div by 0", "N/A", IF(K45="N/A","N/A", IF(J45&gt;VALUE(MID(K45,1,2)), "No", IF(J45&lt;-1*VALUE(MID(K45,1,2)), "No", "Yes"))))</f>
        <v>Yes</v>
      </c>
    </row>
    <row r="46" spans="1:12" x14ac:dyDescent="0.25">
      <c r="A46" s="174" t="s">
        <v>1292</v>
      </c>
      <c r="B46" s="22" t="s">
        <v>213</v>
      </c>
      <c r="C46" s="29">
        <v>11912.760684000001</v>
      </c>
      <c r="D46" s="27" t="str">
        <f t="shared" si="8"/>
        <v>N/A</v>
      </c>
      <c r="E46" s="29">
        <v>12161.070470000001</v>
      </c>
      <c r="F46" s="27" t="str">
        <f t="shared" si="9"/>
        <v>N/A</v>
      </c>
      <c r="G46" s="29">
        <v>256.2</v>
      </c>
      <c r="H46" s="27" t="str">
        <f t="shared" si="10"/>
        <v>N/A</v>
      </c>
      <c r="I46" s="8">
        <v>2.0840000000000001</v>
      </c>
      <c r="J46" s="8">
        <v>-97.9</v>
      </c>
      <c r="K46" s="28" t="s">
        <v>736</v>
      </c>
      <c r="L46" s="111" t="str">
        <f t="shared" si="11"/>
        <v>No</v>
      </c>
    </row>
    <row r="47" spans="1:12" x14ac:dyDescent="0.25">
      <c r="A47" s="174" t="s">
        <v>1293</v>
      </c>
      <c r="B47" s="22" t="s">
        <v>213</v>
      </c>
      <c r="C47" s="29">
        <v>17180.797871999999</v>
      </c>
      <c r="D47" s="27" t="str">
        <f t="shared" si="8"/>
        <v>N/A</v>
      </c>
      <c r="E47" s="29">
        <v>21123.638298000002</v>
      </c>
      <c r="F47" s="27" t="str">
        <f t="shared" si="9"/>
        <v>N/A</v>
      </c>
      <c r="G47" s="29">
        <v>16439.516129</v>
      </c>
      <c r="H47" s="27" t="str">
        <f t="shared" si="10"/>
        <v>N/A</v>
      </c>
      <c r="I47" s="8">
        <v>22.95</v>
      </c>
      <c r="J47" s="8">
        <v>-22.2</v>
      </c>
      <c r="K47" s="28" t="s">
        <v>736</v>
      </c>
      <c r="L47" s="111" t="str">
        <f t="shared" si="11"/>
        <v>Yes</v>
      </c>
    </row>
    <row r="48" spans="1:12" x14ac:dyDescent="0.25">
      <c r="A48" s="174" t="s">
        <v>1294</v>
      </c>
      <c r="B48" s="22" t="s">
        <v>213</v>
      </c>
      <c r="C48" s="29">
        <v>160.6</v>
      </c>
      <c r="D48" s="27" t="str">
        <f t="shared" si="8"/>
        <v>N/A</v>
      </c>
      <c r="E48" s="29">
        <v>2629.3846153999998</v>
      </c>
      <c r="F48" s="27" t="str">
        <f t="shared" si="9"/>
        <v>N/A</v>
      </c>
      <c r="G48" s="29">
        <v>406.09090909000003</v>
      </c>
      <c r="H48" s="27" t="str">
        <f t="shared" si="10"/>
        <v>N/A</v>
      </c>
      <c r="I48" s="8">
        <v>1537</v>
      </c>
      <c r="J48" s="8">
        <v>-84.6</v>
      </c>
      <c r="K48" s="28" t="s">
        <v>736</v>
      </c>
      <c r="L48" s="111" t="str">
        <f t="shared" si="11"/>
        <v>No</v>
      </c>
    </row>
    <row r="49" spans="1:12" x14ac:dyDescent="0.25">
      <c r="A49" s="174" t="s">
        <v>1295</v>
      </c>
      <c r="B49" s="22" t="s">
        <v>213</v>
      </c>
      <c r="C49" s="29">
        <v>14524.449339000001</v>
      </c>
      <c r="D49" s="27" t="str">
        <f t="shared" si="8"/>
        <v>N/A</v>
      </c>
      <c r="E49" s="29">
        <v>12019.222222</v>
      </c>
      <c r="F49" s="27" t="str">
        <f t="shared" si="9"/>
        <v>N/A</v>
      </c>
      <c r="G49" s="29">
        <v>11419.544545999999</v>
      </c>
      <c r="H49" s="27" t="str">
        <f t="shared" si="10"/>
        <v>N/A</v>
      </c>
      <c r="I49" s="8">
        <v>-17.2</v>
      </c>
      <c r="J49" s="8">
        <v>-4.99</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16164.388127</v>
      </c>
      <c r="D51" s="27" t="str">
        <f t="shared" si="8"/>
        <v>N/A</v>
      </c>
      <c r="E51" s="29">
        <v>16500.309651</v>
      </c>
      <c r="F51" s="27" t="str">
        <f t="shared" si="9"/>
        <v>N/A</v>
      </c>
      <c r="G51" s="29">
        <v>15360.413355999999</v>
      </c>
      <c r="H51" s="27" t="str">
        <f t="shared" si="10"/>
        <v>N/A</v>
      </c>
      <c r="I51" s="8">
        <v>2.0779999999999998</v>
      </c>
      <c r="J51" s="8">
        <v>-6.91</v>
      </c>
      <c r="K51" s="28" t="s">
        <v>736</v>
      </c>
      <c r="L51" s="111" t="str">
        <f t="shared" si="11"/>
        <v>Yes</v>
      </c>
    </row>
    <row r="52" spans="1:12" x14ac:dyDescent="0.25">
      <c r="A52" s="174" t="s">
        <v>1298</v>
      </c>
      <c r="B52" s="22" t="s">
        <v>213</v>
      </c>
      <c r="C52" s="29">
        <v>18315.390780999998</v>
      </c>
      <c r="D52" s="27" t="str">
        <f t="shared" si="8"/>
        <v>N/A</v>
      </c>
      <c r="E52" s="29">
        <v>19112.001923</v>
      </c>
      <c r="F52" s="27" t="str">
        <f t="shared" si="9"/>
        <v>N/A</v>
      </c>
      <c r="G52" s="29">
        <v>1321.6</v>
      </c>
      <c r="H52" s="27" t="str">
        <f t="shared" si="10"/>
        <v>N/A</v>
      </c>
      <c r="I52" s="8">
        <v>4.3490000000000002</v>
      </c>
      <c r="J52" s="8">
        <v>-93.1</v>
      </c>
      <c r="K52" s="28" t="s">
        <v>736</v>
      </c>
      <c r="L52" s="111" t="str">
        <f t="shared" si="11"/>
        <v>No</v>
      </c>
    </row>
    <row r="53" spans="1:12" x14ac:dyDescent="0.25">
      <c r="A53" s="174" t="s">
        <v>1299</v>
      </c>
      <c r="B53" s="22" t="s">
        <v>213</v>
      </c>
      <c r="C53" s="29">
        <v>12663.689627</v>
      </c>
      <c r="D53" s="27" t="str">
        <f t="shared" si="8"/>
        <v>N/A</v>
      </c>
      <c r="E53" s="29">
        <v>12424.963908</v>
      </c>
      <c r="F53" s="27" t="str">
        <f t="shared" si="9"/>
        <v>N/A</v>
      </c>
      <c r="G53" s="29">
        <v>13117.986679</v>
      </c>
      <c r="H53" s="27" t="str">
        <f t="shared" si="10"/>
        <v>N/A</v>
      </c>
      <c r="I53" s="8">
        <v>-1.89</v>
      </c>
      <c r="J53" s="8">
        <v>5.5780000000000003</v>
      </c>
      <c r="K53" s="28" t="s">
        <v>736</v>
      </c>
      <c r="L53" s="111" t="str">
        <f t="shared" si="11"/>
        <v>Yes</v>
      </c>
    </row>
    <row r="54" spans="1:12" x14ac:dyDescent="0.25">
      <c r="A54" s="174" t="s">
        <v>1300</v>
      </c>
      <c r="B54" s="22" t="s">
        <v>213</v>
      </c>
      <c r="C54" s="29">
        <v>7734.0580474999997</v>
      </c>
      <c r="D54" s="27" t="str">
        <f t="shared" si="8"/>
        <v>N/A</v>
      </c>
      <c r="E54" s="29">
        <v>9174.9425836999999</v>
      </c>
      <c r="F54" s="27" t="str">
        <f t="shared" si="9"/>
        <v>N/A</v>
      </c>
      <c r="G54" s="29">
        <v>8569.6566125000008</v>
      </c>
      <c r="H54" s="27" t="str">
        <f t="shared" si="10"/>
        <v>N/A</v>
      </c>
      <c r="I54" s="8">
        <v>18.63</v>
      </c>
      <c r="J54" s="8">
        <v>-6.6</v>
      </c>
      <c r="K54" s="28" t="s">
        <v>736</v>
      </c>
      <c r="L54" s="111" t="str">
        <f t="shared" si="11"/>
        <v>Yes</v>
      </c>
    </row>
    <row r="55" spans="1:12" x14ac:dyDescent="0.25">
      <c r="A55" s="174" t="s">
        <v>1677</v>
      </c>
      <c r="B55" s="22" t="s">
        <v>213</v>
      </c>
      <c r="C55" s="29">
        <v>14614.329576</v>
      </c>
      <c r="D55" s="27" t="str">
        <f t="shared" si="8"/>
        <v>N/A</v>
      </c>
      <c r="E55" s="29">
        <v>14930.464416000001</v>
      </c>
      <c r="F55" s="27" t="str">
        <f t="shared" si="9"/>
        <v>N/A</v>
      </c>
      <c r="G55" s="29">
        <v>15837.621246000001</v>
      </c>
      <c r="H55" s="27" t="str">
        <f t="shared" si="10"/>
        <v>N/A</v>
      </c>
      <c r="I55" s="8">
        <v>2.1629999999999998</v>
      </c>
      <c r="J55" s="8">
        <v>6.0759999999999996</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2666.6405973000001</v>
      </c>
      <c r="D57" s="27" t="str">
        <f t="shared" si="8"/>
        <v>N/A</v>
      </c>
      <c r="E57" s="29">
        <v>2621.1041442000001</v>
      </c>
      <c r="F57" s="27" t="str">
        <f t="shared" si="9"/>
        <v>N/A</v>
      </c>
      <c r="G57" s="29">
        <v>2652.3888179</v>
      </c>
      <c r="H57" s="27" t="str">
        <f t="shared" si="10"/>
        <v>N/A</v>
      </c>
      <c r="I57" s="8">
        <v>-1.71</v>
      </c>
      <c r="J57" s="8">
        <v>1.194</v>
      </c>
      <c r="K57" s="28" t="s">
        <v>736</v>
      </c>
      <c r="L57" s="111" t="str">
        <f t="shared" si="11"/>
        <v>Yes</v>
      </c>
    </row>
    <row r="58" spans="1:12" x14ac:dyDescent="0.25">
      <c r="A58" s="174" t="s">
        <v>1302</v>
      </c>
      <c r="B58" s="22" t="s">
        <v>213</v>
      </c>
      <c r="C58" s="29">
        <v>2625.0068623000002</v>
      </c>
      <c r="D58" s="27" t="str">
        <f t="shared" si="8"/>
        <v>N/A</v>
      </c>
      <c r="E58" s="29">
        <v>2569.4350387999998</v>
      </c>
      <c r="F58" s="27" t="str">
        <f t="shared" si="9"/>
        <v>N/A</v>
      </c>
      <c r="G58" s="29">
        <v>24.068181817999999</v>
      </c>
      <c r="H58" s="27" t="str">
        <f t="shared" si="10"/>
        <v>N/A</v>
      </c>
      <c r="I58" s="8">
        <v>-2.12</v>
      </c>
      <c r="J58" s="8">
        <v>-99.1</v>
      </c>
      <c r="K58" s="28" t="s">
        <v>736</v>
      </c>
      <c r="L58" s="111" t="str">
        <f t="shared" si="11"/>
        <v>No</v>
      </c>
    </row>
    <row r="59" spans="1:12" ht="12" customHeight="1" x14ac:dyDescent="0.25">
      <c r="A59" s="174" t="s">
        <v>1679</v>
      </c>
      <c r="B59" s="22" t="s">
        <v>213</v>
      </c>
      <c r="C59" s="29">
        <v>377.97368420999999</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3216.9273475</v>
      </c>
      <c r="D60" s="27" t="str">
        <f t="shared" si="8"/>
        <v>N/A</v>
      </c>
      <c r="E60" s="29">
        <v>3127.4944553</v>
      </c>
      <c r="F60" s="27" t="str">
        <f t="shared" si="9"/>
        <v>N/A</v>
      </c>
      <c r="G60" s="29">
        <v>3073.2864800000002</v>
      </c>
      <c r="H60" s="27" t="str">
        <f t="shared" si="10"/>
        <v>N/A</v>
      </c>
      <c r="I60" s="8">
        <v>-2.78</v>
      </c>
      <c r="J60" s="8">
        <v>-1.73</v>
      </c>
      <c r="K60" s="28" t="s">
        <v>736</v>
      </c>
      <c r="L60" s="111" t="str">
        <f t="shared" si="11"/>
        <v>Yes</v>
      </c>
    </row>
    <row r="61" spans="1:12" x14ac:dyDescent="0.25">
      <c r="A61" s="110" t="s">
        <v>1681</v>
      </c>
      <c r="B61" s="22" t="s">
        <v>213</v>
      </c>
      <c r="C61" s="29">
        <v>1899.9215469000001</v>
      </c>
      <c r="D61" s="27" t="str">
        <f t="shared" si="8"/>
        <v>N/A</v>
      </c>
      <c r="E61" s="29">
        <v>1902.6221281000001</v>
      </c>
      <c r="F61" s="27" t="str">
        <f t="shared" si="9"/>
        <v>N/A</v>
      </c>
      <c r="G61" s="29">
        <v>1999.328976</v>
      </c>
      <c r="H61" s="27" t="str">
        <f t="shared" si="10"/>
        <v>N/A</v>
      </c>
      <c r="I61" s="8">
        <v>0.1421</v>
      </c>
      <c r="J61" s="8">
        <v>5.0830000000000002</v>
      </c>
      <c r="K61" s="28" t="s">
        <v>736</v>
      </c>
      <c r="L61" s="111" t="str">
        <f t="shared" si="11"/>
        <v>Yes</v>
      </c>
    </row>
    <row r="62" spans="1:12" x14ac:dyDescent="0.25">
      <c r="A62" s="110" t="s">
        <v>1682</v>
      </c>
      <c r="B62" s="22" t="s">
        <v>213</v>
      </c>
      <c r="C62" s="29">
        <v>5610.4166138000001</v>
      </c>
      <c r="D62" s="27" t="str">
        <f t="shared" si="8"/>
        <v>N/A</v>
      </c>
      <c r="E62" s="29">
        <v>5271.3546084999998</v>
      </c>
      <c r="F62" s="27" t="str">
        <f t="shared" si="9"/>
        <v>N/A</v>
      </c>
      <c r="G62" s="29">
        <v>4304.4798972999997</v>
      </c>
      <c r="H62" s="27" t="str">
        <f t="shared" si="10"/>
        <v>N/A</v>
      </c>
      <c r="I62" s="8">
        <v>-6.04</v>
      </c>
      <c r="J62" s="8">
        <v>-18.3</v>
      </c>
      <c r="K62" s="28" t="s">
        <v>736</v>
      </c>
      <c r="L62" s="111" t="str">
        <f t="shared" si="11"/>
        <v>Yes</v>
      </c>
    </row>
    <row r="63" spans="1:12" x14ac:dyDescent="0.25">
      <c r="A63" s="110" t="s">
        <v>1683</v>
      </c>
      <c r="B63" s="22" t="s">
        <v>213</v>
      </c>
      <c r="C63" s="29">
        <v>11413.330728999999</v>
      </c>
      <c r="D63" s="27" t="str">
        <f t="shared" si="8"/>
        <v>N/A</v>
      </c>
      <c r="E63" s="29">
        <v>11740.420124</v>
      </c>
      <c r="F63" s="27" t="str">
        <f t="shared" si="9"/>
        <v>N/A</v>
      </c>
      <c r="G63" s="29">
        <v>11349.496911</v>
      </c>
      <c r="H63" s="27" t="str">
        <f t="shared" si="10"/>
        <v>N/A</v>
      </c>
      <c r="I63" s="8">
        <v>2.8660000000000001</v>
      </c>
      <c r="J63" s="8">
        <v>-3.33</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3081.7769920999999</v>
      </c>
      <c r="D65" s="27" t="str">
        <f t="shared" si="8"/>
        <v>N/A</v>
      </c>
      <c r="E65" s="29">
        <v>3163.0282336</v>
      </c>
      <c r="F65" s="27" t="str">
        <f t="shared" si="9"/>
        <v>N/A</v>
      </c>
      <c r="G65" s="29">
        <v>3153.6374593</v>
      </c>
      <c r="H65" s="27" t="str">
        <f t="shared" si="10"/>
        <v>N/A</v>
      </c>
      <c r="I65" s="8">
        <v>2.637</v>
      </c>
      <c r="J65" s="8">
        <v>-0.29699999999999999</v>
      </c>
      <c r="K65" s="28" t="s">
        <v>736</v>
      </c>
      <c r="L65" s="111" t="str">
        <f t="shared" si="11"/>
        <v>Yes</v>
      </c>
    </row>
    <row r="66" spans="1:12" x14ac:dyDescent="0.25">
      <c r="A66" s="110" t="s">
        <v>1686</v>
      </c>
      <c r="B66" s="22" t="s">
        <v>213</v>
      </c>
      <c r="C66" s="29">
        <v>3801.3687577000001</v>
      </c>
      <c r="D66" s="27" t="str">
        <f t="shared" si="8"/>
        <v>N/A</v>
      </c>
      <c r="E66" s="29">
        <v>3828.5140550000001</v>
      </c>
      <c r="F66" s="27" t="str">
        <f t="shared" si="9"/>
        <v>N/A</v>
      </c>
      <c r="G66" s="29">
        <v>80.506849314999997</v>
      </c>
      <c r="H66" s="27" t="str">
        <f t="shared" si="10"/>
        <v>N/A</v>
      </c>
      <c r="I66" s="8">
        <v>0.71409999999999996</v>
      </c>
      <c r="J66" s="8">
        <v>-97.9</v>
      </c>
      <c r="K66" s="28" t="s">
        <v>736</v>
      </c>
      <c r="L66" s="111" t="str">
        <f t="shared" si="11"/>
        <v>No</v>
      </c>
    </row>
    <row r="67" spans="1:12" x14ac:dyDescent="0.25">
      <c r="A67" s="110" t="s">
        <v>1687</v>
      </c>
      <c r="B67" s="22" t="s">
        <v>213</v>
      </c>
      <c r="C67" s="29">
        <v>493.75524475999998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3377.3705463000001</v>
      </c>
      <c r="D68" s="27" t="str">
        <f t="shared" si="8"/>
        <v>N/A</v>
      </c>
      <c r="E68" s="29">
        <v>3453.1152805000002</v>
      </c>
      <c r="F68" s="27" t="str">
        <f t="shared" si="9"/>
        <v>N/A</v>
      </c>
      <c r="G68" s="29">
        <v>3268.1420785999999</v>
      </c>
      <c r="H68" s="27" t="str">
        <f t="shared" si="10"/>
        <v>N/A</v>
      </c>
      <c r="I68" s="8">
        <v>2.2429999999999999</v>
      </c>
      <c r="J68" s="8">
        <v>-5.36</v>
      </c>
      <c r="K68" s="28" t="s">
        <v>736</v>
      </c>
      <c r="L68" s="111" t="str">
        <f t="shared" si="11"/>
        <v>Yes</v>
      </c>
    </row>
    <row r="69" spans="1:12" x14ac:dyDescent="0.25">
      <c r="A69" s="134" t="s">
        <v>1689</v>
      </c>
      <c r="B69" s="22" t="s">
        <v>213</v>
      </c>
      <c r="C69" s="29">
        <v>2941.1670064999998</v>
      </c>
      <c r="D69" s="27" t="str">
        <f t="shared" si="8"/>
        <v>N/A</v>
      </c>
      <c r="E69" s="29">
        <v>2961.3196720999999</v>
      </c>
      <c r="F69" s="27" t="str">
        <f t="shared" si="9"/>
        <v>N/A</v>
      </c>
      <c r="G69" s="29">
        <v>3070.4911759000001</v>
      </c>
      <c r="H69" s="27" t="str">
        <f t="shared" si="10"/>
        <v>N/A</v>
      </c>
      <c r="I69" s="8">
        <v>0.68520000000000003</v>
      </c>
      <c r="J69" s="8">
        <v>3.6869999999999998</v>
      </c>
      <c r="K69" s="28" t="s">
        <v>736</v>
      </c>
      <c r="L69" s="111" t="str">
        <f t="shared" si="11"/>
        <v>Yes</v>
      </c>
    </row>
    <row r="70" spans="1:12" x14ac:dyDescent="0.25">
      <c r="A70" s="174" t="s">
        <v>1690</v>
      </c>
      <c r="B70" s="22" t="s">
        <v>213</v>
      </c>
      <c r="C70" s="29">
        <v>2831.1849578000001</v>
      </c>
      <c r="D70" s="27" t="str">
        <f t="shared" si="8"/>
        <v>N/A</v>
      </c>
      <c r="E70" s="29">
        <v>2970.4080881999998</v>
      </c>
      <c r="F70" s="27" t="str">
        <f t="shared" si="9"/>
        <v>N/A</v>
      </c>
      <c r="G70" s="29">
        <v>3182.9592486000001</v>
      </c>
      <c r="H70" s="27" t="str">
        <f t="shared" si="10"/>
        <v>N/A</v>
      </c>
      <c r="I70" s="8">
        <v>4.9169999999999998</v>
      </c>
      <c r="J70" s="8">
        <v>7.1559999999999997</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51026911</v>
      </c>
      <c r="D72" s="27" t="str">
        <f t="shared" ref="D72:D135" si="12">IF($B72="N/A","N/A",IF(C72&gt;10,"No",IF(C72&lt;-10,"No","Yes")))</f>
        <v>N/A</v>
      </c>
      <c r="E72" s="29">
        <v>45469459</v>
      </c>
      <c r="F72" s="27" t="str">
        <f t="shared" ref="F72:F135" si="13">IF($B72="N/A","N/A",IF(E72&gt;10,"No",IF(E72&lt;-10,"No","Yes")))</f>
        <v>N/A</v>
      </c>
      <c r="G72" s="29">
        <v>44973551</v>
      </c>
      <c r="H72" s="27" t="str">
        <f t="shared" ref="H72:H135" si="14">IF($B72="N/A","N/A",IF(G72&gt;10,"No",IF(G72&lt;-10,"No","Yes")))</f>
        <v>N/A</v>
      </c>
      <c r="I72" s="8">
        <v>-10.9</v>
      </c>
      <c r="J72" s="8">
        <v>-1.0900000000000001</v>
      </c>
      <c r="K72" s="28" t="s">
        <v>736</v>
      </c>
      <c r="L72" s="111" t="str">
        <f t="shared" ref="L72:L132" si="15">IF(J72="Div by 0", "N/A", IF(K72="N/A","N/A", IF(J72&gt;VALUE(MID(K72,1,2)), "No", IF(J72&lt;-1*VALUE(MID(K72,1,2)), "No", "Yes"))))</f>
        <v>Yes</v>
      </c>
    </row>
    <row r="73" spans="1:12" x14ac:dyDescent="0.25">
      <c r="A73" s="174" t="s">
        <v>1610</v>
      </c>
      <c r="B73" s="22" t="s">
        <v>213</v>
      </c>
      <c r="C73" s="23">
        <v>12113</v>
      </c>
      <c r="D73" s="27" t="str">
        <f t="shared" si="12"/>
        <v>N/A</v>
      </c>
      <c r="E73" s="23">
        <v>11628</v>
      </c>
      <c r="F73" s="27" t="str">
        <f t="shared" si="13"/>
        <v>N/A</v>
      </c>
      <c r="G73" s="23">
        <v>10654</v>
      </c>
      <c r="H73" s="27" t="str">
        <f t="shared" si="14"/>
        <v>N/A</v>
      </c>
      <c r="I73" s="8">
        <v>-4</v>
      </c>
      <c r="J73" s="8">
        <v>-8.3800000000000008</v>
      </c>
      <c r="K73" s="28" t="s">
        <v>736</v>
      </c>
      <c r="L73" s="111" t="str">
        <f t="shared" si="15"/>
        <v>Yes</v>
      </c>
    </row>
    <row r="74" spans="1:12" x14ac:dyDescent="0.25">
      <c r="A74" s="174" t="s">
        <v>1303</v>
      </c>
      <c r="B74" s="22" t="s">
        <v>213</v>
      </c>
      <c r="C74" s="29">
        <v>4212.5741765000002</v>
      </c>
      <c r="D74" s="27" t="str">
        <f t="shared" si="12"/>
        <v>N/A</v>
      </c>
      <c r="E74" s="29">
        <v>3910.3421913000002</v>
      </c>
      <c r="F74" s="27" t="str">
        <f t="shared" si="13"/>
        <v>N/A</v>
      </c>
      <c r="G74" s="29">
        <v>4221.2831800000004</v>
      </c>
      <c r="H74" s="27" t="str">
        <f t="shared" si="14"/>
        <v>N/A</v>
      </c>
      <c r="I74" s="8">
        <v>-7.17</v>
      </c>
      <c r="J74" s="8">
        <v>7.952</v>
      </c>
      <c r="K74" s="28" t="s">
        <v>736</v>
      </c>
      <c r="L74" s="111" t="str">
        <f t="shared" si="15"/>
        <v>Yes</v>
      </c>
    </row>
    <row r="75" spans="1:12" x14ac:dyDescent="0.25">
      <c r="A75" s="174" t="s">
        <v>1304</v>
      </c>
      <c r="B75" s="22" t="s">
        <v>213</v>
      </c>
      <c r="C75" s="23">
        <v>5.5868901181000004</v>
      </c>
      <c r="D75" s="27" t="str">
        <f t="shared" si="12"/>
        <v>N/A</v>
      </c>
      <c r="E75" s="23">
        <v>5.8411592707000004</v>
      </c>
      <c r="F75" s="27" t="str">
        <f t="shared" si="13"/>
        <v>N/A</v>
      </c>
      <c r="G75" s="23">
        <v>6.1044678054999997</v>
      </c>
      <c r="H75" s="27" t="str">
        <f t="shared" si="14"/>
        <v>N/A</v>
      </c>
      <c r="I75" s="8">
        <v>4.5510000000000002</v>
      </c>
      <c r="J75" s="8">
        <v>4.508</v>
      </c>
      <c r="K75" s="28" t="s">
        <v>736</v>
      </c>
      <c r="L75" s="111" t="str">
        <f t="shared" si="15"/>
        <v>Yes</v>
      </c>
    </row>
    <row r="76" spans="1:12" x14ac:dyDescent="0.25">
      <c r="A76" s="174" t="s">
        <v>546</v>
      </c>
      <c r="B76" s="22" t="s">
        <v>213</v>
      </c>
      <c r="C76" s="29">
        <v>0</v>
      </c>
      <c r="D76" s="27" t="str">
        <f t="shared" si="12"/>
        <v>N/A</v>
      </c>
      <c r="E76" s="29">
        <v>0</v>
      </c>
      <c r="F76" s="27" t="str">
        <f t="shared" si="13"/>
        <v>N/A</v>
      </c>
      <c r="G76" s="29">
        <v>243751</v>
      </c>
      <c r="H76" s="27" t="str">
        <f t="shared" si="14"/>
        <v>N/A</v>
      </c>
      <c r="I76" s="8" t="s">
        <v>1748</v>
      </c>
      <c r="J76" s="8" t="s">
        <v>1748</v>
      </c>
      <c r="K76" s="28" t="s">
        <v>736</v>
      </c>
      <c r="L76" s="111" t="str">
        <f t="shared" si="15"/>
        <v>N/A</v>
      </c>
    </row>
    <row r="77" spans="1:12" x14ac:dyDescent="0.25">
      <c r="A77" s="174" t="s">
        <v>547</v>
      </c>
      <c r="B77" s="22" t="s">
        <v>213</v>
      </c>
      <c r="C77" s="23">
        <v>0</v>
      </c>
      <c r="D77" s="27" t="str">
        <f t="shared" si="12"/>
        <v>N/A</v>
      </c>
      <c r="E77" s="23">
        <v>0</v>
      </c>
      <c r="F77" s="27" t="str">
        <f t="shared" si="13"/>
        <v>N/A</v>
      </c>
      <c r="G77" s="23">
        <v>24</v>
      </c>
      <c r="H77" s="27" t="str">
        <f t="shared" si="14"/>
        <v>N/A</v>
      </c>
      <c r="I77" s="8" t="s">
        <v>1748</v>
      </c>
      <c r="J77" s="8" t="s">
        <v>1748</v>
      </c>
      <c r="K77" s="28" t="s">
        <v>736</v>
      </c>
      <c r="L77" s="111" t="str">
        <f t="shared" si="15"/>
        <v>N/A</v>
      </c>
    </row>
    <row r="78" spans="1:12" x14ac:dyDescent="0.25">
      <c r="A78" s="174" t="s">
        <v>1305</v>
      </c>
      <c r="B78" s="22" t="s">
        <v>213</v>
      </c>
      <c r="C78" s="29" t="s">
        <v>1748</v>
      </c>
      <c r="D78" s="27" t="str">
        <f t="shared" si="12"/>
        <v>N/A</v>
      </c>
      <c r="E78" s="29" t="s">
        <v>1748</v>
      </c>
      <c r="F78" s="27" t="str">
        <f t="shared" si="13"/>
        <v>N/A</v>
      </c>
      <c r="G78" s="29">
        <v>10156.291667</v>
      </c>
      <c r="H78" s="27" t="str">
        <f t="shared" si="14"/>
        <v>N/A</v>
      </c>
      <c r="I78" s="8" t="s">
        <v>1748</v>
      </c>
      <c r="J78" s="8" t="s">
        <v>1748</v>
      </c>
      <c r="K78" s="28" t="s">
        <v>736</v>
      </c>
      <c r="L78" s="111" t="str">
        <f t="shared" si="15"/>
        <v>N/A</v>
      </c>
    </row>
    <row r="79" spans="1:12" ht="25" x14ac:dyDescent="0.25">
      <c r="A79" s="174" t="s">
        <v>548</v>
      </c>
      <c r="B79" s="22" t="s">
        <v>213</v>
      </c>
      <c r="C79" s="29">
        <v>4571127</v>
      </c>
      <c r="D79" s="27" t="str">
        <f t="shared" si="12"/>
        <v>N/A</v>
      </c>
      <c r="E79" s="29">
        <v>6791509</v>
      </c>
      <c r="F79" s="27" t="str">
        <f t="shared" si="13"/>
        <v>N/A</v>
      </c>
      <c r="G79" s="29">
        <v>6913616</v>
      </c>
      <c r="H79" s="27" t="str">
        <f t="shared" si="14"/>
        <v>N/A</v>
      </c>
      <c r="I79" s="8">
        <v>48.57</v>
      </c>
      <c r="J79" s="8">
        <v>1.798</v>
      </c>
      <c r="K79" s="28" t="s">
        <v>736</v>
      </c>
      <c r="L79" s="111" t="str">
        <f t="shared" si="15"/>
        <v>Yes</v>
      </c>
    </row>
    <row r="80" spans="1:12" x14ac:dyDescent="0.25">
      <c r="A80" s="174" t="s">
        <v>549</v>
      </c>
      <c r="B80" s="22" t="s">
        <v>213</v>
      </c>
      <c r="C80" s="23">
        <v>351</v>
      </c>
      <c r="D80" s="27" t="str">
        <f t="shared" si="12"/>
        <v>N/A</v>
      </c>
      <c r="E80" s="23">
        <v>362</v>
      </c>
      <c r="F80" s="27" t="str">
        <f t="shared" si="13"/>
        <v>N/A</v>
      </c>
      <c r="G80" s="23">
        <v>305</v>
      </c>
      <c r="H80" s="27" t="str">
        <f t="shared" si="14"/>
        <v>N/A</v>
      </c>
      <c r="I80" s="8">
        <v>3.1339999999999999</v>
      </c>
      <c r="J80" s="8">
        <v>-15.7</v>
      </c>
      <c r="K80" s="28" t="s">
        <v>736</v>
      </c>
      <c r="L80" s="111" t="str">
        <f t="shared" si="15"/>
        <v>Yes</v>
      </c>
    </row>
    <row r="81" spans="1:12" ht="25" x14ac:dyDescent="0.25">
      <c r="A81" s="174" t="s">
        <v>1306</v>
      </c>
      <c r="B81" s="22" t="s">
        <v>213</v>
      </c>
      <c r="C81" s="29">
        <v>13023.153845999999</v>
      </c>
      <c r="D81" s="27" t="str">
        <f t="shared" si="12"/>
        <v>N/A</v>
      </c>
      <c r="E81" s="29">
        <v>18761.074585999999</v>
      </c>
      <c r="F81" s="27" t="str">
        <f t="shared" si="13"/>
        <v>N/A</v>
      </c>
      <c r="G81" s="29">
        <v>22667.593443000002</v>
      </c>
      <c r="H81" s="27" t="str">
        <f t="shared" si="14"/>
        <v>N/A</v>
      </c>
      <c r="I81" s="8">
        <v>44.06</v>
      </c>
      <c r="J81" s="8">
        <v>20.82</v>
      </c>
      <c r="K81" s="28" t="s">
        <v>736</v>
      </c>
      <c r="L81" s="111" t="str">
        <f t="shared" si="15"/>
        <v>Yes</v>
      </c>
    </row>
    <row r="82" spans="1:12" x14ac:dyDescent="0.25">
      <c r="A82" s="174" t="s">
        <v>550</v>
      </c>
      <c r="B82" s="22" t="s">
        <v>213</v>
      </c>
      <c r="C82" s="29">
        <v>3013916</v>
      </c>
      <c r="D82" s="27" t="str">
        <f t="shared" si="12"/>
        <v>N/A</v>
      </c>
      <c r="E82" s="29">
        <v>3474087</v>
      </c>
      <c r="F82" s="27" t="str">
        <f t="shared" si="13"/>
        <v>N/A</v>
      </c>
      <c r="G82" s="29">
        <v>1742621</v>
      </c>
      <c r="H82" s="27" t="str">
        <f t="shared" si="14"/>
        <v>N/A</v>
      </c>
      <c r="I82" s="8">
        <v>15.27</v>
      </c>
      <c r="J82" s="8">
        <v>-49.8</v>
      </c>
      <c r="K82" s="28" t="s">
        <v>736</v>
      </c>
      <c r="L82" s="111" t="str">
        <f t="shared" si="15"/>
        <v>No</v>
      </c>
    </row>
    <row r="83" spans="1:12" x14ac:dyDescent="0.25">
      <c r="A83" s="174" t="s">
        <v>551</v>
      </c>
      <c r="B83" s="22" t="s">
        <v>213</v>
      </c>
      <c r="C83" s="23">
        <v>42</v>
      </c>
      <c r="D83" s="27" t="str">
        <f t="shared" si="12"/>
        <v>N/A</v>
      </c>
      <c r="E83" s="23">
        <v>39</v>
      </c>
      <c r="F83" s="27" t="str">
        <f t="shared" si="13"/>
        <v>N/A</v>
      </c>
      <c r="G83" s="23">
        <v>208</v>
      </c>
      <c r="H83" s="27" t="str">
        <f t="shared" si="14"/>
        <v>N/A</v>
      </c>
      <c r="I83" s="8">
        <v>-7.14</v>
      </c>
      <c r="J83" s="8">
        <v>433.3</v>
      </c>
      <c r="K83" s="28" t="s">
        <v>736</v>
      </c>
      <c r="L83" s="111" t="str">
        <f t="shared" si="15"/>
        <v>No</v>
      </c>
    </row>
    <row r="84" spans="1:12" x14ac:dyDescent="0.25">
      <c r="A84" s="174" t="s">
        <v>1307</v>
      </c>
      <c r="B84" s="22" t="s">
        <v>213</v>
      </c>
      <c r="C84" s="29">
        <v>71759.904762000006</v>
      </c>
      <c r="D84" s="27" t="str">
        <f t="shared" si="12"/>
        <v>N/A</v>
      </c>
      <c r="E84" s="29">
        <v>89079.153846000001</v>
      </c>
      <c r="F84" s="27" t="str">
        <f t="shared" si="13"/>
        <v>N/A</v>
      </c>
      <c r="G84" s="29">
        <v>8377.9855769000005</v>
      </c>
      <c r="H84" s="27" t="str">
        <f t="shared" si="14"/>
        <v>N/A</v>
      </c>
      <c r="I84" s="8">
        <v>24.13</v>
      </c>
      <c r="J84" s="8">
        <v>-90.6</v>
      </c>
      <c r="K84" s="28" t="s">
        <v>736</v>
      </c>
      <c r="L84" s="111" t="str">
        <f t="shared" si="15"/>
        <v>No</v>
      </c>
    </row>
    <row r="85" spans="1:12" x14ac:dyDescent="0.25">
      <c r="A85" s="174" t="s">
        <v>552</v>
      </c>
      <c r="B85" s="22" t="s">
        <v>213</v>
      </c>
      <c r="C85" s="29">
        <v>15555403</v>
      </c>
      <c r="D85" s="27" t="str">
        <f t="shared" si="12"/>
        <v>N/A</v>
      </c>
      <c r="E85" s="29">
        <v>15997112</v>
      </c>
      <c r="F85" s="27" t="str">
        <f t="shared" si="13"/>
        <v>N/A</v>
      </c>
      <c r="G85" s="29">
        <v>15246017</v>
      </c>
      <c r="H85" s="27" t="str">
        <f t="shared" si="14"/>
        <v>N/A</v>
      </c>
      <c r="I85" s="8">
        <v>2.84</v>
      </c>
      <c r="J85" s="8">
        <v>-4.7</v>
      </c>
      <c r="K85" s="28" t="s">
        <v>736</v>
      </c>
      <c r="L85" s="111" t="str">
        <f t="shared" si="15"/>
        <v>Yes</v>
      </c>
    </row>
    <row r="86" spans="1:12" x14ac:dyDescent="0.25">
      <c r="A86" s="174" t="s">
        <v>553</v>
      </c>
      <c r="B86" s="22" t="s">
        <v>213</v>
      </c>
      <c r="C86" s="23">
        <v>425</v>
      </c>
      <c r="D86" s="27" t="str">
        <f t="shared" si="12"/>
        <v>N/A</v>
      </c>
      <c r="E86" s="23">
        <v>405</v>
      </c>
      <c r="F86" s="27" t="str">
        <f t="shared" si="13"/>
        <v>N/A</v>
      </c>
      <c r="G86" s="23">
        <v>379</v>
      </c>
      <c r="H86" s="27" t="str">
        <f t="shared" si="14"/>
        <v>N/A</v>
      </c>
      <c r="I86" s="8">
        <v>-4.71</v>
      </c>
      <c r="J86" s="8">
        <v>-6.42</v>
      </c>
      <c r="K86" s="28" t="s">
        <v>736</v>
      </c>
      <c r="L86" s="111" t="str">
        <f t="shared" si="15"/>
        <v>Yes</v>
      </c>
    </row>
    <row r="87" spans="1:12" x14ac:dyDescent="0.25">
      <c r="A87" s="174" t="s">
        <v>1308</v>
      </c>
      <c r="B87" s="22" t="s">
        <v>213</v>
      </c>
      <c r="C87" s="29">
        <v>36600.948235000003</v>
      </c>
      <c r="D87" s="27" t="str">
        <f t="shared" si="12"/>
        <v>N/A</v>
      </c>
      <c r="E87" s="29">
        <v>39499.041975</v>
      </c>
      <c r="F87" s="27" t="str">
        <f t="shared" si="13"/>
        <v>N/A</v>
      </c>
      <c r="G87" s="29">
        <v>40226.957783999998</v>
      </c>
      <c r="H87" s="27" t="str">
        <f t="shared" si="14"/>
        <v>N/A</v>
      </c>
      <c r="I87" s="8">
        <v>7.9180000000000001</v>
      </c>
      <c r="J87" s="8">
        <v>1.843</v>
      </c>
      <c r="K87" s="28" t="s">
        <v>736</v>
      </c>
      <c r="L87" s="111" t="str">
        <f t="shared" si="15"/>
        <v>Yes</v>
      </c>
    </row>
    <row r="88" spans="1:12" x14ac:dyDescent="0.25">
      <c r="A88" s="174" t="s">
        <v>554</v>
      </c>
      <c r="B88" s="22" t="s">
        <v>213</v>
      </c>
      <c r="C88" s="29">
        <v>47026173</v>
      </c>
      <c r="D88" s="27" t="str">
        <f t="shared" si="12"/>
        <v>N/A</v>
      </c>
      <c r="E88" s="29">
        <v>48127499</v>
      </c>
      <c r="F88" s="27" t="str">
        <f t="shared" si="13"/>
        <v>N/A</v>
      </c>
      <c r="G88" s="29">
        <v>45505272</v>
      </c>
      <c r="H88" s="27" t="str">
        <f t="shared" si="14"/>
        <v>N/A</v>
      </c>
      <c r="I88" s="8">
        <v>2.3420000000000001</v>
      </c>
      <c r="J88" s="8">
        <v>-5.45</v>
      </c>
      <c r="K88" s="28" t="s">
        <v>736</v>
      </c>
      <c r="L88" s="111" t="str">
        <f t="shared" si="15"/>
        <v>Yes</v>
      </c>
    </row>
    <row r="89" spans="1:12" x14ac:dyDescent="0.25">
      <c r="A89" s="174" t="s">
        <v>555</v>
      </c>
      <c r="B89" s="22" t="s">
        <v>213</v>
      </c>
      <c r="C89" s="23">
        <v>98726</v>
      </c>
      <c r="D89" s="27" t="str">
        <f t="shared" si="12"/>
        <v>N/A</v>
      </c>
      <c r="E89" s="23">
        <v>103974</v>
      </c>
      <c r="F89" s="27" t="str">
        <f t="shared" si="13"/>
        <v>N/A</v>
      </c>
      <c r="G89" s="23">
        <v>102262</v>
      </c>
      <c r="H89" s="27" t="str">
        <f t="shared" si="14"/>
        <v>N/A</v>
      </c>
      <c r="I89" s="8">
        <v>5.3159999999999998</v>
      </c>
      <c r="J89" s="8">
        <v>-1.65</v>
      </c>
      <c r="K89" s="28" t="s">
        <v>736</v>
      </c>
      <c r="L89" s="111" t="str">
        <f t="shared" si="15"/>
        <v>Yes</v>
      </c>
    </row>
    <row r="90" spans="1:12" x14ac:dyDescent="0.25">
      <c r="A90" s="174" t="s">
        <v>1309</v>
      </c>
      <c r="B90" s="22" t="s">
        <v>213</v>
      </c>
      <c r="C90" s="29">
        <v>476.33017645000001</v>
      </c>
      <c r="D90" s="27" t="str">
        <f t="shared" si="12"/>
        <v>N/A</v>
      </c>
      <c r="E90" s="29">
        <v>462.88013348999999</v>
      </c>
      <c r="F90" s="27" t="str">
        <f t="shared" si="13"/>
        <v>N/A</v>
      </c>
      <c r="G90" s="29">
        <v>444.98711154</v>
      </c>
      <c r="H90" s="27" t="str">
        <f t="shared" si="14"/>
        <v>N/A</v>
      </c>
      <c r="I90" s="8">
        <v>-2.82</v>
      </c>
      <c r="J90" s="8">
        <v>-3.87</v>
      </c>
      <c r="K90" s="28" t="s">
        <v>736</v>
      </c>
      <c r="L90" s="111" t="str">
        <f t="shared" si="15"/>
        <v>Yes</v>
      </c>
    </row>
    <row r="91" spans="1:12" x14ac:dyDescent="0.25">
      <c r="A91" s="174" t="s">
        <v>556</v>
      </c>
      <c r="B91" s="22" t="s">
        <v>213</v>
      </c>
      <c r="C91" s="29">
        <v>21522341</v>
      </c>
      <c r="D91" s="27" t="str">
        <f t="shared" si="12"/>
        <v>N/A</v>
      </c>
      <c r="E91" s="29">
        <v>21611537</v>
      </c>
      <c r="F91" s="27" t="str">
        <f t="shared" si="13"/>
        <v>N/A</v>
      </c>
      <c r="G91" s="29">
        <v>22533324</v>
      </c>
      <c r="H91" s="27" t="str">
        <f t="shared" si="14"/>
        <v>N/A</v>
      </c>
      <c r="I91" s="8">
        <v>0.41439999999999999</v>
      </c>
      <c r="J91" s="8">
        <v>4.2649999999999997</v>
      </c>
      <c r="K91" s="28" t="s">
        <v>736</v>
      </c>
      <c r="L91" s="111" t="str">
        <f t="shared" si="15"/>
        <v>Yes</v>
      </c>
    </row>
    <row r="92" spans="1:12" x14ac:dyDescent="0.25">
      <c r="A92" s="174" t="s">
        <v>557</v>
      </c>
      <c r="B92" s="22" t="s">
        <v>213</v>
      </c>
      <c r="C92" s="23">
        <v>57802</v>
      </c>
      <c r="D92" s="27" t="str">
        <f t="shared" si="12"/>
        <v>N/A</v>
      </c>
      <c r="E92" s="23">
        <v>62123</v>
      </c>
      <c r="F92" s="27" t="str">
        <f t="shared" si="13"/>
        <v>N/A</v>
      </c>
      <c r="G92" s="23">
        <v>63487</v>
      </c>
      <c r="H92" s="27" t="str">
        <f t="shared" si="14"/>
        <v>N/A</v>
      </c>
      <c r="I92" s="8">
        <v>7.476</v>
      </c>
      <c r="J92" s="8">
        <v>2.1960000000000002</v>
      </c>
      <c r="K92" s="28" t="s">
        <v>736</v>
      </c>
      <c r="L92" s="111" t="str">
        <f t="shared" si="15"/>
        <v>Yes</v>
      </c>
    </row>
    <row r="93" spans="1:12" x14ac:dyDescent="0.25">
      <c r="A93" s="174" t="s">
        <v>1310</v>
      </c>
      <c r="B93" s="22" t="s">
        <v>213</v>
      </c>
      <c r="C93" s="29">
        <v>372.34595689000002</v>
      </c>
      <c r="D93" s="27" t="str">
        <f t="shared" si="12"/>
        <v>N/A</v>
      </c>
      <c r="E93" s="29">
        <v>347.88302239000001</v>
      </c>
      <c r="F93" s="27" t="str">
        <f t="shared" si="13"/>
        <v>N/A</v>
      </c>
      <c r="G93" s="29">
        <v>354.92815852000001</v>
      </c>
      <c r="H93" s="27" t="str">
        <f t="shared" si="14"/>
        <v>N/A</v>
      </c>
      <c r="I93" s="8">
        <v>-6.57</v>
      </c>
      <c r="J93" s="8">
        <v>2.0249999999999999</v>
      </c>
      <c r="K93" s="28" t="s">
        <v>736</v>
      </c>
      <c r="L93" s="111" t="str">
        <f t="shared" si="15"/>
        <v>Yes</v>
      </c>
    </row>
    <row r="94" spans="1:12" ht="25" x14ac:dyDescent="0.25">
      <c r="A94" s="174" t="s">
        <v>558</v>
      </c>
      <c r="B94" s="22" t="s">
        <v>213</v>
      </c>
      <c r="C94" s="29">
        <v>1981576</v>
      </c>
      <c r="D94" s="27" t="str">
        <f t="shared" si="12"/>
        <v>N/A</v>
      </c>
      <c r="E94" s="29">
        <v>2163041</v>
      </c>
      <c r="F94" s="27" t="str">
        <f t="shared" si="13"/>
        <v>N/A</v>
      </c>
      <c r="G94" s="29">
        <v>2656968</v>
      </c>
      <c r="H94" s="27" t="str">
        <f t="shared" si="14"/>
        <v>N/A</v>
      </c>
      <c r="I94" s="8">
        <v>9.1579999999999995</v>
      </c>
      <c r="J94" s="8">
        <v>22.83</v>
      </c>
      <c r="K94" s="28" t="s">
        <v>736</v>
      </c>
      <c r="L94" s="111" t="str">
        <f t="shared" si="15"/>
        <v>Yes</v>
      </c>
    </row>
    <row r="95" spans="1:12" x14ac:dyDescent="0.25">
      <c r="A95" s="174" t="s">
        <v>559</v>
      </c>
      <c r="B95" s="22" t="s">
        <v>213</v>
      </c>
      <c r="C95" s="23">
        <v>15802</v>
      </c>
      <c r="D95" s="27" t="str">
        <f t="shared" si="12"/>
        <v>N/A</v>
      </c>
      <c r="E95" s="23">
        <v>16714</v>
      </c>
      <c r="F95" s="27" t="str">
        <f t="shared" si="13"/>
        <v>N/A</v>
      </c>
      <c r="G95" s="23">
        <v>21140</v>
      </c>
      <c r="H95" s="27" t="str">
        <f t="shared" si="14"/>
        <v>N/A</v>
      </c>
      <c r="I95" s="8">
        <v>5.7709999999999999</v>
      </c>
      <c r="J95" s="8">
        <v>26.48</v>
      </c>
      <c r="K95" s="28" t="s">
        <v>736</v>
      </c>
      <c r="L95" s="111" t="str">
        <f t="shared" si="15"/>
        <v>Yes</v>
      </c>
    </row>
    <row r="96" spans="1:12" ht="25" x14ac:dyDescent="0.25">
      <c r="A96" s="174" t="s">
        <v>1311</v>
      </c>
      <c r="B96" s="22" t="s">
        <v>213</v>
      </c>
      <c r="C96" s="29">
        <v>125.40032907</v>
      </c>
      <c r="D96" s="27" t="str">
        <f t="shared" si="12"/>
        <v>N/A</v>
      </c>
      <c r="E96" s="29">
        <v>129.41492162</v>
      </c>
      <c r="F96" s="27" t="str">
        <f t="shared" si="13"/>
        <v>N/A</v>
      </c>
      <c r="G96" s="29">
        <v>125.68438978</v>
      </c>
      <c r="H96" s="27" t="str">
        <f t="shared" si="14"/>
        <v>N/A</v>
      </c>
      <c r="I96" s="8">
        <v>3.2010000000000001</v>
      </c>
      <c r="J96" s="8">
        <v>-2.88</v>
      </c>
      <c r="K96" s="28" t="s">
        <v>736</v>
      </c>
      <c r="L96" s="111" t="str">
        <f t="shared" si="15"/>
        <v>Yes</v>
      </c>
    </row>
    <row r="97" spans="1:12" x14ac:dyDescent="0.25">
      <c r="A97" s="174" t="s">
        <v>560</v>
      </c>
      <c r="B97" s="22" t="s">
        <v>213</v>
      </c>
      <c r="C97" s="29">
        <v>38895862</v>
      </c>
      <c r="D97" s="27" t="str">
        <f t="shared" si="12"/>
        <v>N/A</v>
      </c>
      <c r="E97" s="29">
        <v>45532232</v>
      </c>
      <c r="F97" s="27" t="str">
        <f t="shared" si="13"/>
        <v>N/A</v>
      </c>
      <c r="G97" s="29">
        <v>44754946</v>
      </c>
      <c r="H97" s="27" t="str">
        <f t="shared" si="14"/>
        <v>N/A</v>
      </c>
      <c r="I97" s="8">
        <v>17.059999999999999</v>
      </c>
      <c r="J97" s="8">
        <v>-1.71</v>
      </c>
      <c r="K97" s="28" t="s">
        <v>736</v>
      </c>
      <c r="L97" s="111" t="str">
        <f t="shared" si="15"/>
        <v>Yes</v>
      </c>
    </row>
    <row r="98" spans="1:12" x14ac:dyDescent="0.25">
      <c r="A98" s="174" t="s">
        <v>561</v>
      </c>
      <c r="B98" s="22" t="s">
        <v>213</v>
      </c>
      <c r="C98" s="23">
        <v>53015</v>
      </c>
      <c r="D98" s="27" t="str">
        <f t="shared" si="12"/>
        <v>N/A</v>
      </c>
      <c r="E98" s="23">
        <v>54465</v>
      </c>
      <c r="F98" s="27" t="str">
        <f t="shared" si="13"/>
        <v>N/A</v>
      </c>
      <c r="G98" s="23">
        <v>51442</v>
      </c>
      <c r="H98" s="27" t="str">
        <f t="shared" si="14"/>
        <v>N/A</v>
      </c>
      <c r="I98" s="8">
        <v>2.7349999999999999</v>
      </c>
      <c r="J98" s="8">
        <v>-5.55</v>
      </c>
      <c r="K98" s="28" t="s">
        <v>736</v>
      </c>
      <c r="L98" s="111" t="str">
        <f t="shared" si="15"/>
        <v>Yes</v>
      </c>
    </row>
    <row r="99" spans="1:12" x14ac:dyDescent="0.25">
      <c r="A99" s="174" t="s">
        <v>1312</v>
      </c>
      <c r="B99" s="22" t="s">
        <v>213</v>
      </c>
      <c r="C99" s="29">
        <v>733.67654436999999</v>
      </c>
      <c r="D99" s="27" t="str">
        <f t="shared" si="12"/>
        <v>N/A</v>
      </c>
      <c r="E99" s="29">
        <v>835.99067290999994</v>
      </c>
      <c r="F99" s="27" t="str">
        <f t="shared" si="13"/>
        <v>N/A</v>
      </c>
      <c r="G99" s="29">
        <v>870.00789238000004</v>
      </c>
      <c r="H99" s="27" t="str">
        <f t="shared" si="14"/>
        <v>N/A</v>
      </c>
      <c r="I99" s="8">
        <v>13.95</v>
      </c>
      <c r="J99" s="8">
        <v>4.069</v>
      </c>
      <c r="K99" s="28" t="s">
        <v>736</v>
      </c>
      <c r="L99" s="111" t="str">
        <f t="shared" si="15"/>
        <v>Yes</v>
      </c>
    </row>
    <row r="100" spans="1:12" x14ac:dyDescent="0.25">
      <c r="A100" s="174" t="s">
        <v>562</v>
      </c>
      <c r="B100" s="22" t="s">
        <v>213</v>
      </c>
      <c r="C100" s="29">
        <v>55172179</v>
      </c>
      <c r="D100" s="27" t="str">
        <f t="shared" si="12"/>
        <v>N/A</v>
      </c>
      <c r="E100" s="29">
        <v>57451032</v>
      </c>
      <c r="F100" s="27" t="str">
        <f t="shared" si="13"/>
        <v>N/A</v>
      </c>
      <c r="G100" s="29">
        <v>33539595</v>
      </c>
      <c r="H100" s="27" t="str">
        <f t="shared" si="14"/>
        <v>N/A</v>
      </c>
      <c r="I100" s="8">
        <v>4.13</v>
      </c>
      <c r="J100" s="8">
        <v>-41.6</v>
      </c>
      <c r="K100" s="28" t="s">
        <v>736</v>
      </c>
      <c r="L100" s="111" t="str">
        <f t="shared" si="15"/>
        <v>No</v>
      </c>
    </row>
    <row r="101" spans="1:12" x14ac:dyDescent="0.25">
      <c r="A101" s="174" t="s">
        <v>563</v>
      </c>
      <c r="B101" s="22" t="s">
        <v>213</v>
      </c>
      <c r="C101" s="23">
        <v>36864</v>
      </c>
      <c r="D101" s="27" t="str">
        <f t="shared" si="12"/>
        <v>N/A</v>
      </c>
      <c r="E101" s="23">
        <v>39646</v>
      </c>
      <c r="F101" s="27" t="str">
        <f t="shared" si="13"/>
        <v>N/A</v>
      </c>
      <c r="G101" s="23">
        <v>48049</v>
      </c>
      <c r="H101" s="27" t="str">
        <f t="shared" si="14"/>
        <v>N/A</v>
      </c>
      <c r="I101" s="8">
        <v>7.5469999999999997</v>
      </c>
      <c r="J101" s="8">
        <v>21.2</v>
      </c>
      <c r="K101" s="28" t="s">
        <v>736</v>
      </c>
      <c r="L101" s="111" t="str">
        <f t="shared" si="15"/>
        <v>Yes</v>
      </c>
    </row>
    <row r="102" spans="1:12" x14ac:dyDescent="0.25">
      <c r="A102" s="174" t="s">
        <v>1313</v>
      </c>
      <c r="B102" s="22" t="s">
        <v>213</v>
      </c>
      <c r="C102" s="29">
        <v>1496.6411404</v>
      </c>
      <c r="D102" s="27" t="str">
        <f t="shared" si="12"/>
        <v>N/A</v>
      </c>
      <c r="E102" s="29">
        <v>1449.100338</v>
      </c>
      <c r="F102" s="27" t="str">
        <f t="shared" si="13"/>
        <v>N/A</v>
      </c>
      <c r="G102" s="29">
        <v>698.02899123999998</v>
      </c>
      <c r="H102" s="27" t="str">
        <f t="shared" si="14"/>
        <v>N/A</v>
      </c>
      <c r="I102" s="8">
        <v>-3.18</v>
      </c>
      <c r="J102" s="8">
        <v>-51.8</v>
      </c>
      <c r="K102" s="28" t="s">
        <v>736</v>
      </c>
      <c r="L102" s="111" t="str">
        <f t="shared" si="15"/>
        <v>No</v>
      </c>
    </row>
    <row r="103" spans="1:12" ht="25" x14ac:dyDescent="0.25">
      <c r="A103" s="174" t="s">
        <v>564</v>
      </c>
      <c r="B103" s="22" t="s">
        <v>213</v>
      </c>
      <c r="C103" s="29">
        <v>9227571</v>
      </c>
      <c r="D103" s="27" t="str">
        <f t="shared" si="12"/>
        <v>N/A</v>
      </c>
      <c r="E103" s="29">
        <v>9872564</v>
      </c>
      <c r="F103" s="27" t="str">
        <f t="shared" si="13"/>
        <v>N/A</v>
      </c>
      <c r="G103" s="29">
        <v>8338108</v>
      </c>
      <c r="H103" s="27" t="str">
        <f t="shared" si="14"/>
        <v>N/A</v>
      </c>
      <c r="I103" s="8">
        <v>6.99</v>
      </c>
      <c r="J103" s="8">
        <v>-15.5</v>
      </c>
      <c r="K103" s="28" t="s">
        <v>736</v>
      </c>
      <c r="L103" s="111" t="str">
        <f t="shared" si="15"/>
        <v>Yes</v>
      </c>
    </row>
    <row r="104" spans="1:12" x14ac:dyDescent="0.25">
      <c r="A104" s="174" t="s">
        <v>565</v>
      </c>
      <c r="B104" s="22" t="s">
        <v>213</v>
      </c>
      <c r="C104" s="23">
        <v>2261</v>
      </c>
      <c r="D104" s="27" t="str">
        <f t="shared" si="12"/>
        <v>N/A</v>
      </c>
      <c r="E104" s="23">
        <v>2430</v>
      </c>
      <c r="F104" s="27" t="str">
        <f t="shared" si="13"/>
        <v>N/A</v>
      </c>
      <c r="G104" s="23">
        <v>1849</v>
      </c>
      <c r="H104" s="27" t="str">
        <f t="shared" si="14"/>
        <v>N/A</v>
      </c>
      <c r="I104" s="8">
        <v>7.4749999999999996</v>
      </c>
      <c r="J104" s="8">
        <v>-23.9</v>
      </c>
      <c r="K104" s="28" t="s">
        <v>736</v>
      </c>
      <c r="L104" s="111" t="str">
        <f t="shared" si="15"/>
        <v>Yes</v>
      </c>
    </row>
    <row r="105" spans="1:12" x14ac:dyDescent="0.25">
      <c r="A105" s="174" t="s">
        <v>1314</v>
      </c>
      <c r="B105" s="22" t="s">
        <v>213</v>
      </c>
      <c r="C105" s="29">
        <v>4081.1901812999999</v>
      </c>
      <c r="D105" s="27" t="str">
        <f t="shared" si="12"/>
        <v>N/A</v>
      </c>
      <c r="E105" s="29">
        <v>4062.7835390999999</v>
      </c>
      <c r="F105" s="27" t="str">
        <f t="shared" si="13"/>
        <v>N/A</v>
      </c>
      <c r="G105" s="29">
        <v>4509.5229853999999</v>
      </c>
      <c r="H105" s="27" t="str">
        <f t="shared" si="14"/>
        <v>N/A</v>
      </c>
      <c r="I105" s="8">
        <v>-0.45100000000000001</v>
      </c>
      <c r="J105" s="8">
        <v>11</v>
      </c>
      <c r="K105" s="28" t="s">
        <v>736</v>
      </c>
      <c r="L105" s="111" t="str">
        <f t="shared" si="15"/>
        <v>Yes</v>
      </c>
    </row>
    <row r="106" spans="1:12" x14ac:dyDescent="0.25">
      <c r="A106" s="174" t="s">
        <v>566</v>
      </c>
      <c r="B106" s="22" t="s">
        <v>213</v>
      </c>
      <c r="C106" s="29">
        <v>27650257</v>
      </c>
      <c r="D106" s="27" t="str">
        <f t="shared" si="12"/>
        <v>N/A</v>
      </c>
      <c r="E106" s="29">
        <v>28733935</v>
      </c>
      <c r="F106" s="27" t="str">
        <f t="shared" si="13"/>
        <v>N/A</v>
      </c>
      <c r="G106" s="29">
        <v>27778278</v>
      </c>
      <c r="H106" s="27" t="str">
        <f t="shared" si="14"/>
        <v>N/A</v>
      </c>
      <c r="I106" s="8">
        <v>3.919</v>
      </c>
      <c r="J106" s="8">
        <v>-3.33</v>
      </c>
      <c r="K106" s="28" t="s">
        <v>736</v>
      </c>
      <c r="L106" s="111" t="str">
        <f t="shared" si="15"/>
        <v>Yes</v>
      </c>
    </row>
    <row r="107" spans="1:12" x14ac:dyDescent="0.25">
      <c r="A107" s="174" t="s">
        <v>567</v>
      </c>
      <c r="B107" s="22" t="s">
        <v>213</v>
      </c>
      <c r="C107" s="23">
        <v>72152</v>
      </c>
      <c r="D107" s="27" t="str">
        <f t="shared" si="12"/>
        <v>N/A</v>
      </c>
      <c r="E107" s="23">
        <v>73881</v>
      </c>
      <c r="F107" s="27" t="str">
        <f t="shared" si="13"/>
        <v>N/A</v>
      </c>
      <c r="G107" s="23">
        <v>71188</v>
      </c>
      <c r="H107" s="27" t="str">
        <f t="shared" si="14"/>
        <v>N/A</v>
      </c>
      <c r="I107" s="8">
        <v>2.3959999999999999</v>
      </c>
      <c r="J107" s="8">
        <v>-3.65</v>
      </c>
      <c r="K107" s="28" t="s">
        <v>736</v>
      </c>
      <c r="L107" s="111" t="str">
        <f t="shared" si="15"/>
        <v>Yes</v>
      </c>
    </row>
    <row r="108" spans="1:12" x14ac:dyDescent="0.25">
      <c r="A108" s="174" t="s">
        <v>1315</v>
      </c>
      <c r="B108" s="22" t="s">
        <v>213</v>
      </c>
      <c r="C108" s="29">
        <v>383.22232231999999</v>
      </c>
      <c r="D108" s="27" t="str">
        <f t="shared" si="12"/>
        <v>N/A</v>
      </c>
      <c r="E108" s="29">
        <v>388.92184729000002</v>
      </c>
      <c r="F108" s="27" t="str">
        <f t="shared" si="13"/>
        <v>N/A</v>
      </c>
      <c r="G108" s="29">
        <v>390.21011967999999</v>
      </c>
      <c r="H108" s="27" t="str">
        <f t="shared" si="14"/>
        <v>N/A</v>
      </c>
      <c r="I108" s="8">
        <v>1.4870000000000001</v>
      </c>
      <c r="J108" s="8">
        <v>0.33119999999999999</v>
      </c>
      <c r="K108" s="28" t="s">
        <v>736</v>
      </c>
      <c r="L108" s="111" t="str">
        <f t="shared" si="15"/>
        <v>Yes</v>
      </c>
    </row>
    <row r="109" spans="1:12" x14ac:dyDescent="0.25">
      <c r="A109" s="174" t="s">
        <v>568</v>
      </c>
      <c r="B109" s="22" t="s">
        <v>213</v>
      </c>
      <c r="C109" s="29">
        <v>88074963</v>
      </c>
      <c r="D109" s="27" t="str">
        <f t="shared" si="12"/>
        <v>N/A</v>
      </c>
      <c r="E109" s="29">
        <v>94102480</v>
      </c>
      <c r="F109" s="27" t="str">
        <f t="shared" si="13"/>
        <v>N/A</v>
      </c>
      <c r="G109" s="29">
        <v>94212647</v>
      </c>
      <c r="H109" s="27" t="str">
        <f t="shared" si="14"/>
        <v>N/A</v>
      </c>
      <c r="I109" s="8">
        <v>6.8440000000000003</v>
      </c>
      <c r="J109" s="8">
        <v>0.1171</v>
      </c>
      <c r="K109" s="28" t="s">
        <v>736</v>
      </c>
      <c r="L109" s="111" t="str">
        <f t="shared" si="15"/>
        <v>Yes</v>
      </c>
    </row>
    <row r="110" spans="1:12" x14ac:dyDescent="0.25">
      <c r="A110" s="174" t="s">
        <v>569</v>
      </c>
      <c r="B110" s="22" t="s">
        <v>213</v>
      </c>
      <c r="C110" s="23">
        <v>88394</v>
      </c>
      <c r="D110" s="27" t="str">
        <f t="shared" si="12"/>
        <v>N/A</v>
      </c>
      <c r="E110" s="23">
        <v>91456</v>
      </c>
      <c r="F110" s="27" t="str">
        <f t="shared" si="13"/>
        <v>N/A</v>
      </c>
      <c r="G110" s="23">
        <v>89008</v>
      </c>
      <c r="H110" s="27" t="str">
        <f t="shared" si="14"/>
        <v>N/A</v>
      </c>
      <c r="I110" s="8">
        <v>3.464</v>
      </c>
      <c r="J110" s="8">
        <v>-2.68</v>
      </c>
      <c r="K110" s="28" t="s">
        <v>736</v>
      </c>
      <c r="L110" s="111" t="str">
        <f t="shared" si="15"/>
        <v>Yes</v>
      </c>
    </row>
    <row r="111" spans="1:12" x14ac:dyDescent="0.25">
      <c r="A111" s="174" t="s">
        <v>1316</v>
      </c>
      <c r="B111" s="22" t="s">
        <v>213</v>
      </c>
      <c r="C111" s="29">
        <v>996.39073918999998</v>
      </c>
      <c r="D111" s="27" t="str">
        <f t="shared" si="12"/>
        <v>N/A</v>
      </c>
      <c r="E111" s="29">
        <v>1028.9371937999999</v>
      </c>
      <c r="F111" s="27" t="str">
        <f t="shared" si="13"/>
        <v>N/A</v>
      </c>
      <c r="G111" s="29">
        <v>1058.4739236999999</v>
      </c>
      <c r="H111" s="27" t="str">
        <f t="shared" si="14"/>
        <v>N/A</v>
      </c>
      <c r="I111" s="8">
        <v>3.266</v>
      </c>
      <c r="J111" s="8">
        <v>2.871</v>
      </c>
      <c r="K111" s="28" t="s">
        <v>736</v>
      </c>
      <c r="L111" s="111" t="str">
        <f t="shared" si="15"/>
        <v>Yes</v>
      </c>
    </row>
    <row r="112" spans="1:12" ht="25" x14ac:dyDescent="0.25">
      <c r="A112" s="174" t="s">
        <v>570</v>
      </c>
      <c r="B112" s="22" t="s">
        <v>213</v>
      </c>
      <c r="C112" s="29">
        <v>78883255</v>
      </c>
      <c r="D112" s="27" t="str">
        <f t="shared" si="12"/>
        <v>N/A</v>
      </c>
      <c r="E112" s="29">
        <v>64098396</v>
      </c>
      <c r="F112" s="27" t="str">
        <f t="shared" si="13"/>
        <v>N/A</v>
      </c>
      <c r="G112" s="29">
        <v>60860555</v>
      </c>
      <c r="H112" s="27" t="str">
        <f t="shared" si="14"/>
        <v>N/A</v>
      </c>
      <c r="I112" s="8">
        <v>-18.7</v>
      </c>
      <c r="J112" s="8">
        <v>-5.05</v>
      </c>
      <c r="K112" s="28" t="s">
        <v>736</v>
      </c>
      <c r="L112" s="111" t="str">
        <f t="shared" si="15"/>
        <v>Yes</v>
      </c>
    </row>
    <row r="113" spans="1:12" x14ac:dyDescent="0.25">
      <c r="A113" s="174" t="s">
        <v>571</v>
      </c>
      <c r="B113" s="22" t="s">
        <v>213</v>
      </c>
      <c r="C113" s="23">
        <v>5097</v>
      </c>
      <c r="D113" s="27" t="str">
        <f t="shared" si="12"/>
        <v>N/A</v>
      </c>
      <c r="E113" s="23">
        <v>5277</v>
      </c>
      <c r="F113" s="27" t="str">
        <f t="shared" si="13"/>
        <v>N/A</v>
      </c>
      <c r="G113" s="23">
        <v>10137</v>
      </c>
      <c r="H113" s="27" t="str">
        <f t="shared" si="14"/>
        <v>N/A</v>
      </c>
      <c r="I113" s="8">
        <v>3.5310000000000001</v>
      </c>
      <c r="J113" s="8">
        <v>92.1</v>
      </c>
      <c r="K113" s="28" t="s">
        <v>736</v>
      </c>
      <c r="L113" s="111" t="str">
        <f t="shared" si="15"/>
        <v>No</v>
      </c>
    </row>
    <row r="114" spans="1:12" x14ac:dyDescent="0.25">
      <c r="A114" s="174" t="s">
        <v>1317</v>
      </c>
      <c r="B114" s="22" t="s">
        <v>213</v>
      </c>
      <c r="C114" s="29">
        <v>15476.408672</v>
      </c>
      <c r="D114" s="27" t="str">
        <f t="shared" si="12"/>
        <v>N/A</v>
      </c>
      <c r="E114" s="29">
        <v>12146.749288999999</v>
      </c>
      <c r="F114" s="27" t="str">
        <f t="shared" si="13"/>
        <v>N/A</v>
      </c>
      <c r="G114" s="29">
        <v>6003.8033935000003</v>
      </c>
      <c r="H114" s="27" t="str">
        <f t="shared" si="14"/>
        <v>N/A</v>
      </c>
      <c r="I114" s="8">
        <v>-21.5</v>
      </c>
      <c r="J114" s="8">
        <v>-50.6</v>
      </c>
      <c r="K114" s="28" t="s">
        <v>736</v>
      </c>
      <c r="L114" s="111" t="str">
        <f t="shared" si="15"/>
        <v>No</v>
      </c>
    </row>
    <row r="115" spans="1:12" ht="25" x14ac:dyDescent="0.25">
      <c r="A115" s="174" t="s">
        <v>572</v>
      </c>
      <c r="B115" s="22" t="s">
        <v>213</v>
      </c>
      <c r="C115" s="29">
        <v>2571750</v>
      </c>
      <c r="D115" s="27" t="str">
        <f t="shared" si="12"/>
        <v>N/A</v>
      </c>
      <c r="E115" s="29">
        <v>2540060</v>
      </c>
      <c r="F115" s="27" t="str">
        <f t="shared" si="13"/>
        <v>N/A</v>
      </c>
      <c r="G115" s="29">
        <v>6493752</v>
      </c>
      <c r="H115" s="27" t="str">
        <f t="shared" si="14"/>
        <v>N/A</v>
      </c>
      <c r="I115" s="8">
        <v>-1.23</v>
      </c>
      <c r="J115" s="8">
        <v>155.69999999999999</v>
      </c>
      <c r="K115" s="28" t="s">
        <v>736</v>
      </c>
      <c r="L115" s="111" t="str">
        <f t="shared" si="15"/>
        <v>No</v>
      </c>
    </row>
    <row r="116" spans="1:12" x14ac:dyDescent="0.25">
      <c r="A116" s="110" t="s">
        <v>573</v>
      </c>
      <c r="B116" s="22" t="s">
        <v>213</v>
      </c>
      <c r="C116" s="23">
        <v>5814</v>
      </c>
      <c r="D116" s="27" t="str">
        <f t="shared" si="12"/>
        <v>N/A</v>
      </c>
      <c r="E116" s="23">
        <v>5803</v>
      </c>
      <c r="F116" s="27" t="str">
        <f t="shared" si="13"/>
        <v>N/A</v>
      </c>
      <c r="G116" s="23">
        <v>7546</v>
      </c>
      <c r="H116" s="27" t="str">
        <f t="shared" si="14"/>
        <v>N/A</v>
      </c>
      <c r="I116" s="8">
        <v>-0.189</v>
      </c>
      <c r="J116" s="8">
        <v>30.04</v>
      </c>
      <c r="K116" s="28" t="s">
        <v>736</v>
      </c>
      <c r="L116" s="111" t="str">
        <f t="shared" si="15"/>
        <v>No</v>
      </c>
    </row>
    <row r="117" spans="1:12" x14ac:dyDescent="0.25">
      <c r="A117" s="110" t="s">
        <v>1318</v>
      </c>
      <c r="B117" s="22" t="s">
        <v>213</v>
      </c>
      <c r="C117" s="29">
        <v>442.33746129999997</v>
      </c>
      <c r="D117" s="27" t="str">
        <f t="shared" si="12"/>
        <v>N/A</v>
      </c>
      <c r="E117" s="29">
        <v>437.71497500999999</v>
      </c>
      <c r="F117" s="27" t="str">
        <f t="shared" si="13"/>
        <v>N/A</v>
      </c>
      <c r="G117" s="29">
        <v>860.55552610999996</v>
      </c>
      <c r="H117" s="27" t="str">
        <f t="shared" si="14"/>
        <v>N/A</v>
      </c>
      <c r="I117" s="8">
        <v>-1.05</v>
      </c>
      <c r="J117" s="8">
        <v>96.6</v>
      </c>
      <c r="K117" s="28" t="s">
        <v>736</v>
      </c>
      <c r="L117" s="111" t="str">
        <f t="shared" si="15"/>
        <v>No</v>
      </c>
    </row>
    <row r="118" spans="1:12" ht="25" x14ac:dyDescent="0.25">
      <c r="A118" s="143" t="s">
        <v>574</v>
      </c>
      <c r="B118" s="22" t="s">
        <v>213</v>
      </c>
      <c r="C118" s="29">
        <v>1758818</v>
      </c>
      <c r="D118" s="27" t="str">
        <f t="shared" si="12"/>
        <v>N/A</v>
      </c>
      <c r="E118" s="29">
        <v>1514910</v>
      </c>
      <c r="F118" s="27" t="str">
        <f t="shared" si="13"/>
        <v>N/A</v>
      </c>
      <c r="G118" s="29">
        <v>4970448</v>
      </c>
      <c r="H118" s="27" t="str">
        <f t="shared" si="14"/>
        <v>N/A</v>
      </c>
      <c r="I118" s="8">
        <v>-13.9</v>
      </c>
      <c r="J118" s="8">
        <v>228.1</v>
      </c>
      <c r="K118" s="28" t="s">
        <v>736</v>
      </c>
      <c r="L118" s="111" t="str">
        <f t="shared" si="15"/>
        <v>No</v>
      </c>
    </row>
    <row r="119" spans="1:12" x14ac:dyDescent="0.25">
      <c r="A119" s="143" t="s">
        <v>575</v>
      </c>
      <c r="B119" s="22" t="s">
        <v>213</v>
      </c>
      <c r="C119" s="23">
        <v>53</v>
      </c>
      <c r="D119" s="27" t="str">
        <f t="shared" si="12"/>
        <v>N/A</v>
      </c>
      <c r="E119" s="23">
        <v>46</v>
      </c>
      <c r="F119" s="27" t="str">
        <f t="shared" si="13"/>
        <v>N/A</v>
      </c>
      <c r="G119" s="23">
        <v>734</v>
      </c>
      <c r="H119" s="27" t="str">
        <f t="shared" si="14"/>
        <v>N/A</v>
      </c>
      <c r="I119" s="8">
        <v>-13.2</v>
      </c>
      <c r="J119" s="8">
        <v>1496</v>
      </c>
      <c r="K119" s="28" t="s">
        <v>736</v>
      </c>
      <c r="L119" s="111" t="str">
        <f t="shared" si="15"/>
        <v>No</v>
      </c>
    </row>
    <row r="120" spans="1:12" ht="25" x14ac:dyDescent="0.25">
      <c r="A120" s="143" t="s">
        <v>1319</v>
      </c>
      <c r="B120" s="22" t="s">
        <v>213</v>
      </c>
      <c r="C120" s="29">
        <v>33185.245282999997</v>
      </c>
      <c r="D120" s="27" t="str">
        <f t="shared" si="12"/>
        <v>N/A</v>
      </c>
      <c r="E120" s="29">
        <v>32932.826087000001</v>
      </c>
      <c r="F120" s="27" t="str">
        <f t="shared" si="13"/>
        <v>N/A</v>
      </c>
      <c r="G120" s="29">
        <v>6771.7275203999998</v>
      </c>
      <c r="H120" s="27" t="str">
        <f t="shared" si="14"/>
        <v>N/A</v>
      </c>
      <c r="I120" s="8">
        <v>-0.76100000000000001</v>
      </c>
      <c r="J120" s="8">
        <v>-79.400000000000006</v>
      </c>
      <c r="K120" s="28" t="s">
        <v>736</v>
      </c>
      <c r="L120" s="111" t="str">
        <f t="shared" si="15"/>
        <v>No</v>
      </c>
    </row>
    <row r="121" spans="1:12" ht="25" x14ac:dyDescent="0.25">
      <c r="A121" s="143" t="s">
        <v>576</v>
      </c>
      <c r="B121" s="22" t="s">
        <v>213</v>
      </c>
      <c r="C121" s="29">
        <v>0</v>
      </c>
      <c r="D121" s="27" t="str">
        <f t="shared" si="12"/>
        <v>N/A</v>
      </c>
      <c r="E121" s="29">
        <v>108879</v>
      </c>
      <c r="F121" s="27" t="str">
        <f t="shared" si="13"/>
        <v>N/A</v>
      </c>
      <c r="G121" s="29">
        <v>19918510</v>
      </c>
      <c r="H121" s="27" t="str">
        <f t="shared" si="14"/>
        <v>N/A</v>
      </c>
      <c r="I121" s="8" t="s">
        <v>1748</v>
      </c>
      <c r="J121" s="8">
        <v>18194</v>
      </c>
      <c r="K121" s="28" t="s">
        <v>736</v>
      </c>
      <c r="L121" s="111" t="str">
        <f t="shared" si="15"/>
        <v>No</v>
      </c>
    </row>
    <row r="122" spans="1:12" x14ac:dyDescent="0.25">
      <c r="A122" s="143" t="s">
        <v>577</v>
      </c>
      <c r="B122" s="22" t="s">
        <v>213</v>
      </c>
      <c r="C122" s="23">
        <v>0</v>
      </c>
      <c r="D122" s="27" t="str">
        <f t="shared" si="12"/>
        <v>N/A</v>
      </c>
      <c r="E122" s="23">
        <v>265</v>
      </c>
      <c r="F122" s="27" t="str">
        <f t="shared" si="13"/>
        <v>N/A</v>
      </c>
      <c r="G122" s="23">
        <v>13513</v>
      </c>
      <c r="H122" s="27" t="str">
        <f t="shared" si="14"/>
        <v>N/A</v>
      </c>
      <c r="I122" s="8" t="s">
        <v>1748</v>
      </c>
      <c r="J122" s="8">
        <v>4999</v>
      </c>
      <c r="K122" s="28" t="s">
        <v>736</v>
      </c>
      <c r="L122" s="111" t="str">
        <f t="shared" si="15"/>
        <v>No</v>
      </c>
    </row>
    <row r="123" spans="1:12" ht="25" x14ac:dyDescent="0.25">
      <c r="A123" s="143" t="s">
        <v>1320</v>
      </c>
      <c r="B123" s="22" t="s">
        <v>213</v>
      </c>
      <c r="C123" s="29" t="s">
        <v>1748</v>
      </c>
      <c r="D123" s="27" t="str">
        <f t="shared" si="12"/>
        <v>N/A</v>
      </c>
      <c r="E123" s="29">
        <v>410.86415094</v>
      </c>
      <c r="F123" s="27" t="str">
        <f t="shared" si="13"/>
        <v>N/A</v>
      </c>
      <c r="G123" s="29">
        <v>1474.0257529999999</v>
      </c>
      <c r="H123" s="27" t="str">
        <f t="shared" si="14"/>
        <v>N/A</v>
      </c>
      <c r="I123" s="8" t="s">
        <v>1748</v>
      </c>
      <c r="J123" s="8">
        <v>258.8</v>
      </c>
      <c r="K123" s="28" t="s">
        <v>736</v>
      </c>
      <c r="L123" s="111" t="str">
        <f t="shared" si="15"/>
        <v>No</v>
      </c>
    </row>
    <row r="124" spans="1:12" ht="25" x14ac:dyDescent="0.25">
      <c r="A124" s="143" t="s">
        <v>578</v>
      </c>
      <c r="B124" s="22" t="s">
        <v>213</v>
      </c>
      <c r="C124" s="29">
        <v>9855866</v>
      </c>
      <c r="D124" s="27" t="str">
        <f t="shared" si="12"/>
        <v>N/A</v>
      </c>
      <c r="E124" s="29">
        <v>9250585</v>
      </c>
      <c r="F124" s="27" t="str">
        <f t="shared" si="13"/>
        <v>N/A</v>
      </c>
      <c r="G124" s="29">
        <v>6589015</v>
      </c>
      <c r="H124" s="27" t="str">
        <f t="shared" si="14"/>
        <v>N/A</v>
      </c>
      <c r="I124" s="8">
        <v>-6.14</v>
      </c>
      <c r="J124" s="8">
        <v>-28.8</v>
      </c>
      <c r="K124" s="28" t="s">
        <v>736</v>
      </c>
      <c r="L124" s="111" t="str">
        <f t="shared" si="15"/>
        <v>Yes</v>
      </c>
    </row>
    <row r="125" spans="1:12" x14ac:dyDescent="0.25">
      <c r="A125" s="134" t="s">
        <v>579</v>
      </c>
      <c r="B125" s="22" t="s">
        <v>213</v>
      </c>
      <c r="C125" s="23">
        <v>2924</v>
      </c>
      <c r="D125" s="27" t="str">
        <f t="shared" si="12"/>
        <v>N/A</v>
      </c>
      <c r="E125" s="23">
        <v>2892</v>
      </c>
      <c r="F125" s="27" t="str">
        <f t="shared" si="13"/>
        <v>N/A</v>
      </c>
      <c r="G125" s="23">
        <v>2386</v>
      </c>
      <c r="H125" s="27" t="str">
        <f t="shared" si="14"/>
        <v>N/A</v>
      </c>
      <c r="I125" s="8">
        <v>-1.0900000000000001</v>
      </c>
      <c r="J125" s="8">
        <v>-17.5</v>
      </c>
      <c r="K125" s="28" t="s">
        <v>736</v>
      </c>
      <c r="L125" s="111" t="str">
        <f t="shared" si="15"/>
        <v>Yes</v>
      </c>
    </row>
    <row r="126" spans="1:12" ht="25" x14ac:dyDescent="0.25">
      <c r="A126" s="134" t="s">
        <v>1321</v>
      </c>
      <c r="B126" s="22" t="s">
        <v>213</v>
      </c>
      <c r="C126" s="29">
        <v>3370.6792065999998</v>
      </c>
      <c r="D126" s="27" t="str">
        <f t="shared" si="12"/>
        <v>N/A</v>
      </c>
      <c r="E126" s="29">
        <v>3198.6808437</v>
      </c>
      <c r="F126" s="27" t="str">
        <f t="shared" si="13"/>
        <v>N/A</v>
      </c>
      <c r="G126" s="29">
        <v>2761.5318524999998</v>
      </c>
      <c r="H126" s="27" t="str">
        <f t="shared" si="14"/>
        <v>N/A</v>
      </c>
      <c r="I126" s="8">
        <v>-5.0999999999999996</v>
      </c>
      <c r="J126" s="8">
        <v>-13.7</v>
      </c>
      <c r="K126" s="28" t="s">
        <v>736</v>
      </c>
      <c r="L126" s="111" t="str">
        <f t="shared" si="15"/>
        <v>Yes</v>
      </c>
    </row>
    <row r="127" spans="1:12" ht="25" x14ac:dyDescent="0.25">
      <c r="A127" s="134" t="s">
        <v>580</v>
      </c>
      <c r="B127" s="22" t="s">
        <v>213</v>
      </c>
      <c r="C127" s="29">
        <v>2187410</v>
      </c>
      <c r="D127" s="27" t="str">
        <f t="shared" si="12"/>
        <v>N/A</v>
      </c>
      <c r="E127" s="29">
        <v>2489561</v>
      </c>
      <c r="F127" s="27" t="str">
        <f t="shared" si="13"/>
        <v>N/A</v>
      </c>
      <c r="G127" s="29">
        <v>3091595</v>
      </c>
      <c r="H127" s="27" t="str">
        <f t="shared" si="14"/>
        <v>N/A</v>
      </c>
      <c r="I127" s="8">
        <v>13.81</v>
      </c>
      <c r="J127" s="8">
        <v>24.18</v>
      </c>
      <c r="K127" s="28" t="s">
        <v>736</v>
      </c>
      <c r="L127" s="111" t="str">
        <f t="shared" si="15"/>
        <v>Yes</v>
      </c>
    </row>
    <row r="128" spans="1:12" x14ac:dyDescent="0.25">
      <c r="A128" s="134" t="s">
        <v>581</v>
      </c>
      <c r="B128" s="22" t="s">
        <v>213</v>
      </c>
      <c r="C128" s="23">
        <v>2603</v>
      </c>
      <c r="D128" s="27" t="str">
        <f t="shared" si="12"/>
        <v>N/A</v>
      </c>
      <c r="E128" s="23">
        <v>2817</v>
      </c>
      <c r="F128" s="27" t="str">
        <f t="shared" si="13"/>
        <v>N/A</v>
      </c>
      <c r="G128" s="23">
        <v>3104</v>
      </c>
      <c r="H128" s="27" t="str">
        <f t="shared" si="14"/>
        <v>N/A</v>
      </c>
      <c r="I128" s="8">
        <v>8.2210000000000001</v>
      </c>
      <c r="J128" s="8">
        <v>10.19</v>
      </c>
      <c r="K128" s="28" t="s">
        <v>736</v>
      </c>
      <c r="L128" s="111" t="str">
        <f t="shared" si="15"/>
        <v>Yes</v>
      </c>
    </row>
    <row r="129" spans="1:12" ht="25" x14ac:dyDescent="0.25">
      <c r="A129" s="134" t="s">
        <v>1322</v>
      </c>
      <c r="B129" s="22" t="s">
        <v>213</v>
      </c>
      <c r="C129" s="29">
        <v>840.34191318000001</v>
      </c>
      <c r="D129" s="27" t="str">
        <f t="shared" si="12"/>
        <v>N/A</v>
      </c>
      <c r="E129" s="29">
        <v>883.76322329000004</v>
      </c>
      <c r="F129" s="27" t="str">
        <f t="shared" si="13"/>
        <v>N/A</v>
      </c>
      <c r="G129" s="29">
        <v>996.00354381</v>
      </c>
      <c r="H129" s="27" t="str">
        <f t="shared" si="14"/>
        <v>N/A</v>
      </c>
      <c r="I129" s="8">
        <v>5.1669999999999998</v>
      </c>
      <c r="J129" s="8">
        <v>12.7</v>
      </c>
      <c r="K129" s="28" t="s">
        <v>736</v>
      </c>
      <c r="L129" s="111" t="str">
        <f t="shared" si="15"/>
        <v>Yes</v>
      </c>
    </row>
    <row r="130" spans="1:12" x14ac:dyDescent="0.25">
      <c r="A130" s="134" t="s">
        <v>582</v>
      </c>
      <c r="B130" s="22" t="s">
        <v>213</v>
      </c>
      <c r="C130" s="29">
        <v>0</v>
      </c>
      <c r="D130" s="27" t="str">
        <f t="shared" si="12"/>
        <v>N/A</v>
      </c>
      <c r="E130" s="29">
        <v>0</v>
      </c>
      <c r="F130" s="27" t="str">
        <f t="shared" si="13"/>
        <v>N/A</v>
      </c>
      <c r="G130" s="29">
        <v>0</v>
      </c>
      <c r="H130" s="27" t="str">
        <f t="shared" si="14"/>
        <v>N/A</v>
      </c>
      <c r="I130" s="8" t="s">
        <v>1748</v>
      </c>
      <c r="J130" s="8" t="s">
        <v>1748</v>
      </c>
      <c r="K130" s="28" t="s">
        <v>736</v>
      </c>
      <c r="L130" s="111" t="str">
        <f t="shared" si="15"/>
        <v>N/A</v>
      </c>
    </row>
    <row r="131" spans="1:12" x14ac:dyDescent="0.25">
      <c r="A131" s="134" t="s">
        <v>583</v>
      </c>
      <c r="B131" s="22" t="s">
        <v>213</v>
      </c>
      <c r="C131" s="23">
        <v>0</v>
      </c>
      <c r="D131" s="27" t="str">
        <f t="shared" si="12"/>
        <v>N/A</v>
      </c>
      <c r="E131" s="23">
        <v>0</v>
      </c>
      <c r="F131" s="27" t="str">
        <f t="shared" si="13"/>
        <v>N/A</v>
      </c>
      <c r="G131" s="23">
        <v>0</v>
      </c>
      <c r="H131" s="27" t="str">
        <f t="shared" si="14"/>
        <v>N/A</v>
      </c>
      <c r="I131" s="8" t="s">
        <v>1748</v>
      </c>
      <c r="J131" s="8" t="s">
        <v>1748</v>
      </c>
      <c r="K131" s="28" t="s">
        <v>736</v>
      </c>
      <c r="L131" s="111" t="str">
        <f t="shared" si="15"/>
        <v>N/A</v>
      </c>
    </row>
    <row r="132" spans="1:12" x14ac:dyDescent="0.25">
      <c r="A132" s="134" t="s">
        <v>1323</v>
      </c>
      <c r="B132" s="22" t="s">
        <v>213</v>
      </c>
      <c r="C132" s="29" t="s">
        <v>1748</v>
      </c>
      <c r="D132" s="27" t="str">
        <f t="shared" si="12"/>
        <v>N/A</v>
      </c>
      <c r="E132" s="29" t="s">
        <v>1748</v>
      </c>
      <c r="F132" s="27" t="str">
        <f t="shared" si="13"/>
        <v>N/A</v>
      </c>
      <c r="G132" s="29" t="s">
        <v>1748</v>
      </c>
      <c r="H132" s="27" t="str">
        <f t="shared" si="14"/>
        <v>N/A</v>
      </c>
      <c r="I132" s="8" t="s">
        <v>1748</v>
      </c>
      <c r="J132" s="8" t="s">
        <v>1748</v>
      </c>
      <c r="K132" s="28" t="s">
        <v>736</v>
      </c>
      <c r="L132" s="111" t="str">
        <f t="shared" si="15"/>
        <v>N/A</v>
      </c>
    </row>
    <row r="133" spans="1:12" ht="25" x14ac:dyDescent="0.25">
      <c r="A133" s="134" t="s">
        <v>584</v>
      </c>
      <c r="B133" s="22" t="s">
        <v>213</v>
      </c>
      <c r="C133" s="29">
        <v>158478</v>
      </c>
      <c r="D133" s="27" t="str">
        <f t="shared" si="12"/>
        <v>N/A</v>
      </c>
      <c r="E133" s="29">
        <v>297910</v>
      </c>
      <c r="F133" s="27" t="str">
        <f t="shared" si="13"/>
        <v>N/A</v>
      </c>
      <c r="G133" s="29">
        <v>7647076</v>
      </c>
      <c r="H133" s="27" t="str">
        <f t="shared" si="14"/>
        <v>N/A</v>
      </c>
      <c r="I133" s="8">
        <v>87.98</v>
      </c>
      <c r="J133" s="8">
        <v>2467</v>
      </c>
      <c r="K133" s="28" t="s">
        <v>736</v>
      </c>
      <c r="L133" s="111" t="str">
        <f>IF(J133="Div by 0", "N/A", IF(OR(J133="N/A",K133="N/A"),"N/A", IF(J133&gt;VALUE(MID(K133,1,2)), "No", IF(J133&lt;-1*VALUE(MID(K133,1,2)), "No", "Yes"))))</f>
        <v>No</v>
      </c>
    </row>
    <row r="134" spans="1:12" x14ac:dyDescent="0.25">
      <c r="A134" s="134" t="s">
        <v>585</v>
      </c>
      <c r="B134" s="22" t="s">
        <v>213</v>
      </c>
      <c r="C134" s="23">
        <v>718</v>
      </c>
      <c r="D134" s="27" t="str">
        <f t="shared" si="12"/>
        <v>N/A</v>
      </c>
      <c r="E134" s="23">
        <v>1725</v>
      </c>
      <c r="F134" s="27" t="str">
        <f t="shared" si="13"/>
        <v>N/A</v>
      </c>
      <c r="G134" s="23">
        <v>38159</v>
      </c>
      <c r="H134" s="27" t="str">
        <f t="shared" si="14"/>
        <v>N/A</v>
      </c>
      <c r="I134" s="8">
        <v>140.30000000000001</v>
      </c>
      <c r="J134" s="8">
        <v>2112</v>
      </c>
      <c r="K134" s="28" t="s">
        <v>736</v>
      </c>
      <c r="L134" s="111" t="str">
        <f t="shared" ref="L134:L138" si="16">IF(J134="Div by 0", "N/A", IF(OR(J134="N/A",K134="N/A"),"N/A", IF(J134&gt;VALUE(MID(K134,1,2)), "No", IF(J134&lt;-1*VALUE(MID(K134,1,2)), "No", "Yes"))))</f>
        <v>No</v>
      </c>
    </row>
    <row r="135" spans="1:12" ht="25" x14ac:dyDescent="0.25">
      <c r="A135" s="134" t="s">
        <v>1324</v>
      </c>
      <c r="B135" s="22" t="s">
        <v>213</v>
      </c>
      <c r="C135" s="29">
        <v>220.72144847000001</v>
      </c>
      <c r="D135" s="27" t="str">
        <f t="shared" si="12"/>
        <v>N/A</v>
      </c>
      <c r="E135" s="29">
        <v>172.70144927999999</v>
      </c>
      <c r="F135" s="27" t="str">
        <f t="shared" si="13"/>
        <v>N/A</v>
      </c>
      <c r="G135" s="29">
        <v>200.40032496000001</v>
      </c>
      <c r="H135" s="27" t="str">
        <f t="shared" si="14"/>
        <v>N/A</v>
      </c>
      <c r="I135" s="8">
        <v>-21.8</v>
      </c>
      <c r="J135" s="8">
        <v>16.04</v>
      </c>
      <c r="K135" s="28" t="s">
        <v>736</v>
      </c>
      <c r="L135" s="111" t="str">
        <f t="shared" si="16"/>
        <v>Yes</v>
      </c>
    </row>
    <row r="136" spans="1:12" ht="25" x14ac:dyDescent="0.25">
      <c r="A136" s="134" t="s">
        <v>586</v>
      </c>
      <c r="B136" s="22" t="s">
        <v>213</v>
      </c>
      <c r="C136" s="29">
        <v>7884972</v>
      </c>
      <c r="D136" s="27" t="str">
        <f t="shared" ref="D136:D150" si="17">IF($B136="N/A","N/A",IF(C136&gt;10,"No",IF(C136&lt;-10,"No","Yes")))</f>
        <v>N/A</v>
      </c>
      <c r="E136" s="29">
        <v>7124795</v>
      </c>
      <c r="F136" s="27" t="str">
        <f t="shared" ref="F136:F150" si="18">IF($B136="N/A","N/A",IF(E136&gt;10,"No",IF(E136&lt;-10,"No","Yes")))</f>
        <v>N/A</v>
      </c>
      <c r="G136" s="29">
        <v>6251746</v>
      </c>
      <c r="H136" s="27" t="str">
        <f t="shared" ref="H136:H150" si="19">IF($B136="N/A","N/A",IF(G136&gt;10,"No",IF(G136&lt;-10,"No","Yes")))</f>
        <v>N/A</v>
      </c>
      <c r="I136" s="8">
        <v>-9.64</v>
      </c>
      <c r="J136" s="8">
        <v>-12.3</v>
      </c>
      <c r="K136" s="28" t="s">
        <v>736</v>
      </c>
      <c r="L136" s="111" t="str">
        <f t="shared" si="16"/>
        <v>Yes</v>
      </c>
    </row>
    <row r="137" spans="1:12" x14ac:dyDescent="0.25">
      <c r="A137" s="134" t="s">
        <v>587</v>
      </c>
      <c r="B137" s="22" t="s">
        <v>213</v>
      </c>
      <c r="C137" s="23">
        <v>131</v>
      </c>
      <c r="D137" s="27" t="str">
        <f t="shared" si="17"/>
        <v>N/A</v>
      </c>
      <c r="E137" s="23">
        <v>111</v>
      </c>
      <c r="F137" s="27" t="str">
        <f t="shared" si="18"/>
        <v>N/A</v>
      </c>
      <c r="G137" s="23">
        <v>98</v>
      </c>
      <c r="H137" s="27" t="str">
        <f t="shared" si="19"/>
        <v>N/A</v>
      </c>
      <c r="I137" s="8">
        <v>-15.3</v>
      </c>
      <c r="J137" s="8">
        <v>-11.7</v>
      </c>
      <c r="K137" s="28" t="s">
        <v>736</v>
      </c>
      <c r="L137" s="111" t="str">
        <f t="shared" si="16"/>
        <v>Yes</v>
      </c>
    </row>
    <row r="138" spans="1:12" ht="25" x14ac:dyDescent="0.25">
      <c r="A138" s="134" t="s">
        <v>1325</v>
      </c>
      <c r="B138" s="22" t="s">
        <v>213</v>
      </c>
      <c r="C138" s="29">
        <v>60190.625954000003</v>
      </c>
      <c r="D138" s="27" t="str">
        <f t="shared" si="17"/>
        <v>N/A</v>
      </c>
      <c r="E138" s="29">
        <v>64187.342342000004</v>
      </c>
      <c r="F138" s="27" t="str">
        <f t="shared" si="18"/>
        <v>N/A</v>
      </c>
      <c r="G138" s="29">
        <v>63793.326530999999</v>
      </c>
      <c r="H138" s="27" t="str">
        <f t="shared" si="19"/>
        <v>N/A</v>
      </c>
      <c r="I138" s="8">
        <v>6.64</v>
      </c>
      <c r="J138" s="8">
        <v>-0.61399999999999999</v>
      </c>
      <c r="K138" s="28" t="s">
        <v>736</v>
      </c>
      <c r="L138" s="111" t="str">
        <f t="shared" si="16"/>
        <v>Yes</v>
      </c>
    </row>
    <row r="139" spans="1:12" ht="25" x14ac:dyDescent="0.25">
      <c r="A139" s="134" t="s">
        <v>588</v>
      </c>
      <c r="B139" s="22" t="s">
        <v>213</v>
      </c>
      <c r="C139" s="29">
        <v>18191136</v>
      </c>
      <c r="D139" s="27" t="str">
        <f t="shared" si="17"/>
        <v>N/A</v>
      </c>
      <c r="E139" s="29">
        <v>18851900</v>
      </c>
      <c r="F139" s="27" t="str">
        <f t="shared" si="18"/>
        <v>N/A</v>
      </c>
      <c r="G139" s="29">
        <v>19454836</v>
      </c>
      <c r="H139" s="27" t="str">
        <f t="shared" si="19"/>
        <v>N/A</v>
      </c>
      <c r="I139" s="8">
        <v>3.6320000000000001</v>
      </c>
      <c r="J139" s="8">
        <v>3.198</v>
      </c>
      <c r="K139" s="28" t="s">
        <v>736</v>
      </c>
      <c r="L139" s="111" t="str">
        <f t="shared" ref="L139:L150" si="20">IF(J139="Div by 0", "N/A", IF(K139="N/A","N/A", IF(J139&gt;VALUE(MID(K139,1,2)), "No", IF(J139&lt;-1*VALUE(MID(K139,1,2)), "No", "Yes"))))</f>
        <v>Yes</v>
      </c>
    </row>
    <row r="140" spans="1:12" x14ac:dyDescent="0.25">
      <c r="A140" s="134" t="s">
        <v>589</v>
      </c>
      <c r="B140" s="22" t="s">
        <v>213</v>
      </c>
      <c r="C140" s="23">
        <v>37134</v>
      </c>
      <c r="D140" s="27" t="str">
        <f t="shared" si="17"/>
        <v>N/A</v>
      </c>
      <c r="E140" s="23">
        <v>38290</v>
      </c>
      <c r="F140" s="27" t="str">
        <f t="shared" si="18"/>
        <v>N/A</v>
      </c>
      <c r="G140" s="23">
        <v>37912</v>
      </c>
      <c r="H140" s="27" t="str">
        <f t="shared" si="19"/>
        <v>N/A</v>
      </c>
      <c r="I140" s="8">
        <v>3.113</v>
      </c>
      <c r="J140" s="8">
        <v>-0.98699999999999999</v>
      </c>
      <c r="K140" s="28" t="s">
        <v>736</v>
      </c>
      <c r="L140" s="111" t="str">
        <f t="shared" si="20"/>
        <v>Yes</v>
      </c>
    </row>
    <row r="141" spans="1:12" ht="25" x14ac:dyDescent="0.25">
      <c r="A141" s="134" t="s">
        <v>1326</v>
      </c>
      <c r="B141" s="22" t="s">
        <v>213</v>
      </c>
      <c r="C141" s="29">
        <v>489.87817095000003</v>
      </c>
      <c r="D141" s="27" t="str">
        <f t="shared" si="17"/>
        <v>N/A</v>
      </c>
      <c r="E141" s="29">
        <v>492.34525986</v>
      </c>
      <c r="F141" s="27" t="str">
        <f t="shared" si="18"/>
        <v>N/A</v>
      </c>
      <c r="G141" s="29">
        <v>513.15773369999999</v>
      </c>
      <c r="H141" s="27" t="str">
        <f t="shared" si="19"/>
        <v>N/A</v>
      </c>
      <c r="I141" s="8">
        <v>0.50360000000000005</v>
      </c>
      <c r="J141" s="8">
        <v>4.2270000000000003</v>
      </c>
      <c r="K141" s="28" t="s">
        <v>736</v>
      </c>
      <c r="L141" s="111" t="str">
        <f t="shared" si="20"/>
        <v>Yes</v>
      </c>
    </row>
    <row r="142" spans="1:12" ht="25" x14ac:dyDescent="0.25">
      <c r="A142" s="134" t="s">
        <v>590</v>
      </c>
      <c r="B142" s="22" t="s">
        <v>213</v>
      </c>
      <c r="C142" s="29">
        <v>3139212</v>
      </c>
      <c r="D142" s="27" t="str">
        <f t="shared" si="17"/>
        <v>N/A</v>
      </c>
      <c r="E142" s="29">
        <v>3100044</v>
      </c>
      <c r="F142" s="27" t="str">
        <f t="shared" si="18"/>
        <v>N/A</v>
      </c>
      <c r="G142" s="29">
        <v>2523701</v>
      </c>
      <c r="H142" s="27" t="str">
        <f t="shared" si="19"/>
        <v>N/A</v>
      </c>
      <c r="I142" s="8">
        <v>-1.25</v>
      </c>
      <c r="J142" s="8">
        <v>-18.600000000000001</v>
      </c>
      <c r="K142" s="28" t="s">
        <v>736</v>
      </c>
      <c r="L142" s="111" t="str">
        <f t="shared" si="20"/>
        <v>Yes</v>
      </c>
    </row>
    <row r="143" spans="1:12" x14ac:dyDescent="0.25">
      <c r="A143" s="110" t="s">
        <v>591</v>
      </c>
      <c r="B143" s="22" t="s">
        <v>213</v>
      </c>
      <c r="C143" s="23">
        <v>201</v>
      </c>
      <c r="D143" s="27" t="str">
        <f t="shared" si="17"/>
        <v>N/A</v>
      </c>
      <c r="E143" s="23">
        <v>192</v>
      </c>
      <c r="F143" s="27" t="str">
        <f t="shared" si="18"/>
        <v>N/A</v>
      </c>
      <c r="G143" s="23">
        <v>183</v>
      </c>
      <c r="H143" s="27" t="str">
        <f t="shared" si="19"/>
        <v>N/A</v>
      </c>
      <c r="I143" s="8">
        <v>-4.4800000000000004</v>
      </c>
      <c r="J143" s="8">
        <v>-4.6900000000000004</v>
      </c>
      <c r="K143" s="28" t="s">
        <v>736</v>
      </c>
      <c r="L143" s="111" t="str">
        <f t="shared" si="20"/>
        <v>Yes</v>
      </c>
    </row>
    <row r="144" spans="1:12" ht="25" x14ac:dyDescent="0.25">
      <c r="A144" s="110" t="s">
        <v>1327</v>
      </c>
      <c r="B144" s="22" t="s">
        <v>213</v>
      </c>
      <c r="C144" s="29">
        <v>15617.970149000001</v>
      </c>
      <c r="D144" s="27" t="str">
        <f t="shared" si="17"/>
        <v>N/A</v>
      </c>
      <c r="E144" s="29">
        <v>16146.0625</v>
      </c>
      <c r="F144" s="27" t="str">
        <f t="shared" si="18"/>
        <v>N/A</v>
      </c>
      <c r="G144" s="29">
        <v>13790.715846999999</v>
      </c>
      <c r="H144" s="27" t="str">
        <f t="shared" si="19"/>
        <v>N/A</v>
      </c>
      <c r="I144" s="8">
        <v>3.3809999999999998</v>
      </c>
      <c r="J144" s="8">
        <v>-14.6</v>
      </c>
      <c r="K144" s="28" t="s">
        <v>736</v>
      </c>
      <c r="L144" s="111" t="str">
        <f t="shared" si="20"/>
        <v>Yes</v>
      </c>
    </row>
    <row r="145" spans="1:12" ht="25" x14ac:dyDescent="0.25">
      <c r="A145" s="134" t="s">
        <v>592</v>
      </c>
      <c r="B145" s="22" t="s">
        <v>213</v>
      </c>
      <c r="C145" s="29">
        <v>78552148</v>
      </c>
      <c r="D145" s="27" t="str">
        <f t="shared" si="17"/>
        <v>N/A</v>
      </c>
      <c r="E145" s="29">
        <v>80453265</v>
      </c>
      <c r="F145" s="27" t="str">
        <f t="shared" si="18"/>
        <v>N/A</v>
      </c>
      <c r="G145" s="29">
        <v>80317935</v>
      </c>
      <c r="H145" s="27" t="str">
        <f t="shared" si="19"/>
        <v>N/A</v>
      </c>
      <c r="I145" s="8">
        <v>2.42</v>
      </c>
      <c r="J145" s="8">
        <v>-0.16800000000000001</v>
      </c>
      <c r="K145" s="28" t="s">
        <v>736</v>
      </c>
      <c r="L145" s="111" t="str">
        <f t="shared" si="20"/>
        <v>Yes</v>
      </c>
    </row>
    <row r="146" spans="1:12" x14ac:dyDescent="0.25">
      <c r="A146" s="134" t="s">
        <v>593</v>
      </c>
      <c r="B146" s="22" t="s">
        <v>213</v>
      </c>
      <c r="C146" s="23">
        <v>28944</v>
      </c>
      <c r="D146" s="27" t="str">
        <f t="shared" si="17"/>
        <v>N/A</v>
      </c>
      <c r="E146" s="23">
        <v>30900</v>
      </c>
      <c r="F146" s="27" t="str">
        <f t="shared" si="18"/>
        <v>N/A</v>
      </c>
      <c r="G146" s="23">
        <v>30969</v>
      </c>
      <c r="H146" s="27" t="str">
        <f t="shared" si="19"/>
        <v>N/A</v>
      </c>
      <c r="I146" s="8">
        <v>6.758</v>
      </c>
      <c r="J146" s="8">
        <v>0.2233</v>
      </c>
      <c r="K146" s="28" t="s">
        <v>736</v>
      </c>
      <c r="L146" s="111" t="str">
        <f t="shared" si="20"/>
        <v>Yes</v>
      </c>
    </row>
    <row r="147" spans="1:12" x14ac:dyDescent="0.25">
      <c r="A147" s="134" t="s">
        <v>1328</v>
      </c>
      <c r="B147" s="22" t="s">
        <v>213</v>
      </c>
      <c r="C147" s="29">
        <v>2713.9354616000001</v>
      </c>
      <c r="D147" s="27" t="str">
        <f t="shared" si="17"/>
        <v>N/A</v>
      </c>
      <c r="E147" s="29">
        <v>2603.6655340000002</v>
      </c>
      <c r="F147" s="27" t="str">
        <f t="shared" si="18"/>
        <v>N/A</v>
      </c>
      <c r="G147" s="29">
        <v>2593.4946236999999</v>
      </c>
      <c r="H147" s="27" t="str">
        <f t="shared" si="19"/>
        <v>N/A</v>
      </c>
      <c r="I147" s="8">
        <v>-4.0599999999999996</v>
      </c>
      <c r="J147" s="8">
        <v>-0.39100000000000001</v>
      </c>
      <c r="K147" s="28" t="s">
        <v>736</v>
      </c>
      <c r="L147" s="111" t="str">
        <f t="shared" si="20"/>
        <v>Yes</v>
      </c>
    </row>
    <row r="148" spans="1:12" ht="25" x14ac:dyDescent="0.25">
      <c r="A148" s="134" t="s">
        <v>594</v>
      </c>
      <c r="B148" s="22" t="s">
        <v>213</v>
      </c>
      <c r="C148" s="29">
        <v>203724</v>
      </c>
      <c r="D148" s="27" t="str">
        <f t="shared" si="17"/>
        <v>N/A</v>
      </c>
      <c r="E148" s="29">
        <v>15401793</v>
      </c>
      <c r="F148" s="27" t="str">
        <f t="shared" si="18"/>
        <v>N/A</v>
      </c>
      <c r="G148" s="29">
        <v>15481691</v>
      </c>
      <c r="H148" s="27" t="str">
        <f t="shared" si="19"/>
        <v>N/A</v>
      </c>
      <c r="I148" s="8">
        <v>7460</v>
      </c>
      <c r="J148" s="8">
        <v>0.51880000000000004</v>
      </c>
      <c r="K148" s="28" t="s">
        <v>736</v>
      </c>
      <c r="L148" s="111" t="str">
        <f t="shared" si="20"/>
        <v>Yes</v>
      </c>
    </row>
    <row r="149" spans="1:12" x14ac:dyDescent="0.25">
      <c r="A149" s="134" t="s">
        <v>595</v>
      </c>
      <c r="B149" s="22" t="s">
        <v>213</v>
      </c>
      <c r="C149" s="23">
        <v>41</v>
      </c>
      <c r="D149" s="27" t="str">
        <f t="shared" si="17"/>
        <v>N/A</v>
      </c>
      <c r="E149" s="23">
        <v>653</v>
      </c>
      <c r="F149" s="27" t="str">
        <f t="shared" si="18"/>
        <v>N/A</v>
      </c>
      <c r="G149" s="23">
        <v>627</v>
      </c>
      <c r="H149" s="27" t="str">
        <f t="shared" si="19"/>
        <v>N/A</v>
      </c>
      <c r="I149" s="8">
        <v>1493</v>
      </c>
      <c r="J149" s="8">
        <v>-3.98</v>
      </c>
      <c r="K149" s="28" t="s">
        <v>736</v>
      </c>
      <c r="L149" s="111" t="str">
        <f t="shared" si="20"/>
        <v>Yes</v>
      </c>
    </row>
    <row r="150" spans="1:12" x14ac:dyDescent="0.25">
      <c r="A150" s="143" t="s">
        <v>1329</v>
      </c>
      <c r="B150" s="22" t="s">
        <v>213</v>
      </c>
      <c r="C150" s="29">
        <v>4968.8780488000002</v>
      </c>
      <c r="D150" s="27" t="str">
        <f t="shared" si="17"/>
        <v>N/A</v>
      </c>
      <c r="E150" s="29">
        <v>23586.206738000001</v>
      </c>
      <c r="F150" s="27" t="str">
        <f t="shared" si="18"/>
        <v>N/A</v>
      </c>
      <c r="G150" s="29">
        <v>24691.692185</v>
      </c>
      <c r="H150" s="27" t="str">
        <f t="shared" si="19"/>
        <v>N/A</v>
      </c>
      <c r="I150" s="8">
        <v>374.7</v>
      </c>
      <c r="J150" s="8">
        <v>4.6870000000000003</v>
      </c>
      <c r="K150" s="28" t="s">
        <v>736</v>
      </c>
      <c r="L150" s="111" t="str">
        <f t="shared" si="20"/>
        <v>Yes</v>
      </c>
    </row>
    <row r="151" spans="1:12" x14ac:dyDescent="0.25">
      <c r="A151" s="143" t="s">
        <v>1330</v>
      </c>
      <c r="B151" s="22" t="s">
        <v>213</v>
      </c>
      <c r="C151" s="29">
        <v>369.75218654999998</v>
      </c>
      <c r="D151" s="27" t="str">
        <f t="shared" ref="D151:D170" si="21">IF($B151="N/A","N/A",IF(C151&gt;10,"No",IF(C151&lt;-10,"No","Yes")))</f>
        <v>N/A</v>
      </c>
      <c r="E151" s="29">
        <v>315.56947538999998</v>
      </c>
      <c r="F151" s="27" t="str">
        <f t="shared" ref="F151:F170" si="22">IF($B151="N/A","N/A",IF(E151&gt;10,"No",IF(E151&lt;-10,"No","Yes")))</f>
        <v>N/A</v>
      </c>
      <c r="G151" s="29">
        <v>311.87450417000002</v>
      </c>
      <c r="H151" s="27" t="str">
        <f t="shared" ref="H151:H170" si="23">IF($B151="N/A","N/A",IF(G151&gt;10,"No",IF(G151&lt;-10,"No","Yes")))</f>
        <v>N/A</v>
      </c>
      <c r="I151" s="8">
        <v>-14.7</v>
      </c>
      <c r="J151" s="8">
        <v>-1.17</v>
      </c>
      <c r="K151" s="28" t="s">
        <v>736</v>
      </c>
      <c r="L151" s="111" t="str">
        <f t="shared" ref="L151:L170" si="24">IF(J151="Div by 0", "N/A", IF(K151="N/A","N/A", IF(J151&gt;VALUE(MID(K151,1,2)), "No", IF(J151&lt;-1*VALUE(MID(K151,1,2)), "No", "Yes"))))</f>
        <v>Yes</v>
      </c>
    </row>
    <row r="152" spans="1:12" ht="25" x14ac:dyDescent="0.25">
      <c r="A152" s="143" t="s">
        <v>1331</v>
      </c>
      <c r="B152" s="22" t="s">
        <v>213</v>
      </c>
      <c r="C152" s="29">
        <v>1402.5686788999999</v>
      </c>
      <c r="D152" s="27" t="str">
        <f t="shared" si="21"/>
        <v>N/A</v>
      </c>
      <c r="E152" s="29">
        <v>1176.1948881999999</v>
      </c>
      <c r="F152" s="27" t="str">
        <f t="shared" si="22"/>
        <v>N/A</v>
      </c>
      <c r="G152" s="29">
        <v>1129.2183206</v>
      </c>
      <c r="H152" s="27" t="str">
        <f t="shared" si="23"/>
        <v>N/A</v>
      </c>
      <c r="I152" s="8">
        <v>-16.100000000000001</v>
      </c>
      <c r="J152" s="8">
        <v>-3.99</v>
      </c>
      <c r="K152" s="28" t="s">
        <v>736</v>
      </c>
      <c r="L152" s="111" t="str">
        <f t="shared" si="24"/>
        <v>Yes</v>
      </c>
    </row>
    <row r="153" spans="1:12" ht="25" x14ac:dyDescent="0.25">
      <c r="A153" s="143" t="s">
        <v>1332</v>
      </c>
      <c r="B153" s="22" t="s">
        <v>213</v>
      </c>
      <c r="C153" s="29">
        <v>1300.7846165000001</v>
      </c>
      <c r="D153" s="27" t="str">
        <f t="shared" si="21"/>
        <v>N/A</v>
      </c>
      <c r="E153" s="29">
        <v>1259.5344685</v>
      </c>
      <c r="F153" s="27" t="str">
        <f t="shared" si="22"/>
        <v>N/A</v>
      </c>
      <c r="G153" s="29">
        <v>1175.7916133000001</v>
      </c>
      <c r="H153" s="27" t="str">
        <f t="shared" si="23"/>
        <v>N/A</v>
      </c>
      <c r="I153" s="8">
        <v>-3.17</v>
      </c>
      <c r="J153" s="8">
        <v>-6.65</v>
      </c>
      <c r="K153" s="28" t="s">
        <v>736</v>
      </c>
      <c r="L153" s="111" t="str">
        <f t="shared" si="24"/>
        <v>Yes</v>
      </c>
    </row>
    <row r="154" spans="1:12" ht="25" x14ac:dyDescent="0.25">
      <c r="A154" s="143" t="s">
        <v>1333</v>
      </c>
      <c r="B154" s="22" t="s">
        <v>213</v>
      </c>
      <c r="C154" s="29">
        <v>210.16733973999999</v>
      </c>
      <c r="D154" s="27" t="str">
        <f t="shared" si="21"/>
        <v>N/A</v>
      </c>
      <c r="E154" s="29">
        <v>162.11563684999999</v>
      </c>
      <c r="F154" s="27" t="str">
        <f t="shared" si="22"/>
        <v>N/A</v>
      </c>
      <c r="G154" s="29">
        <v>154.24343153999999</v>
      </c>
      <c r="H154" s="27" t="str">
        <f t="shared" si="23"/>
        <v>N/A</v>
      </c>
      <c r="I154" s="8">
        <v>-22.9</v>
      </c>
      <c r="J154" s="8">
        <v>-4.8600000000000003</v>
      </c>
      <c r="K154" s="28" t="s">
        <v>736</v>
      </c>
      <c r="L154" s="111" t="str">
        <f t="shared" si="24"/>
        <v>Yes</v>
      </c>
    </row>
    <row r="155" spans="1:12" ht="25" x14ac:dyDescent="0.25">
      <c r="A155" s="134" t="s">
        <v>1334</v>
      </c>
      <c r="B155" s="22" t="s">
        <v>213</v>
      </c>
      <c r="C155" s="29">
        <v>490.44198168999998</v>
      </c>
      <c r="D155" s="27" t="str">
        <f t="shared" si="21"/>
        <v>N/A</v>
      </c>
      <c r="E155" s="29">
        <v>458.87779617000001</v>
      </c>
      <c r="F155" s="27" t="str">
        <f t="shared" si="22"/>
        <v>N/A</v>
      </c>
      <c r="G155" s="29">
        <v>494.07260379000002</v>
      </c>
      <c r="H155" s="27" t="str">
        <f t="shared" si="23"/>
        <v>N/A</v>
      </c>
      <c r="I155" s="8">
        <v>-6.44</v>
      </c>
      <c r="J155" s="8">
        <v>7.67</v>
      </c>
      <c r="K155" s="28" t="s">
        <v>736</v>
      </c>
      <c r="L155" s="111" t="str">
        <f t="shared" si="24"/>
        <v>Yes</v>
      </c>
    </row>
    <row r="156" spans="1:12" x14ac:dyDescent="0.25">
      <c r="A156" s="134" t="s">
        <v>1335</v>
      </c>
      <c r="B156" s="22" t="s">
        <v>213</v>
      </c>
      <c r="C156" s="29">
        <v>167.68074607</v>
      </c>
      <c r="D156" s="27" t="str">
        <f t="shared" si="21"/>
        <v>N/A</v>
      </c>
      <c r="E156" s="29">
        <v>182.26979532999999</v>
      </c>
      <c r="F156" s="27" t="str">
        <f t="shared" si="22"/>
        <v>N/A</v>
      </c>
      <c r="G156" s="29">
        <v>167.44337881999999</v>
      </c>
      <c r="H156" s="27" t="str">
        <f t="shared" si="23"/>
        <v>N/A</v>
      </c>
      <c r="I156" s="8">
        <v>8.6999999999999993</v>
      </c>
      <c r="J156" s="8">
        <v>-8.1300000000000008</v>
      </c>
      <c r="K156" s="28" t="s">
        <v>736</v>
      </c>
      <c r="L156" s="111" t="str">
        <f t="shared" si="24"/>
        <v>Yes</v>
      </c>
    </row>
    <row r="157" spans="1:12" ht="25" x14ac:dyDescent="0.25">
      <c r="A157" s="134" t="s">
        <v>1336</v>
      </c>
      <c r="B157" s="22" t="s">
        <v>213</v>
      </c>
      <c r="C157" s="29">
        <v>3770.9037619999999</v>
      </c>
      <c r="D157" s="27" t="str">
        <f t="shared" si="21"/>
        <v>N/A</v>
      </c>
      <c r="E157" s="29">
        <v>3531.2611821</v>
      </c>
      <c r="F157" s="27" t="str">
        <f t="shared" si="22"/>
        <v>N/A</v>
      </c>
      <c r="G157" s="29">
        <v>3303.8641220999998</v>
      </c>
      <c r="H157" s="27" t="str">
        <f t="shared" si="23"/>
        <v>N/A</v>
      </c>
      <c r="I157" s="8">
        <v>-6.36</v>
      </c>
      <c r="J157" s="8">
        <v>-6.44</v>
      </c>
      <c r="K157" s="28" t="s">
        <v>736</v>
      </c>
      <c r="L157" s="111" t="str">
        <f t="shared" si="24"/>
        <v>Yes</v>
      </c>
    </row>
    <row r="158" spans="1:12" ht="25" x14ac:dyDescent="0.25">
      <c r="A158" s="134" t="s">
        <v>1337</v>
      </c>
      <c r="B158" s="22" t="s">
        <v>213</v>
      </c>
      <c r="C158" s="29">
        <v>878.56915775000004</v>
      </c>
      <c r="D158" s="27" t="str">
        <f t="shared" si="21"/>
        <v>N/A</v>
      </c>
      <c r="E158" s="29">
        <v>896.28968583000005</v>
      </c>
      <c r="F158" s="27" t="str">
        <f t="shared" si="22"/>
        <v>N/A</v>
      </c>
      <c r="G158" s="29">
        <v>734.15584507999995</v>
      </c>
      <c r="H158" s="27" t="str">
        <f t="shared" si="23"/>
        <v>N/A</v>
      </c>
      <c r="I158" s="8">
        <v>2.0169999999999999</v>
      </c>
      <c r="J158" s="8">
        <v>-18.100000000000001</v>
      </c>
      <c r="K158" s="28" t="s">
        <v>736</v>
      </c>
      <c r="L158" s="111" t="str">
        <f t="shared" si="24"/>
        <v>Yes</v>
      </c>
    </row>
    <row r="159" spans="1:12" ht="25" x14ac:dyDescent="0.25">
      <c r="A159" s="134" t="s">
        <v>1338</v>
      </c>
      <c r="B159" s="22" t="s">
        <v>213</v>
      </c>
      <c r="C159" s="29">
        <v>69.796747566999997</v>
      </c>
      <c r="D159" s="27" t="str">
        <f t="shared" si="21"/>
        <v>N/A</v>
      </c>
      <c r="E159" s="29">
        <v>90.718245293999999</v>
      </c>
      <c r="F159" s="27" t="str">
        <f t="shared" si="22"/>
        <v>N/A</v>
      </c>
      <c r="G159" s="29">
        <v>87.726070039000007</v>
      </c>
      <c r="H159" s="27" t="str">
        <f t="shared" si="23"/>
        <v>N/A</v>
      </c>
      <c r="I159" s="8">
        <v>29.97</v>
      </c>
      <c r="J159" s="8">
        <v>-3.3</v>
      </c>
      <c r="K159" s="28" t="s">
        <v>736</v>
      </c>
      <c r="L159" s="111" t="str">
        <f t="shared" si="24"/>
        <v>Yes</v>
      </c>
    </row>
    <row r="160" spans="1:12" ht="25" x14ac:dyDescent="0.25">
      <c r="A160" s="143" t="s">
        <v>1339</v>
      </c>
      <c r="B160" s="22" t="s">
        <v>213</v>
      </c>
      <c r="C160" s="29">
        <v>3.7227359259999999</v>
      </c>
      <c r="D160" s="27" t="str">
        <f t="shared" si="21"/>
        <v>N/A</v>
      </c>
      <c r="E160" s="29">
        <v>5.1887443839999996</v>
      </c>
      <c r="F160" s="27" t="str">
        <f t="shared" si="22"/>
        <v>N/A</v>
      </c>
      <c r="G160" s="29">
        <v>1.761909317</v>
      </c>
      <c r="H160" s="27" t="str">
        <f t="shared" si="23"/>
        <v>N/A</v>
      </c>
      <c r="I160" s="8">
        <v>39.380000000000003</v>
      </c>
      <c r="J160" s="8">
        <v>-66</v>
      </c>
      <c r="K160" s="28" t="s">
        <v>736</v>
      </c>
      <c r="L160" s="111" t="str">
        <f t="shared" si="24"/>
        <v>No</v>
      </c>
    </row>
    <row r="161" spans="1:12" x14ac:dyDescent="0.25">
      <c r="A161" s="143" t="s">
        <v>1340</v>
      </c>
      <c r="B161" s="22" t="s">
        <v>213</v>
      </c>
      <c r="C161" s="29">
        <v>638.21049542000003</v>
      </c>
      <c r="D161" s="27" t="str">
        <f t="shared" si="21"/>
        <v>N/A</v>
      </c>
      <c r="E161" s="29">
        <v>653.09486630000004</v>
      </c>
      <c r="F161" s="27" t="str">
        <f t="shared" si="22"/>
        <v>N/A</v>
      </c>
      <c r="G161" s="29">
        <v>653.32894371999998</v>
      </c>
      <c r="H161" s="27" t="str">
        <f t="shared" si="23"/>
        <v>N/A</v>
      </c>
      <c r="I161" s="8">
        <v>2.3319999999999999</v>
      </c>
      <c r="J161" s="8">
        <v>3.5799999999999998E-2</v>
      </c>
      <c r="K161" s="28" t="s">
        <v>736</v>
      </c>
      <c r="L161" s="111" t="str">
        <f t="shared" si="24"/>
        <v>Yes</v>
      </c>
    </row>
    <row r="162" spans="1:12" x14ac:dyDescent="0.25">
      <c r="A162" s="143" t="s">
        <v>1341</v>
      </c>
      <c r="B162" s="22" t="s">
        <v>213</v>
      </c>
      <c r="C162" s="29">
        <v>2106.3902011999999</v>
      </c>
      <c r="D162" s="27" t="str">
        <f t="shared" si="21"/>
        <v>N/A</v>
      </c>
      <c r="E162" s="29">
        <v>2073.7084665000002</v>
      </c>
      <c r="F162" s="27" t="str">
        <f t="shared" si="22"/>
        <v>N/A</v>
      </c>
      <c r="G162" s="29">
        <v>1730.2526717999999</v>
      </c>
      <c r="H162" s="27" t="str">
        <f t="shared" si="23"/>
        <v>N/A</v>
      </c>
      <c r="I162" s="8">
        <v>-1.55</v>
      </c>
      <c r="J162" s="8">
        <v>-16.600000000000001</v>
      </c>
      <c r="K162" s="28" t="s">
        <v>736</v>
      </c>
      <c r="L162" s="111" t="str">
        <f t="shared" si="24"/>
        <v>Yes</v>
      </c>
    </row>
    <row r="163" spans="1:12" x14ac:dyDescent="0.25">
      <c r="A163" s="143" t="s">
        <v>1692</v>
      </c>
      <c r="B163" s="22" t="s">
        <v>213</v>
      </c>
      <c r="C163" s="29">
        <v>2776.7034051999999</v>
      </c>
      <c r="D163" s="27" t="str">
        <f t="shared" si="21"/>
        <v>N/A</v>
      </c>
      <c r="E163" s="29">
        <v>2807.1507572</v>
      </c>
      <c r="F163" s="27" t="str">
        <f t="shared" si="22"/>
        <v>N/A</v>
      </c>
      <c r="G163" s="29">
        <v>2422.2318098000001</v>
      </c>
      <c r="H163" s="27" t="str">
        <f t="shared" si="23"/>
        <v>N/A</v>
      </c>
      <c r="I163" s="8">
        <v>1.097</v>
      </c>
      <c r="J163" s="8">
        <v>-13.7</v>
      </c>
      <c r="K163" s="28" t="s">
        <v>736</v>
      </c>
      <c r="L163" s="111" t="str">
        <f t="shared" si="24"/>
        <v>Yes</v>
      </c>
    </row>
    <row r="164" spans="1:12" x14ac:dyDescent="0.25">
      <c r="A164" s="143" t="s">
        <v>1342</v>
      </c>
      <c r="B164" s="22" t="s">
        <v>213</v>
      </c>
      <c r="C164" s="29">
        <v>353.12524131999999</v>
      </c>
      <c r="D164" s="27" t="str">
        <f t="shared" si="21"/>
        <v>N/A</v>
      </c>
      <c r="E164" s="29">
        <v>374.40500106000002</v>
      </c>
      <c r="F164" s="27" t="str">
        <f t="shared" si="22"/>
        <v>N/A</v>
      </c>
      <c r="G164" s="29">
        <v>419.00982952999999</v>
      </c>
      <c r="H164" s="27" t="str">
        <f t="shared" si="23"/>
        <v>N/A</v>
      </c>
      <c r="I164" s="8">
        <v>6.0259999999999998</v>
      </c>
      <c r="J164" s="8">
        <v>11.91</v>
      </c>
      <c r="K164" s="28" t="s">
        <v>736</v>
      </c>
      <c r="L164" s="111" t="str">
        <f t="shared" si="24"/>
        <v>Yes</v>
      </c>
    </row>
    <row r="165" spans="1:12" x14ac:dyDescent="0.25">
      <c r="A165" s="143" t="s">
        <v>1343</v>
      </c>
      <c r="B165" s="22" t="s">
        <v>213</v>
      </c>
      <c r="C165" s="29">
        <v>587.37698305000004</v>
      </c>
      <c r="D165" s="27" t="str">
        <f t="shared" si="21"/>
        <v>N/A</v>
      </c>
      <c r="E165" s="29">
        <v>645.77999526999997</v>
      </c>
      <c r="F165" s="27" t="str">
        <f t="shared" si="22"/>
        <v>N/A</v>
      </c>
      <c r="G165" s="29">
        <v>607.20427587999995</v>
      </c>
      <c r="H165" s="27" t="str">
        <f t="shared" si="23"/>
        <v>N/A</v>
      </c>
      <c r="I165" s="8">
        <v>9.9429999999999996</v>
      </c>
      <c r="J165" s="8">
        <v>-5.97</v>
      </c>
      <c r="K165" s="28" t="s">
        <v>736</v>
      </c>
      <c r="L165" s="111" t="str">
        <f t="shared" si="24"/>
        <v>Yes</v>
      </c>
    </row>
    <row r="166" spans="1:12" x14ac:dyDescent="0.25">
      <c r="A166" s="143" t="s">
        <v>1344</v>
      </c>
      <c r="B166" s="22" t="s">
        <v>213</v>
      </c>
      <c r="C166" s="29">
        <v>2943.5709224000002</v>
      </c>
      <c r="D166" s="27" t="str">
        <f t="shared" si="21"/>
        <v>N/A</v>
      </c>
      <c r="E166" s="29">
        <v>2915.5634998</v>
      </c>
      <c r="F166" s="27" t="str">
        <f t="shared" si="22"/>
        <v>N/A</v>
      </c>
      <c r="G166" s="29">
        <v>2911.8801143000001</v>
      </c>
      <c r="H166" s="27" t="str">
        <f t="shared" si="23"/>
        <v>N/A</v>
      </c>
      <c r="I166" s="8">
        <v>-0.95099999999999996</v>
      </c>
      <c r="J166" s="8">
        <v>-0.126</v>
      </c>
      <c r="K166" s="28" t="s">
        <v>736</v>
      </c>
      <c r="L166" s="111" t="str">
        <f t="shared" si="24"/>
        <v>Yes</v>
      </c>
    </row>
    <row r="167" spans="1:12" x14ac:dyDescent="0.25">
      <c r="A167" s="174" t="s">
        <v>1345</v>
      </c>
      <c r="B167" s="22" t="s">
        <v>213</v>
      </c>
      <c r="C167" s="29">
        <v>6000.6850394000003</v>
      </c>
      <c r="D167" s="27" t="str">
        <f t="shared" si="21"/>
        <v>N/A</v>
      </c>
      <c r="E167" s="29">
        <v>5891.6429711999999</v>
      </c>
      <c r="F167" s="27" t="str">
        <f t="shared" si="22"/>
        <v>N/A</v>
      </c>
      <c r="G167" s="29">
        <v>5477.5015266999999</v>
      </c>
      <c r="H167" s="27" t="str">
        <f t="shared" si="23"/>
        <v>N/A</v>
      </c>
      <c r="I167" s="8">
        <v>-1.82</v>
      </c>
      <c r="J167" s="8">
        <v>-7.03</v>
      </c>
      <c r="K167" s="28" t="s">
        <v>736</v>
      </c>
      <c r="L167" s="111" t="str">
        <f t="shared" si="24"/>
        <v>Yes</v>
      </c>
    </row>
    <row r="168" spans="1:12" x14ac:dyDescent="0.25">
      <c r="A168" s="174" t="s">
        <v>1346</v>
      </c>
      <c r="B168" s="22" t="s">
        <v>213</v>
      </c>
      <c r="C168" s="29">
        <v>11208.330948000001</v>
      </c>
      <c r="D168" s="27" t="str">
        <f t="shared" si="21"/>
        <v>N/A</v>
      </c>
      <c r="E168" s="29">
        <v>11537.33474</v>
      </c>
      <c r="F168" s="27" t="str">
        <f t="shared" si="22"/>
        <v>N/A</v>
      </c>
      <c r="G168" s="29">
        <v>11028.234087999999</v>
      </c>
      <c r="H168" s="27" t="str">
        <f t="shared" si="23"/>
        <v>N/A</v>
      </c>
      <c r="I168" s="8">
        <v>2.9350000000000001</v>
      </c>
      <c r="J168" s="8">
        <v>-4.41</v>
      </c>
      <c r="K168" s="28" t="s">
        <v>736</v>
      </c>
      <c r="L168" s="111" t="str">
        <f t="shared" si="24"/>
        <v>Yes</v>
      </c>
    </row>
    <row r="169" spans="1:12" x14ac:dyDescent="0.25">
      <c r="A169" s="174" t="s">
        <v>1347</v>
      </c>
      <c r="B169" s="22" t="s">
        <v>213</v>
      </c>
      <c r="C169" s="29">
        <v>2033.5512687</v>
      </c>
      <c r="D169" s="27" t="str">
        <f t="shared" si="21"/>
        <v>N/A</v>
      </c>
      <c r="E169" s="29">
        <v>1993.8652609999999</v>
      </c>
      <c r="F169" s="27" t="str">
        <f t="shared" si="22"/>
        <v>N/A</v>
      </c>
      <c r="G169" s="29">
        <v>1991.4094868</v>
      </c>
      <c r="H169" s="27" t="str">
        <f t="shared" si="23"/>
        <v>N/A</v>
      </c>
      <c r="I169" s="8">
        <v>-1.95</v>
      </c>
      <c r="J169" s="8">
        <v>-0.123</v>
      </c>
      <c r="K169" s="28" t="s">
        <v>736</v>
      </c>
      <c r="L169" s="111" t="str">
        <f t="shared" si="24"/>
        <v>Yes</v>
      </c>
    </row>
    <row r="170" spans="1:12" x14ac:dyDescent="0.25">
      <c r="A170" s="174" t="s">
        <v>1348</v>
      </c>
      <c r="B170" s="22" t="s">
        <v>213</v>
      </c>
      <c r="C170" s="29">
        <v>2000.2352914999999</v>
      </c>
      <c r="D170" s="27" t="str">
        <f t="shared" si="21"/>
        <v>N/A</v>
      </c>
      <c r="E170" s="29">
        <v>2053.1816978000002</v>
      </c>
      <c r="F170" s="27" t="str">
        <f t="shared" si="22"/>
        <v>N/A</v>
      </c>
      <c r="G170" s="29">
        <v>2050.5986704000002</v>
      </c>
      <c r="H170" s="27" t="str">
        <f t="shared" si="23"/>
        <v>N/A</v>
      </c>
      <c r="I170" s="8">
        <v>2.6469999999999998</v>
      </c>
      <c r="J170" s="8">
        <v>-0.126</v>
      </c>
      <c r="K170" s="28" t="s">
        <v>736</v>
      </c>
      <c r="L170" s="111" t="str">
        <f t="shared" si="24"/>
        <v>Yes</v>
      </c>
    </row>
    <row r="171" spans="1:12" x14ac:dyDescent="0.25">
      <c r="A171" s="174" t="s">
        <v>85</v>
      </c>
      <c r="B171" s="22" t="s">
        <v>213</v>
      </c>
      <c r="C171" s="4">
        <v>8.7773454199999996</v>
      </c>
      <c r="D171" s="27" t="str">
        <f t="shared" ref="D171:D202" si="25">IF($B171="N/A","N/A",IF(C171&gt;10,"No",IF(C171&lt;-10,"No","Yes")))</f>
        <v>N/A</v>
      </c>
      <c r="E171" s="4">
        <v>8.0701242998999998</v>
      </c>
      <c r="F171" s="27" t="str">
        <f t="shared" ref="F171:F202" si="26">IF($B171="N/A","N/A",IF(E171&gt;10,"No",IF(E171&lt;-10,"No","Yes")))</f>
        <v>N/A</v>
      </c>
      <c r="G171" s="4">
        <v>7.3881445729999999</v>
      </c>
      <c r="H171" s="27" t="str">
        <f t="shared" ref="H171:H202" si="27">IF($B171="N/A","N/A",IF(G171&gt;10,"No",IF(G171&lt;-10,"No","Yes")))</f>
        <v>N/A</v>
      </c>
      <c r="I171" s="8">
        <v>-8.06</v>
      </c>
      <c r="J171" s="8">
        <v>-8.4499999999999993</v>
      </c>
      <c r="K171" s="28" t="s">
        <v>736</v>
      </c>
      <c r="L171" s="111" t="str">
        <f t="shared" ref="L171:L202" si="28">IF(J171="Div by 0", "N/A", IF(K171="N/A","N/A", IF(J171&gt;VALUE(MID(K171,1,2)), "No", IF(J171&lt;-1*VALUE(MID(K171,1,2)), "No", "Yes"))))</f>
        <v>Yes</v>
      </c>
    </row>
    <row r="172" spans="1:12" x14ac:dyDescent="0.25">
      <c r="A172" s="174" t="s">
        <v>463</v>
      </c>
      <c r="B172" s="22" t="s">
        <v>213</v>
      </c>
      <c r="C172" s="4">
        <v>17.585301836999999</v>
      </c>
      <c r="D172" s="27" t="str">
        <f t="shared" si="25"/>
        <v>N/A</v>
      </c>
      <c r="E172" s="4">
        <v>14.856230031999999</v>
      </c>
      <c r="F172" s="27" t="str">
        <f t="shared" si="26"/>
        <v>N/A</v>
      </c>
      <c r="G172" s="4">
        <v>13.206106869999999</v>
      </c>
      <c r="H172" s="27" t="str">
        <f t="shared" si="27"/>
        <v>N/A</v>
      </c>
      <c r="I172" s="8">
        <v>-15.5</v>
      </c>
      <c r="J172" s="8">
        <v>-11.1</v>
      </c>
      <c r="K172" s="28" t="s">
        <v>736</v>
      </c>
      <c r="L172" s="111" t="str">
        <f t="shared" si="28"/>
        <v>Yes</v>
      </c>
    </row>
    <row r="173" spans="1:12" x14ac:dyDescent="0.25">
      <c r="A173" s="174" t="s">
        <v>464</v>
      </c>
      <c r="B173" s="22" t="s">
        <v>213</v>
      </c>
      <c r="C173" s="4">
        <v>16.091607654000001</v>
      </c>
      <c r="D173" s="27" t="str">
        <f t="shared" si="25"/>
        <v>N/A</v>
      </c>
      <c r="E173" s="4">
        <v>16.153092744999999</v>
      </c>
      <c r="F173" s="27" t="str">
        <f t="shared" si="26"/>
        <v>N/A</v>
      </c>
      <c r="G173" s="4">
        <v>14.801366936999999</v>
      </c>
      <c r="H173" s="27" t="str">
        <f t="shared" si="27"/>
        <v>N/A</v>
      </c>
      <c r="I173" s="8">
        <v>0.3821</v>
      </c>
      <c r="J173" s="8">
        <v>-8.3699999999999992</v>
      </c>
      <c r="K173" s="28" t="s">
        <v>736</v>
      </c>
      <c r="L173" s="111" t="str">
        <f t="shared" si="28"/>
        <v>Yes</v>
      </c>
    </row>
    <row r="174" spans="1:12" x14ac:dyDescent="0.25">
      <c r="A174" s="134" t="s">
        <v>465</v>
      </c>
      <c r="B174" s="22" t="s">
        <v>213</v>
      </c>
      <c r="C174" s="4">
        <v>6.0025215713</v>
      </c>
      <c r="D174" s="27" t="str">
        <f t="shared" si="25"/>
        <v>N/A</v>
      </c>
      <c r="E174" s="4">
        <v>5.4779232038999996</v>
      </c>
      <c r="F174" s="27" t="str">
        <f t="shared" si="26"/>
        <v>N/A</v>
      </c>
      <c r="G174" s="4">
        <v>4.7878450991000001</v>
      </c>
      <c r="H174" s="27" t="str">
        <f t="shared" si="27"/>
        <v>N/A</v>
      </c>
      <c r="I174" s="8">
        <v>-8.74</v>
      </c>
      <c r="J174" s="8">
        <v>-12.6</v>
      </c>
      <c r="K174" s="28" t="s">
        <v>736</v>
      </c>
      <c r="L174" s="111" t="str">
        <f t="shared" si="28"/>
        <v>Yes</v>
      </c>
    </row>
    <row r="175" spans="1:12" x14ac:dyDescent="0.25">
      <c r="A175" s="134" t="s">
        <v>466</v>
      </c>
      <c r="B175" s="22" t="s">
        <v>213</v>
      </c>
      <c r="C175" s="4">
        <v>16.68933007</v>
      </c>
      <c r="D175" s="27" t="str">
        <f t="shared" si="25"/>
        <v>N/A</v>
      </c>
      <c r="E175" s="4">
        <v>15.88555214</v>
      </c>
      <c r="F175" s="27" t="str">
        <f t="shared" si="26"/>
        <v>N/A</v>
      </c>
      <c r="G175" s="4">
        <v>15.467763535</v>
      </c>
      <c r="H175" s="27" t="str">
        <f t="shared" si="27"/>
        <v>N/A</v>
      </c>
      <c r="I175" s="8">
        <v>-4.82</v>
      </c>
      <c r="J175" s="8">
        <v>-2.63</v>
      </c>
      <c r="K175" s="28" t="s">
        <v>736</v>
      </c>
      <c r="L175" s="111" t="str">
        <f t="shared" si="28"/>
        <v>Yes</v>
      </c>
    </row>
    <row r="176" spans="1:12" x14ac:dyDescent="0.25">
      <c r="A176" s="134" t="s">
        <v>1349</v>
      </c>
      <c r="B176" s="22" t="s">
        <v>213</v>
      </c>
      <c r="C176" s="4">
        <v>0.5927407375</v>
      </c>
      <c r="D176" s="27" t="str">
        <f t="shared" si="25"/>
        <v>N/A</v>
      </c>
      <c r="E176" s="4">
        <v>0.55730218549999999</v>
      </c>
      <c r="F176" s="27" t="str">
        <f t="shared" si="26"/>
        <v>N/A</v>
      </c>
      <c r="G176" s="4">
        <v>0.49859920670000002</v>
      </c>
      <c r="H176" s="27" t="str">
        <f t="shared" si="27"/>
        <v>N/A</v>
      </c>
      <c r="I176" s="8">
        <v>-5.98</v>
      </c>
      <c r="J176" s="8">
        <v>-10.5</v>
      </c>
      <c r="K176" s="28" t="s">
        <v>736</v>
      </c>
      <c r="L176" s="111" t="str">
        <f t="shared" si="28"/>
        <v>Yes</v>
      </c>
    </row>
    <row r="177" spans="1:12" x14ac:dyDescent="0.25">
      <c r="A177" s="134" t="s">
        <v>1350</v>
      </c>
      <c r="B177" s="22" t="s">
        <v>213</v>
      </c>
      <c r="C177" s="4">
        <v>11.54855643</v>
      </c>
      <c r="D177" s="27" t="str">
        <f t="shared" si="25"/>
        <v>N/A</v>
      </c>
      <c r="E177" s="4">
        <v>10.063897764</v>
      </c>
      <c r="F177" s="27" t="str">
        <f t="shared" si="26"/>
        <v>N/A</v>
      </c>
      <c r="G177" s="4">
        <v>9.3893129770999995</v>
      </c>
      <c r="H177" s="27" t="str">
        <f t="shared" si="27"/>
        <v>N/A</v>
      </c>
      <c r="I177" s="8">
        <v>-12.9</v>
      </c>
      <c r="J177" s="8">
        <v>-6.7</v>
      </c>
      <c r="K177" s="28" t="s">
        <v>736</v>
      </c>
      <c r="L177" s="111" t="str">
        <f t="shared" si="28"/>
        <v>Yes</v>
      </c>
    </row>
    <row r="178" spans="1:12" x14ac:dyDescent="0.25">
      <c r="A178" s="134" t="s">
        <v>1351</v>
      </c>
      <c r="B178" s="22" t="s">
        <v>213</v>
      </c>
      <c r="C178" s="4">
        <v>2.4257947868</v>
      </c>
      <c r="D178" s="27" t="str">
        <f t="shared" si="25"/>
        <v>N/A</v>
      </c>
      <c r="E178" s="4">
        <v>2.2602275295999998</v>
      </c>
      <c r="F178" s="27" t="str">
        <f t="shared" si="26"/>
        <v>N/A</v>
      </c>
      <c r="G178" s="4">
        <v>1.8795386587</v>
      </c>
      <c r="H178" s="27" t="str">
        <f t="shared" si="27"/>
        <v>N/A</v>
      </c>
      <c r="I178" s="8">
        <v>-6.83</v>
      </c>
      <c r="J178" s="8">
        <v>-16.8</v>
      </c>
      <c r="K178" s="28" t="s">
        <v>736</v>
      </c>
      <c r="L178" s="111" t="str">
        <f t="shared" si="28"/>
        <v>Yes</v>
      </c>
    </row>
    <row r="179" spans="1:12" x14ac:dyDescent="0.25">
      <c r="A179" s="134" t="s">
        <v>1352</v>
      </c>
      <c r="B179" s="22" t="s">
        <v>213</v>
      </c>
      <c r="C179" s="4">
        <v>0.33982112599999997</v>
      </c>
      <c r="D179" s="27" t="str">
        <f t="shared" si="25"/>
        <v>N/A</v>
      </c>
      <c r="E179" s="4">
        <v>0.33481834030000002</v>
      </c>
      <c r="F179" s="27" t="str">
        <f t="shared" si="26"/>
        <v>N/A</v>
      </c>
      <c r="G179" s="4">
        <v>0.29831387809999999</v>
      </c>
      <c r="H179" s="27" t="str">
        <f t="shared" si="27"/>
        <v>N/A</v>
      </c>
      <c r="I179" s="8">
        <v>-1.47</v>
      </c>
      <c r="J179" s="8">
        <v>-10.9</v>
      </c>
      <c r="K179" s="28" t="s">
        <v>736</v>
      </c>
      <c r="L179" s="111" t="str">
        <f t="shared" si="28"/>
        <v>Yes</v>
      </c>
    </row>
    <row r="180" spans="1:12" x14ac:dyDescent="0.25">
      <c r="A180" s="134" t="s">
        <v>1353</v>
      </c>
      <c r="B180" s="22" t="s">
        <v>213</v>
      </c>
      <c r="C180" s="4">
        <v>8.6120931900000003E-2</v>
      </c>
      <c r="D180" s="27" t="str">
        <f t="shared" si="25"/>
        <v>N/A</v>
      </c>
      <c r="E180" s="4">
        <v>6.6209505799999999E-2</v>
      </c>
      <c r="F180" s="27" t="str">
        <f t="shared" si="26"/>
        <v>N/A</v>
      </c>
      <c r="G180" s="4">
        <v>4.78285824E-2</v>
      </c>
      <c r="H180" s="27" t="str">
        <f t="shared" si="27"/>
        <v>N/A</v>
      </c>
      <c r="I180" s="8">
        <v>-23.1</v>
      </c>
      <c r="J180" s="8">
        <v>-27.8</v>
      </c>
      <c r="K180" s="28" t="s">
        <v>736</v>
      </c>
      <c r="L180" s="111" t="str">
        <f t="shared" si="28"/>
        <v>Yes</v>
      </c>
    </row>
    <row r="181" spans="1:12" x14ac:dyDescent="0.25">
      <c r="A181" s="134" t="s">
        <v>86</v>
      </c>
      <c r="B181" s="22" t="s">
        <v>213</v>
      </c>
      <c r="C181" s="4">
        <v>0.24449877749999999</v>
      </c>
      <c r="D181" s="27" t="str">
        <f t="shared" si="25"/>
        <v>N/A</v>
      </c>
      <c r="E181" s="4">
        <v>0.24906600249999999</v>
      </c>
      <c r="F181" s="27" t="str">
        <f t="shared" si="26"/>
        <v>N/A</v>
      </c>
      <c r="G181" s="4">
        <v>4.3115438107999999</v>
      </c>
      <c r="H181" s="27" t="str">
        <f t="shared" si="27"/>
        <v>N/A</v>
      </c>
      <c r="I181" s="8">
        <v>1.8680000000000001</v>
      </c>
      <c r="J181" s="8">
        <v>1631</v>
      </c>
      <c r="K181" s="28" t="s">
        <v>736</v>
      </c>
      <c r="L181" s="111" t="str">
        <f t="shared" si="28"/>
        <v>No</v>
      </c>
    </row>
    <row r="182" spans="1:12" x14ac:dyDescent="0.25">
      <c r="A182" s="134" t="s">
        <v>87</v>
      </c>
      <c r="B182" s="22" t="s">
        <v>213</v>
      </c>
      <c r="C182" s="4">
        <v>64.052230749000003</v>
      </c>
      <c r="D182" s="27" t="str">
        <f t="shared" si="25"/>
        <v>N/A</v>
      </c>
      <c r="E182" s="4">
        <v>63.472762983000003</v>
      </c>
      <c r="F182" s="27" t="str">
        <f t="shared" si="26"/>
        <v>N/A</v>
      </c>
      <c r="G182" s="4">
        <v>61.723669246</v>
      </c>
      <c r="H182" s="27" t="str">
        <f t="shared" si="27"/>
        <v>N/A</v>
      </c>
      <c r="I182" s="8">
        <v>-0.90500000000000003</v>
      </c>
      <c r="J182" s="8">
        <v>-2.76</v>
      </c>
      <c r="K182" s="28" t="s">
        <v>736</v>
      </c>
      <c r="L182" s="111" t="str">
        <f t="shared" si="28"/>
        <v>Yes</v>
      </c>
    </row>
    <row r="183" spans="1:12" x14ac:dyDescent="0.25">
      <c r="A183" s="134" t="s">
        <v>467</v>
      </c>
      <c r="B183" s="22" t="s">
        <v>213</v>
      </c>
      <c r="C183" s="4">
        <v>74.103237094999997</v>
      </c>
      <c r="D183" s="27" t="str">
        <f t="shared" si="25"/>
        <v>N/A</v>
      </c>
      <c r="E183" s="4">
        <v>70.287539936000002</v>
      </c>
      <c r="F183" s="27" t="str">
        <f t="shared" si="26"/>
        <v>N/A</v>
      </c>
      <c r="G183" s="4">
        <v>70.229007633999998</v>
      </c>
      <c r="H183" s="27" t="str">
        <f t="shared" si="27"/>
        <v>N/A</v>
      </c>
      <c r="I183" s="8">
        <v>-5.15</v>
      </c>
      <c r="J183" s="8">
        <v>-8.3000000000000004E-2</v>
      </c>
      <c r="K183" s="28" t="s">
        <v>736</v>
      </c>
      <c r="L183" s="111" t="str">
        <f t="shared" si="28"/>
        <v>Yes</v>
      </c>
    </row>
    <row r="184" spans="1:12" x14ac:dyDescent="0.25">
      <c r="A184" s="134" t="s">
        <v>468</v>
      </c>
      <c r="B184" s="22" t="s">
        <v>213</v>
      </c>
      <c r="C184" s="4">
        <v>76.977550097999995</v>
      </c>
      <c r="D184" s="27" t="str">
        <f t="shared" si="25"/>
        <v>N/A</v>
      </c>
      <c r="E184" s="4">
        <v>80.064793189</v>
      </c>
      <c r="F184" s="27" t="str">
        <f t="shared" si="26"/>
        <v>N/A</v>
      </c>
      <c r="G184" s="4">
        <v>77.409938772999993</v>
      </c>
      <c r="H184" s="27" t="str">
        <f t="shared" si="27"/>
        <v>N/A</v>
      </c>
      <c r="I184" s="8">
        <v>4.0110000000000001</v>
      </c>
      <c r="J184" s="8">
        <v>-3.32</v>
      </c>
      <c r="K184" s="28" t="s">
        <v>736</v>
      </c>
      <c r="L184" s="111" t="str">
        <f t="shared" si="28"/>
        <v>Yes</v>
      </c>
    </row>
    <row r="185" spans="1:12" x14ac:dyDescent="0.25">
      <c r="A185" s="134" t="s">
        <v>469</v>
      </c>
      <c r="B185" s="22" t="s">
        <v>213</v>
      </c>
      <c r="C185" s="4">
        <v>60.872306055999999</v>
      </c>
      <c r="D185" s="27" t="str">
        <f t="shared" si="25"/>
        <v>N/A</v>
      </c>
      <c r="E185" s="4">
        <v>60.080983609999997</v>
      </c>
      <c r="F185" s="27" t="str">
        <f t="shared" si="26"/>
        <v>N/A</v>
      </c>
      <c r="G185" s="4">
        <v>58.456549934999998</v>
      </c>
      <c r="H185" s="27" t="str">
        <f t="shared" si="27"/>
        <v>N/A</v>
      </c>
      <c r="I185" s="8">
        <v>-1.3</v>
      </c>
      <c r="J185" s="8">
        <v>-2.7</v>
      </c>
      <c r="K185" s="28" t="s">
        <v>736</v>
      </c>
      <c r="L185" s="111" t="str">
        <f t="shared" si="28"/>
        <v>Yes</v>
      </c>
    </row>
    <row r="186" spans="1:12" x14ac:dyDescent="0.25">
      <c r="A186" s="134" t="s">
        <v>470</v>
      </c>
      <c r="B186" s="22" t="s">
        <v>213</v>
      </c>
      <c r="C186" s="4">
        <v>70.387997462000001</v>
      </c>
      <c r="D186" s="27" t="str">
        <f t="shared" si="25"/>
        <v>N/A</v>
      </c>
      <c r="E186" s="4">
        <v>70.044927878999999</v>
      </c>
      <c r="F186" s="27" t="str">
        <f t="shared" si="26"/>
        <v>N/A</v>
      </c>
      <c r="G186" s="4">
        <v>67.519609719000002</v>
      </c>
      <c r="H186" s="27" t="str">
        <f t="shared" si="27"/>
        <v>N/A</v>
      </c>
      <c r="I186" s="8">
        <v>-0.48699999999999999</v>
      </c>
      <c r="J186" s="8">
        <v>-3.61</v>
      </c>
      <c r="K186" s="28" t="s">
        <v>736</v>
      </c>
      <c r="L186" s="111" t="str">
        <f t="shared" si="28"/>
        <v>Yes</v>
      </c>
    </row>
    <row r="187" spans="1:12" x14ac:dyDescent="0.25">
      <c r="A187" s="134" t="s">
        <v>116</v>
      </c>
      <c r="B187" s="22" t="s">
        <v>213</v>
      </c>
      <c r="C187" s="4">
        <v>86.898835532999996</v>
      </c>
      <c r="D187" s="27" t="str">
        <f t="shared" si="25"/>
        <v>N/A</v>
      </c>
      <c r="E187" s="4">
        <v>87.348615766999998</v>
      </c>
      <c r="F187" s="27" t="str">
        <f t="shared" si="26"/>
        <v>N/A</v>
      </c>
      <c r="G187" s="4">
        <v>87.419905134000004</v>
      </c>
      <c r="H187" s="27" t="str">
        <f t="shared" si="27"/>
        <v>N/A</v>
      </c>
      <c r="I187" s="8">
        <v>0.51759999999999995</v>
      </c>
      <c r="J187" s="8">
        <v>8.1600000000000006E-2</v>
      </c>
      <c r="K187" s="28" t="s">
        <v>736</v>
      </c>
      <c r="L187" s="111" t="str">
        <f t="shared" si="28"/>
        <v>Yes</v>
      </c>
    </row>
    <row r="188" spans="1:12" x14ac:dyDescent="0.25">
      <c r="A188" s="134" t="s">
        <v>471</v>
      </c>
      <c r="B188" s="22" t="s">
        <v>213</v>
      </c>
      <c r="C188" s="4">
        <v>76.0279965</v>
      </c>
      <c r="D188" s="27" t="str">
        <f t="shared" si="25"/>
        <v>N/A</v>
      </c>
      <c r="E188" s="4">
        <v>72.683706069999999</v>
      </c>
      <c r="F188" s="27" t="str">
        <f t="shared" si="26"/>
        <v>N/A</v>
      </c>
      <c r="G188" s="4">
        <v>73.053435114999999</v>
      </c>
      <c r="H188" s="27" t="str">
        <f t="shared" si="27"/>
        <v>N/A</v>
      </c>
      <c r="I188" s="8">
        <v>-4.4000000000000004</v>
      </c>
      <c r="J188" s="8">
        <v>0.50870000000000004</v>
      </c>
      <c r="K188" s="28" t="s">
        <v>736</v>
      </c>
      <c r="L188" s="111" t="str">
        <f t="shared" si="28"/>
        <v>Yes</v>
      </c>
    </row>
    <row r="189" spans="1:12" x14ac:dyDescent="0.25">
      <c r="A189" s="134" t="s">
        <v>472</v>
      </c>
      <c r="B189" s="22" t="s">
        <v>213</v>
      </c>
      <c r="C189" s="4">
        <v>88.609311435999999</v>
      </c>
      <c r="D189" s="27" t="str">
        <f t="shared" si="25"/>
        <v>N/A</v>
      </c>
      <c r="E189" s="4">
        <v>90.748135312000002</v>
      </c>
      <c r="F189" s="27" t="str">
        <f t="shared" si="26"/>
        <v>N/A</v>
      </c>
      <c r="G189" s="4">
        <v>90.609426170999996</v>
      </c>
      <c r="H189" s="27" t="str">
        <f t="shared" si="27"/>
        <v>N/A</v>
      </c>
      <c r="I189" s="8">
        <v>2.4140000000000001</v>
      </c>
      <c r="J189" s="8">
        <v>-0.153</v>
      </c>
      <c r="K189" s="28" t="s">
        <v>736</v>
      </c>
      <c r="L189" s="111" t="str">
        <f t="shared" si="28"/>
        <v>Yes</v>
      </c>
    </row>
    <row r="190" spans="1:12" x14ac:dyDescent="0.25">
      <c r="A190" s="134" t="s">
        <v>473</v>
      </c>
      <c r="B190" s="22" t="s">
        <v>213</v>
      </c>
      <c r="C190" s="4">
        <v>87.982152002999996</v>
      </c>
      <c r="D190" s="27" t="str">
        <f t="shared" si="25"/>
        <v>N/A</v>
      </c>
      <c r="E190" s="4">
        <v>88.302572475000005</v>
      </c>
      <c r="F190" s="27" t="str">
        <f t="shared" si="26"/>
        <v>N/A</v>
      </c>
      <c r="G190" s="4">
        <v>88.546414674999994</v>
      </c>
      <c r="H190" s="27" t="str">
        <f t="shared" si="27"/>
        <v>N/A</v>
      </c>
      <c r="I190" s="8">
        <v>0.36420000000000002</v>
      </c>
      <c r="J190" s="8">
        <v>0.27610000000000001</v>
      </c>
      <c r="K190" s="28" t="s">
        <v>736</v>
      </c>
      <c r="L190" s="111" t="str">
        <f t="shared" si="28"/>
        <v>Yes</v>
      </c>
    </row>
    <row r="191" spans="1:12" x14ac:dyDescent="0.25">
      <c r="A191" s="134" t="s">
        <v>474</v>
      </c>
      <c r="B191" s="22" t="s">
        <v>213</v>
      </c>
      <c r="C191" s="4">
        <v>81.447738192000003</v>
      </c>
      <c r="D191" s="27" t="str">
        <f t="shared" si="25"/>
        <v>N/A</v>
      </c>
      <c r="E191" s="4">
        <v>81.191771103999997</v>
      </c>
      <c r="F191" s="27" t="str">
        <f t="shared" si="26"/>
        <v>N/A</v>
      </c>
      <c r="G191" s="4">
        <v>80.361584082999997</v>
      </c>
      <c r="H191" s="27" t="str">
        <f t="shared" si="27"/>
        <v>N/A</v>
      </c>
      <c r="I191" s="8">
        <v>-0.314</v>
      </c>
      <c r="J191" s="8">
        <v>-1.02</v>
      </c>
      <c r="K191" s="28" t="s">
        <v>736</v>
      </c>
      <c r="L191" s="111" t="str">
        <f t="shared" si="28"/>
        <v>Yes</v>
      </c>
    </row>
    <row r="192" spans="1:12" x14ac:dyDescent="0.25">
      <c r="A192" s="134" t="s">
        <v>1354</v>
      </c>
      <c r="B192" s="22" t="s">
        <v>213</v>
      </c>
      <c r="C192" s="23">
        <v>5.5868901181000004</v>
      </c>
      <c r="D192" s="27" t="str">
        <f t="shared" si="25"/>
        <v>N/A</v>
      </c>
      <c r="E192" s="23">
        <v>5.8411592707000004</v>
      </c>
      <c r="F192" s="27" t="str">
        <f t="shared" si="26"/>
        <v>N/A</v>
      </c>
      <c r="G192" s="23">
        <v>6.1044678054999997</v>
      </c>
      <c r="H192" s="27" t="str">
        <f t="shared" si="27"/>
        <v>N/A</v>
      </c>
      <c r="I192" s="8">
        <v>4.5510000000000002</v>
      </c>
      <c r="J192" s="8">
        <v>4.508</v>
      </c>
      <c r="K192" s="28" t="s">
        <v>736</v>
      </c>
      <c r="L192" s="111" t="str">
        <f t="shared" si="28"/>
        <v>Yes</v>
      </c>
    </row>
    <row r="193" spans="1:12" x14ac:dyDescent="0.25">
      <c r="A193" s="134" t="s">
        <v>1355</v>
      </c>
      <c r="B193" s="22" t="s">
        <v>213</v>
      </c>
      <c r="C193" s="23">
        <v>13.084577114</v>
      </c>
      <c r="D193" s="27" t="str">
        <f t="shared" si="25"/>
        <v>N/A</v>
      </c>
      <c r="E193" s="23">
        <v>11.161290322999999</v>
      </c>
      <c r="F193" s="27" t="str">
        <f t="shared" si="26"/>
        <v>N/A</v>
      </c>
      <c r="G193" s="23">
        <v>12.028901734</v>
      </c>
      <c r="H193" s="27" t="str">
        <f t="shared" si="27"/>
        <v>N/A</v>
      </c>
      <c r="I193" s="8">
        <v>-14.7</v>
      </c>
      <c r="J193" s="8">
        <v>7.7729999999999997</v>
      </c>
      <c r="K193" s="28" t="s">
        <v>736</v>
      </c>
      <c r="L193" s="111" t="str">
        <f t="shared" si="28"/>
        <v>Yes</v>
      </c>
    </row>
    <row r="194" spans="1:12" x14ac:dyDescent="0.25">
      <c r="A194" s="134" t="s">
        <v>1356</v>
      </c>
      <c r="B194" s="22" t="s">
        <v>213</v>
      </c>
      <c r="C194" s="23">
        <v>10.789794006999999</v>
      </c>
      <c r="D194" s="27" t="str">
        <f t="shared" si="25"/>
        <v>N/A</v>
      </c>
      <c r="E194" s="23">
        <v>10.925839551999999</v>
      </c>
      <c r="F194" s="27" t="str">
        <f t="shared" si="26"/>
        <v>N/A</v>
      </c>
      <c r="G194" s="23">
        <v>11.382395382</v>
      </c>
      <c r="H194" s="27" t="str">
        <f t="shared" si="27"/>
        <v>N/A</v>
      </c>
      <c r="I194" s="8">
        <v>1.2609999999999999</v>
      </c>
      <c r="J194" s="8">
        <v>4.1790000000000003</v>
      </c>
      <c r="K194" s="28" t="s">
        <v>736</v>
      </c>
      <c r="L194" s="111" t="str">
        <f t="shared" si="28"/>
        <v>Yes</v>
      </c>
    </row>
    <row r="195" spans="1:12" x14ac:dyDescent="0.25">
      <c r="A195" s="134" t="s">
        <v>1357</v>
      </c>
      <c r="B195" s="22" t="s">
        <v>213</v>
      </c>
      <c r="C195" s="23">
        <v>4.5617000328000001</v>
      </c>
      <c r="D195" s="27" t="str">
        <f t="shared" si="25"/>
        <v>N/A</v>
      </c>
      <c r="E195" s="23">
        <v>4.9821518773999998</v>
      </c>
      <c r="F195" s="27" t="str">
        <f t="shared" si="26"/>
        <v>N/A</v>
      </c>
      <c r="G195" s="23">
        <v>5.1631191950000002</v>
      </c>
      <c r="H195" s="27" t="str">
        <f t="shared" si="27"/>
        <v>N/A</v>
      </c>
      <c r="I195" s="8">
        <v>9.2170000000000005</v>
      </c>
      <c r="J195" s="8">
        <v>3.6320000000000001</v>
      </c>
      <c r="K195" s="28" t="s">
        <v>736</v>
      </c>
      <c r="L195" s="111" t="str">
        <f t="shared" si="28"/>
        <v>Yes</v>
      </c>
    </row>
    <row r="196" spans="1:12" x14ac:dyDescent="0.25">
      <c r="A196" s="134" t="s">
        <v>1358</v>
      </c>
      <c r="B196" s="22" t="s">
        <v>213</v>
      </c>
      <c r="C196" s="23">
        <v>3.8560564909999999</v>
      </c>
      <c r="D196" s="27" t="str">
        <f t="shared" si="25"/>
        <v>N/A</v>
      </c>
      <c r="E196" s="23">
        <v>3.8198868711</v>
      </c>
      <c r="F196" s="27" t="str">
        <f t="shared" si="26"/>
        <v>N/A</v>
      </c>
      <c r="G196" s="23">
        <v>3.8988868275000002</v>
      </c>
      <c r="H196" s="27" t="str">
        <f t="shared" si="27"/>
        <v>N/A</v>
      </c>
      <c r="I196" s="8">
        <v>-0.93799999999999994</v>
      </c>
      <c r="J196" s="8">
        <v>2.0680000000000001</v>
      </c>
      <c r="K196" s="28" t="s">
        <v>736</v>
      </c>
      <c r="L196" s="111" t="str">
        <f t="shared" si="28"/>
        <v>Yes</v>
      </c>
    </row>
    <row r="197" spans="1:12" x14ac:dyDescent="0.25">
      <c r="A197" s="134" t="s">
        <v>1359</v>
      </c>
      <c r="B197" s="22" t="s">
        <v>213</v>
      </c>
      <c r="C197" s="23">
        <v>102.4205379</v>
      </c>
      <c r="D197" s="27" t="str">
        <f t="shared" si="25"/>
        <v>N/A</v>
      </c>
      <c r="E197" s="23">
        <v>109.75466999</v>
      </c>
      <c r="F197" s="27" t="str">
        <f t="shared" si="26"/>
        <v>N/A</v>
      </c>
      <c r="G197" s="23">
        <v>115.11682893</v>
      </c>
      <c r="H197" s="27" t="str">
        <f t="shared" si="27"/>
        <v>N/A</v>
      </c>
      <c r="I197" s="8">
        <v>7.1609999999999996</v>
      </c>
      <c r="J197" s="8">
        <v>4.8860000000000001</v>
      </c>
      <c r="K197" s="28" t="s">
        <v>736</v>
      </c>
      <c r="L197" s="111" t="str">
        <f t="shared" si="28"/>
        <v>Yes</v>
      </c>
    </row>
    <row r="198" spans="1:12" x14ac:dyDescent="0.25">
      <c r="A198" s="134" t="s">
        <v>1360</v>
      </c>
      <c r="B198" s="22" t="s">
        <v>213</v>
      </c>
      <c r="C198" s="23">
        <v>223.53030303</v>
      </c>
      <c r="D198" s="27" t="str">
        <f t="shared" si="25"/>
        <v>N/A</v>
      </c>
      <c r="E198" s="23">
        <v>246.11904762</v>
      </c>
      <c r="F198" s="27" t="str">
        <f t="shared" si="26"/>
        <v>N/A</v>
      </c>
      <c r="G198" s="23">
        <v>245.26829268</v>
      </c>
      <c r="H198" s="27" t="str">
        <f t="shared" si="27"/>
        <v>N/A</v>
      </c>
      <c r="I198" s="8">
        <v>10.11</v>
      </c>
      <c r="J198" s="8">
        <v>-0.34599999999999997</v>
      </c>
      <c r="K198" s="28" t="s">
        <v>736</v>
      </c>
      <c r="L198" s="111" t="str">
        <f t="shared" si="28"/>
        <v>Yes</v>
      </c>
    </row>
    <row r="199" spans="1:12" x14ac:dyDescent="0.25">
      <c r="A199" s="134" t="s">
        <v>1361</v>
      </c>
      <c r="B199" s="22" t="s">
        <v>213</v>
      </c>
      <c r="C199" s="23">
        <v>132.0621118</v>
      </c>
      <c r="D199" s="27" t="str">
        <f t="shared" si="25"/>
        <v>N/A</v>
      </c>
      <c r="E199" s="23">
        <v>146.61333332999999</v>
      </c>
      <c r="F199" s="27" t="str">
        <f t="shared" si="26"/>
        <v>N/A</v>
      </c>
      <c r="G199" s="23">
        <v>151.60606060999999</v>
      </c>
      <c r="H199" s="27" t="str">
        <f t="shared" si="27"/>
        <v>N/A</v>
      </c>
      <c r="I199" s="8">
        <v>11.02</v>
      </c>
      <c r="J199" s="8">
        <v>3.4049999999999998</v>
      </c>
      <c r="K199" s="28" t="s">
        <v>736</v>
      </c>
      <c r="L199" s="111" t="str">
        <f t="shared" si="28"/>
        <v>Yes</v>
      </c>
    </row>
    <row r="200" spans="1:12" x14ac:dyDescent="0.25">
      <c r="A200" s="134" t="s">
        <v>1362</v>
      </c>
      <c r="B200" s="22" t="s">
        <v>213</v>
      </c>
      <c r="C200" s="23">
        <v>33.423188406000001</v>
      </c>
      <c r="D200" s="27" t="str">
        <f t="shared" si="25"/>
        <v>N/A</v>
      </c>
      <c r="E200" s="23">
        <v>35.754820936999998</v>
      </c>
      <c r="F200" s="27" t="str">
        <f t="shared" si="26"/>
        <v>N/A</v>
      </c>
      <c r="G200" s="23">
        <v>38.726708074999998</v>
      </c>
      <c r="H200" s="27" t="str">
        <f t="shared" si="27"/>
        <v>N/A</v>
      </c>
      <c r="I200" s="8">
        <v>6.976</v>
      </c>
      <c r="J200" s="8">
        <v>8.3119999999999994</v>
      </c>
      <c r="K200" s="28" t="s">
        <v>736</v>
      </c>
      <c r="L200" s="111" t="str">
        <f t="shared" si="28"/>
        <v>Yes</v>
      </c>
    </row>
    <row r="201" spans="1:12" x14ac:dyDescent="0.25">
      <c r="A201" s="134" t="s">
        <v>1363</v>
      </c>
      <c r="B201" s="22" t="s">
        <v>213</v>
      </c>
      <c r="C201" s="23">
        <v>11.526315789</v>
      </c>
      <c r="D201" s="27" t="str">
        <f t="shared" si="25"/>
        <v>N/A</v>
      </c>
      <c r="E201" s="23">
        <v>11.357142856999999</v>
      </c>
      <c r="F201" s="27" t="str">
        <f t="shared" si="26"/>
        <v>N/A</v>
      </c>
      <c r="G201" s="23">
        <v>10.7</v>
      </c>
      <c r="H201" s="27" t="str">
        <f t="shared" si="27"/>
        <v>N/A</v>
      </c>
      <c r="I201" s="8">
        <v>-1.47</v>
      </c>
      <c r="J201" s="8">
        <v>-5.79</v>
      </c>
      <c r="K201" s="28" t="s">
        <v>736</v>
      </c>
      <c r="L201" s="111" t="str">
        <f t="shared" si="28"/>
        <v>Yes</v>
      </c>
    </row>
    <row r="202" spans="1:12" x14ac:dyDescent="0.25">
      <c r="A202" s="134" t="s">
        <v>28</v>
      </c>
      <c r="B202" s="22" t="s">
        <v>213</v>
      </c>
      <c r="C202" s="4">
        <v>2.6615363433999999</v>
      </c>
      <c r="D202" s="27" t="str">
        <f t="shared" si="25"/>
        <v>N/A</v>
      </c>
      <c r="E202" s="4">
        <v>2.3999389257999999</v>
      </c>
      <c r="F202" s="27" t="str">
        <f t="shared" si="26"/>
        <v>N/A</v>
      </c>
      <c r="G202" s="4">
        <v>2.1864858117999999</v>
      </c>
      <c r="H202" s="27" t="str">
        <f t="shared" si="27"/>
        <v>N/A</v>
      </c>
      <c r="I202" s="8">
        <v>-9.83</v>
      </c>
      <c r="J202" s="8">
        <v>-8.89</v>
      </c>
      <c r="K202" s="28" t="s">
        <v>736</v>
      </c>
      <c r="L202" s="111" t="str">
        <f t="shared" si="28"/>
        <v>Yes</v>
      </c>
    </row>
    <row r="203" spans="1:12" x14ac:dyDescent="0.25">
      <c r="A203" s="134" t="s">
        <v>123</v>
      </c>
      <c r="B203" s="22" t="s">
        <v>213</v>
      </c>
      <c r="C203" s="23">
        <v>0</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t="s">
        <v>1748</v>
      </c>
      <c r="J203" s="8" t="s">
        <v>1748</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11</v>
      </c>
      <c r="H204" s="27" t="str">
        <f t="shared" si="31"/>
        <v>N/A</v>
      </c>
      <c r="I204" s="8">
        <v>0</v>
      </c>
      <c r="J204" s="8">
        <v>100</v>
      </c>
      <c r="K204" s="10" t="s">
        <v>213</v>
      </c>
      <c r="L204" s="111" t="str">
        <f t="shared" si="32"/>
        <v>N/A</v>
      </c>
    </row>
    <row r="205" spans="1:12" ht="25" x14ac:dyDescent="0.25">
      <c r="A205" s="134" t="s">
        <v>1611</v>
      </c>
      <c r="B205" s="22" t="s">
        <v>213</v>
      </c>
      <c r="C205" s="23">
        <v>0</v>
      </c>
      <c r="D205" s="27" t="str">
        <f t="shared" si="29"/>
        <v>N/A</v>
      </c>
      <c r="E205" s="23">
        <v>0</v>
      </c>
      <c r="F205" s="27" t="str">
        <f t="shared" si="30"/>
        <v>N/A</v>
      </c>
      <c r="G205" s="23">
        <v>0</v>
      </c>
      <c r="H205" s="27" t="str">
        <f t="shared" si="31"/>
        <v>N/A</v>
      </c>
      <c r="I205" s="8" t="s">
        <v>1748</v>
      </c>
      <c r="J205" s="8" t="s">
        <v>1748</v>
      </c>
      <c r="K205" s="10" t="s">
        <v>213</v>
      </c>
      <c r="L205" s="111" t="str">
        <f t="shared" si="32"/>
        <v>N/A</v>
      </c>
    </row>
    <row r="206" spans="1:12" ht="25" x14ac:dyDescent="0.25">
      <c r="A206" s="134" t="s">
        <v>1364</v>
      </c>
      <c r="B206" s="22" t="s">
        <v>213</v>
      </c>
      <c r="C206" s="23">
        <v>11</v>
      </c>
      <c r="D206" s="27" t="str">
        <f t="shared" si="29"/>
        <v>N/A</v>
      </c>
      <c r="E206" s="23">
        <v>11</v>
      </c>
      <c r="F206" s="27" t="str">
        <f t="shared" si="30"/>
        <v>N/A</v>
      </c>
      <c r="G206" s="23">
        <v>11</v>
      </c>
      <c r="H206" s="27" t="str">
        <f t="shared" si="31"/>
        <v>N/A</v>
      </c>
      <c r="I206" s="8">
        <v>400</v>
      </c>
      <c r="J206" s="8">
        <v>40</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80</v>
      </c>
      <c r="J207" s="8">
        <v>22.22</v>
      </c>
      <c r="K207" s="10" t="s">
        <v>213</v>
      </c>
      <c r="L207" s="111" t="str">
        <f t="shared" si="32"/>
        <v>N/A</v>
      </c>
    </row>
    <row r="208" spans="1:12" x14ac:dyDescent="0.25">
      <c r="A208" s="134" t="s">
        <v>1613</v>
      </c>
      <c r="B208" s="22" t="s">
        <v>213</v>
      </c>
      <c r="C208" s="23">
        <v>16</v>
      </c>
      <c r="D208" s="27" t="str">
        <f t="shared" si="29"/>
        <v>N/A</v>
      </c>
      <c r="E208" s="23">
        <v>20</v>
      </c>
      <c r="F208" s="27" t="str">
        <f t="shared" si="30"/>
        <v>N/A</v>
      </c>
      <c r="G208" s="23">
        <v>27</v>
      </c>
      <c r="H208" s="27" t="str">
        <f t="shared" si="31"/>
        <v>N/A</v>
      </c>
      <c r="I208" s="8">
        <v>25</v>
      </c>
      <c r="J208" s="8">
        <v>35</v>
      </c>
      <c r="K208" s="10" t="s">
        <v>213</v>
      </c>
      <c r="L208" s="111" t="str">
        <f t="shared" si="32"/>
        <v>N/A</v>
      </c>
    </row>
    <row r="209" spans="1:12" x14ac:dyDescent="0.25">
      <c r="A209" s="134" t="s">
        <v>125</v>
      </c>
      <c r="B209" s="22" t="s">
        <v>213</v>
      </c>
      <c r="C209" s="29">
        <v>685418</v>
      </c>
      <c r="D209" s="27" t="str">
        <f t="shared" si="29"/>
        <v>N/A</v>
      </c>
      <c r="E209" s="29">
        <v>893964</v>
      </c>
      <c r="F209" s="27" t="str">
        <f t="shared" si="30"/>
        <v>N/A</v>
      </c>
      <c r="G209" s="29">
        <v>2901009</v>
      </c>
      <c r="H209" s="27" t="str">
        <f t="shared" si="31"/>
        <v>N/A</v>
      </c>
      <c r="I209" s="8">
        <v>30.43</v>
      </c>
      <c r="J209" s="8">
        <v>224.5</v>
      </c>
      <c r="K209" s="10" t="s">
        <v>213</v>
      </c>
      <c r="L209" s="111" t="str">
        <f t="shared" si="32"/>
        <v>N/A</v>
      </c>
    </row>
    <row r="210" spans="1:12" x14ac:dyDescent="0.25">
      <c r="A210" s="174" t="s">
        <v>1608</v>
      </c>
      <c r="B210" s="22" t="s">
        <v>213</v>
      </c>
      <c r="C210" s="29">
        <v>287316</v>
      </c>
      <c r="D210" s="27" t="str">
        <f t="shared" si="29"/>
        <v>N/A</v>
      </c>
      <c r="E210" s="29">
        <v>130266</v>
      </c>
      <c r="F210" s="27" t="str">
        <f t="shared" si="30"/>
        <v>N/A</v>
      </c>
      <c r="G210" s="29">
        <v>354974</v>
      </c>
      <c r="H210" s="27" t="str">
        <f t="shared" si="31"/>
        <v>N/A</v>
      </c>
      <c r="I210" s="8">
        <v>-54.7</v>
      </c>
      <c r="J210" s="8">
        <v>172.5</v>
      </c>
      <c r="K210" s="10" t="s">
        <v>213</v>
      </c>
      <c r="L210" s="111" t="str">
        <f t="shared" si="32"/>
        <v>N/A</v>
      </c>
    </row>
    <row r="211" spans="1:12" x14ac:dyDescent="0.25">
      <c r="A211" s="174" t="s">
        <v>1365</v>
      </c>
      <c r="B211" s="22" t="s">
        <v>213</v>
      </c>
      <c r="C211" s="29">
        <v>207799</v>
      </c>
      <c r="D211" s="27" t="str">
        <f t="shared" si="29"/>
        <v>N/A</v>
      </c>
      <c r="E211" s="29">
        <v>224782</v>
      </c>
      <c r="F211" s="27" t="str">
        <f t="shared" si="30"/>
        <v>N/A</v>
      </c>
      <c r="G211" s="29">
        <v>357117</v>
      </c>
      <c r="H211" s="27" t="str">
        <f t="shared" si="31"/>
        <v>N/A</v>
      </c>
      <c r="I211" s="8">
        <v>8.173</v>
      </c>
      <c r="J211" s="8">
        <v>58.87</v>
      </c>
      <c r="K211" s="10" t="s">
        <v>213</v>
      </c>
      <c r="L211" s="111" t="str">
        <f t="shared" si="32"/>
        <v>N/A</v>
      </c>
    </row>
    <row r="212" spans="1:12" x14ac:dyDescent="0.25">
      <c r="A212" s="174" t="s">
        <v>1602</v>
      </c>
      <c r="B212" s="22" t="s">
        <v>213</v>
      </c>
      <c r="C212" s="29">
        <v>677347</v>
      </c>
      <c r="D212" s="27" t="str">
        <f t="shared" si="29"/>
        <v>N/A</v>
      </c>
      <c r="E212" s="29">
        <v>879109</v>
      </c>
      <c r="F212" s="27" t="str">
        <f t="shared" si="30"/>
        <v>N/A</v>
      </c>
      <c r="G212" s="29">
        <v>2879677</v>
      </c>
      <c r="H212" s="27" t="str">
        <f t="shared" si="31"/>
        <v>N/A</v>
      </c>
      <c r="I212" s="8">
        <v>29.79</v>
      </c>
      <c r="J212" s="8">
        <v>227.6</v>
      </c>
      <c r="K212" s="10" t="s">
        <v>213</v>
      </c>
      <c r="L212" s="111" t="str">
        <f t="shared" si="32"/>
        <v>N/A</v>
      </c>
    </row>
    <row r="213" spans="1:12" x14ac:dyDescent="0.25">
      <c r="A213" s="174" t="s">
        <v>1603</v>
      </c>
      <c r="B213" s="22" t="s">
        <v>213</v>
      </c>
      <c r="C213" s="29">
        <v>629934</v>
      </c>
      <c r="D213" s="27" t="str">
        <f t="shared" si="29"/>
        <v>N/A</v>
      </c>
      <c r="E213" s="29">
        <v>617987</v>
      </c>
      <c r="F213" s="27" t="str">
        <f t="shared" si="30"/>
        <v>N/A</v>
      </c>
      <c r="G213" s="29">
        <v>841665</v>
      </c>
      <c r="H213" s="27" t="str">
        <f t="shared" si="31"/>
        <v>N/A</v>
      </c>
      <c r="I213" s="8">
        <v>-1.9</v>
      </c>
      <c r="J213" s="8">
        <v>36.19</v>
      </c>
      <c r="K213" s="10" t="s">
        <v>213</v>
      </c>
      <c r="L213" s="111" t="str">
        <f t="shared" si="32"/>
        <v>N/A</v>
      </c>
    </row>
    <row r="214" spans="1:12" ht="25" x14ac:dyDescent="0.25">
      <c r="A214" s="134" t="s">
        <v>1366</v>
      </c>
      <c r="B214" s="22" t="s">
        <v>213</v>
      </c>
      <c r="C214" s="29">
        <v>3432296</v>
      </c>
      <c r="D214" s="27" t="str">
        <f t="shared" ref="D214:D228" si="33">IF($B214="N/A","N/A",IF(C214&gt;10,"No",IF(C214&lt;-10,"No","Yes")))</f>
        <v>N/A</v>
      </c>
      <c r="E214" s="29">
        <v>3369609</v>
      </c>
      <c r="F214" s="27" t="str">
        <f t="shared" ref="F214:F228" si="34">IF($B214="N/A","N/A",IF(E214&gt;10,"No",IF(E214&lt;-10,"No","Yes")))</f>
        <v>N/A</v>
      </c>
      <c r="G214" s="29">
        <v>3986152</v>
      </c>
      <c r="H214" s="27" t="str">
        <f t="shared" ref="H214:H228" si="35">IF($B214="N/A","N/A",IF(G214&gt;10,"No",IF(G214&lt;-10,"No","Yes")))</f>
        <v>N/A</v>
      </c>
      <c r="I214" s="8">
        <v>-1.83</v>
      </c>
      <c r="J214" s="8">
        <v>18.3</v>
      </c>
      <c r="K214" s="28" t="s">
        <v>736</v>
      </c>
      <c r="L214" s="111" t="str">
        <f t="shared" ref="L214:L228" si="36">IF(J214="Div by 0", "N/A", IF(K214="N/A","N/A", IF(J214&gt;VALUE(MID(K214,1,2)), "No", IF(J214&lt;-1*VALUE(MID(K214,1,2)), "No", "Yes"))))</f>
        <v>Yes</v>
      </c>
    </row>
    <row r="215" spans="1:12" x14ac:dyDescent="0.25">
      <c r="A215" s="142" t="s">
        <v>647</v>
      </c>
      <c r="B215" s="22" t="s">
        <v>213</v>
      </c>
      <c r="C215" s="23">
        <v>9103</v>
      </c>
      <c r="D215" s="27" t="str">
        <f t="shared" si="33"/>
        <v>N/A</v>
      </c>
      <c r="E215" s="23">
        <v>8311</v>
      </c>
      <c r="F215" s="27" t="str">
        <f t="shared" si="34"/>
        <v>N/A</v>
      </c>
      <c r="G215" s="23">
        <v>12682</v>
      </c>
      <c r="H215" s="27" t="str">
        <f t="shared" si="35"/>
        <v>N/A</v>
      </c>
      <c r="I215" s="8">
        <v>-8.6999999999999993</v>
      </c>
      <c r="J215" s="8">
        <v>52.59</v>
      </c>
      <c r="K215" s="28" t="s">
        <v>736</v>
      </c>
      <c r="L215" s="111" t="str">
        <f t="shared" si="36"/>
        <v>No</v>
      </c>
    </row>
    <row r="216" spans="1:12" x14ac:dyDescent="0.25">
      <c r="A216" s="143" t="s">
        <v>1367</v>
      </c>
      <c r="B216" s="22" t="s">
        <v>213</v>
      </c>
      <c r="C216" s="29">
        <v>377.05108206</v>
      </c>
      <c r="D216" s="27" t="str">
        <f t="shared" si="33"/>
        <v>N/A</v>
      </c>
      <c r="E216" s="29">
        <v>405.43965828</v>
      </c>
      <c r="F216" s="27" t="str">
        <f t="shared" si="34"/>
        <v>N/A</v>
      </c>
      <c r="G216" s="29">
        <v>314.31572306999999</v>
      </c>
      <c r="H216" s="27" t="str">
        <f t="shared" si="35"/>
        <v>N/A</v>
      </c>
      <c r="I216" s="8">
        <v>7.5289999999999999</v>
      </c>
      <c r="J216" s="8">
        <v>-22.5</v>
      </c>
      <c r="K216" s="28" t="s">
        <v>736</v>
      </c>
      <c r="L216" s="111" t="str">
        <f t="shared" si="36"/>
        <v>Yes</v>
      </c>
    </row>
    <row r="217" spans="1:12" ht="25" x14ac:dyDescent="0.25">
      <c r="A217" s="134" t="s">
        <v>1368</v>
      </c>
      <c r="B217" s="22" t="s">
        <v>213</v>
      </c>
      <c r="C217" s="29">
        <v>10933448</v>
      </c>
      <c r="D217" s="27" t="str">
        <f t="shared" si="33"/>
        <v>N/A</v>
      </c>
      <c r="E217" s="29">
        <v>11733513</v>
      </c>
      <c r="F217" s="27" t="str">
        <f t="shared" si="34"/>
        <v>N/A</v>
      </c>
      <c r="G217" s="29">
        <v>3852062</v>
      </c>
      <c r="H217" s="27" t="str">
        <f t="shared" si="35"/>
        <v>N/A</v>
      </c>
      <c r="I217" s="8">
        <v>7.3179999999999996</v>
      </c>
      <c r="J217" s="8">
        <v>-67.2</v>
      </c>
      <c r="K217" s="28" t="s">
        <v>736</v>
      </c>
      <c r="L217" s="111" t="str">
        <f t="shared" si="36"/>
        <v>No</v>
      </c>
    </row>
    <row r="218" spans="1:12" x14ac:dyDescent="0.25">
      <c r="A218" s="143" t="s">
        <v>514</v>
      </c>
      <c r="B218" s="22" t="s">
        <v>213</v>
      </c>
      <c r="C218" s="23">
        <v>18201</v>
      </c>
      <c r="D218" s="27" t="str">
        <f t="shared" si="33"/>
        <v>N/A</v>
      </c>
      <c r="E218" s="23">
        <v>19823</v>
      </c>
      <c r="F218" s="27" t="str">
        <f t="shared" si="34"/>
        <v>N/A</v>
      </c>
      <c r="G218" s="23">
        <v>11833</v>
      </c>
      <c r="H218" s="27" t="str">
        <f t="shared" si="35"/>
        <v>N/A</v>
      </c>
      <c r="I218" s="8">
        <v>8.9120000000000008</v>
      </c>
      <c r="J218" s="8">
        <v>-40.299999999999997</v>
      </c>
      <c r="K218" s="28" t="s">
        <v>736</v>
      </c>
      <c r="L218" s="111" t="str">
        <f t="shared" si="36"/>
        <v>No</v>
      </c>
    </row>
    <row r="219" spans="1:12" x14ac:dyDescent="0.25">
      <c r="A219" s="134" t="s">
        <v>1369</v>
      </c>
      <c r="B219" s="22" t="s">
        <v>213</v>
      </c>
      <c r="C219" s="29">
        <v>600.70589528000005</v>
      </c>
      <c r="D219" s="27" t="str">
        <f t="shared" si="33"/>
        <v>N/A</v>
      </c>
      <c r="E219" s="29">
        <v>591.91408968999997</v>
      </c>
      <c r="F219" s="27" t="str">
        <f t="shared" si="34"/>
        <v>N/A</v>
      </c>
      <c r="G219" s="29">
        <v>325.53553620999998</v>
      </c>
      <c r="H219" s="27" t="str">
        <f t="shared" si="35"/>
        <v>N/A</v>
      </c>
      <c r="I219" s="8">
        <v>-1.46</v>
      </c>
      <c r="J219" s="8">
        <v>-45</v>
      </c>
      <c r="K219" s="28" t="s">
        <v>736</v>
      </c>
      <c r="L219" s="111" t="str">
        <f t="shared" si="36"/>
        <v>No</v>
      </c>
    </row>
    <row r="220" spans="1:12" ht="25" x14ac:dyDescent="0.25">
      <c r="A220" s="134" t="s">
        <v>1370</v>
      </c>
      <c r="B220" s="22" t="s">
        <v>213</v>
      </c>
      <c r="C220" s="29">
        <v>1963835</v>
      </c>
      <c r="D220" s="27" t="str">
        <f t="shared" si="33"/>
        <v>N/A</v>
      </c>
      <c r="E220" s="29">
        <v>2184570</v>
      </c>
      <c r="F220" s="27" t="str">
        <f t="shared" si="34"/>
        <v>N/A</v>
      </c>
      <c r="G220" s="29">
        <v>925326</v>
      </c>
      <c r="H220" s="27" t="str">
        <f t="shared" si="35"/>
        <v>N/A</v>
      </c>
      <c r="I220" s="8">
        <v>11.24</v>
      </c>
      <c r="J220" s="8">
        <v>-57.6</v>
      </c>
      <c r="K220" s="28" t="s">
        <v>736</v>
      </c>
      <c r="L220" s="111" t="str">
        <f t="shared" si="36"/>
        <v>No</v>
      </c>
    </row>
    <row r="221" spans="1:12" x14ac:dyDescent="0.25">
      <c r="A221" s="143" t="s">
        <v>515</v>
      </c>
      <c r="B221" s="22" t="s">
        <v>213</v>
      </c>
      <c r="C221" s="23">
        <v>3706</v>
      </c>
      <c r="D221" s="27" t="str">
        <f t="shared" si="33"/>
        <v>N/A</v>
      </c>
      <c r="E221" s="23">
        <v>3851</v>
      </c>
      <c r="F221" s="27" t="str">
        <f t="shared" si="34"/>
        <v>N/A</v>
      </c>
      <c r="G221" s="23">
        <v>3531</v>
      </c>
      <c r="H221" s="27" t="str">
        <f t="shared" si="35"/>
        <v>N/A</v>
      </c>
      <c r="I221" s="8">
        <v>3.9129999999999998</v>
      </c>
      <c r="J221" s="8">
        <v>-8.31</v>
      </c>
      <c r="K221" s="28" t="s">
        <v>736</v>
      </c>
      <c r="L221" s="111" t="str">
        <f t="shared" si="36"/>
        <v>Yes</v>
      </c>
    </row>
    <row r="222" spans="1:12" x14ac:dyDescent="0.25">
      <c r="A222" s="134" t="s">
        <v>1371</v>
      </c>
      <c r="B222" s="22" t="s">
        <v>213</v>
      </c>
      <c r="C222" s="29">
        <v>529.90690772000005</v>
      </c>
      <c r="D222" s="27" t="str">
        <f t="shared" si="33"/>
        <v>N/A</v>
      </c>
      <c r="E222" s="29">
        <v>567.27343546999998</v>
      </c>
      <c r="F222" s="27" t="str">
        <f t="shared" si="34"/>
        <v>N/A</v>
      </c>
      <c r="G222" s="29">
        <v>262.05777399999999</v>
      </c>
      <c r="H222" s="27" t="str">
        <f t="shared" si="35"/>
        <v>N/A</v>
      </c>
      <c r="I222" s="8">
        <v>7.0519999999999996</v>
      </c>
      <c r="J222" s="8">
        <v>-53.8</v>
      </c>
      <c r="K222" s="28" t="s">
        <v>736</v>
      </c>
      <c r="L222" s="111" t="str">
        <f t="shared" si="36"/>
        <v>No</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78914730</v>
      </c>
      <c r="D226" s="27" t="str">
        <f t="shared" si="33"/>
        <v>N/A</v>
      </c>
      <c r="E226" s="29">
        <v>79541273</v>
      </c>
      <c r="F226" s="27" t="str">
        <f t="shared" si="34"/>
        <v>N/A</v>
      </c>
      <c r="G226" s="29">
        <v>81709446</v>
      </c>
      <c r="H226" s="27" t="str">
        <f t="shared" si="35"/>
        <v>N/A</v>
      </c>
      <c r="I226" s="8">
        <v>0.79390000000000005</v>
      </c>
      <c r="J226" s="8">
        <v>2.726</v>
      </c>
      <c r="K226" s="28" t="s">
        <v>736</v>
      </c>
      <c r="L226" s="111" t="str">
        <f t="shared" si="36"/>
        <v>Yes</v>
      </c>
    </row>
    <row r="227" spans="1:12" ht="25" x14ac:dyDescent="0.25">
      <c r="A227" s="134" t="s">
        <v>517</v>
      </c>
      <c r="B227" s="22" t="s">
        <v>213</v>
      </c>
      <c r="C227" s="23">
        <v>2833</v>
      </c>
      <c r="D227" s="27" t="str">
        <f t="shared" si="33"/>
        <v>N/A</v>
      </c>
      <c r="E227" s="23">
        <v>2785</v>
      </c>
      <c r="F227" s="27" t="str">
        <f t="shared" si="34"/>
        <v>N/A</v>
      </c>
      <c r="G227" s="23">
        <v>2824</v>
      </c>
      <c r="H227" s="27" t="str">
        <f t="shared" si="35"/>
        <v>N/A</v>
      </c>
      <c r="I227" s="8">
        <v>-1.69</v>
      </c>
      <c r="J227" s="8">
        <v>1.4</v>
      </c>
      <c r="K227" s="28" t="s">
        <v>736</v>
      </c>
      <c r="L227" s="111" t="str">
        <f t="shared" si="36"/>
        <v>Yes</v>
      </c>
    </row>
    <row r="228" spans="1:12" ht="25" x14ac:dyDescent="0.25">
      <c r="A228" s="134" t="s">
        <v>1375</v>
      </c>
      <c r="B228" s="22" t="s">
        <v>213</v>
      </c>
      <c r="C228" s="29">
        <v>27855.534769000002</v>
      </c>
      <c r="D228" s="27" t="str">
        <f t="shared" si="33"/>
        <v>N/A</v>
      </c>
      <c r="E228" s="29">
        <v>28560.600718000002</v>
      </c>
      <c r="F228" s="27" t="str">
        <f t="shared" si="34"/>
        <v>N/A</v>
      </c>
      <c r="G228" s="29">
        <v>28933.939802000001</v>
      </c>
      <c r="H228" s="27" t="str">
        <f t="shared" si="35"/>
        <v>N/A</v>
      </c>
      <c r="I228" s="8">
        <v>2.5310000000000001</v>
      </c>
      <c r="J228" s="8">
        <v>1.3069999999999999</v>
      </c>
      <c r="K228" s="28" t="s">
        <v>736</v>
      </c>
      <c r="L228" s="111" t="str">
        <f t="shared" si="36"/>
        <v>Yes</v>
      </c>
    </row>
    <row r="229" spans="1:12" x14ac:dyDescent="0.25">
      <c r="A229" s="134" t="s">
        <v>1376</v>
      </c>
      <c r="B229" s="22" t="s">
        <v>213</v>
      </c>
      <c r="C229" s="32">
        <v>100377202</v>
      </c>
      <c r="D229" s="27" t="str">
        <f t="shared" ref="D229:D252" si="37">IF($B229="N/A","N/A",IF(C229&gt;10,"No",IF(C229&lt;-10,"No","Yes")))</f>
        <v>N/A</v>
      </c>
      <c r="E229" s="32">
        <v>100490330</v>
      </c>
      <c r="F229" s="27" t="str">
        <f t="shared" ref="F229:F252" si="38">IF($B229="N/A","N/A",IF(E229&gt;10,"No",IF(E229&lt;-10,"No","Yes")))</f>
        <v>N/A</v>
      </c>
      <c r="G229" s="32">
        <v>99262313</v>
      </c>
      <c r="H229" s="27" t="str">
        <f t="shared" ref="H229:H252" si="39">IF($B229="N/A","N/A",IF(G229&gt;10,"No",IF(G229&lt;-10,"No","Yes")))</f>
        <v>N/A</v>
      </c>
      <c r="I229" s="8">
        <v>0.11269999999999999</v>
      </c>
      <c r="J229" s="8">
        <v>-1.22</v>
      </c>
      <c r="K229" s="28" t="s">
        <v>736</v>
      </c>
      <c r="L229" s="111" t="str">
        <f t="shared" ref="L229:L252" si="40">IF(J229="Div by 0", "N/A", IF(K229="N/A","N/A", IF(J229&gt;VALUE(MID(K229,1,2)), "No", IF(J229&lt;-1*VALUE(MID(K229,1,2)), "No", "Yes"))))</f>
        <v>Yes</v>
      </c>
    </row>
    <row r="230" spans="1:12" x14ac:dyDescent="0.25">
      <c r="A230" s="143" t="s">
        <v>1377</v>
      </c>
      <c r="B230" s="22" t="s">
        <v>213</v>
      </c>
      <c r="C230" s="31">
        <v>4860</v>
      </c>
      <c r="D230" s="27" t="str">
        <f t="shared" si="37"/>
        <v>N/A</v>
      </c>
      <c r="E230" s="31">
        <v>4999</v>
      </c>
      <c r="F230" s="27" t="str">
        <f t="shared" si="38"/>
        <v>N/A</v>
      </c>
      <c r="G230" s="31">
        <v>4436</v>
      </c>
      <c r="H230" s="27" t="str">
        <f t="shared" si="39"/>
        <v>N/A</v>
      </c>
      <c r="I230" s="8">
        <v>2.86</v>
      </c>
      <c r="J230" s="8">
        <v>-11.3</v>
      </c>
      <c r="K230" s="28" t="s">
        <v>736</v>
      </c>
      <c r="L230" s="111" t="str">
        <f t="shared" si="40"/>
        <v>Yes</v>
      </c>
    </row>
    <row r="231" spans="1:12" x14ac:dyDescent="0.25">
      <c r="A231" s="143" t="s">
        <v>1378</v>
      </c>
      <c r="B231" s="22" t="s">
        <v>213</v>
      </c>
      <c r="C231" s="32">
        <v>20653.745266999998</v>
      </c>
      <c r="D231" s="27" t="str">
        <f t="shared" si="37"/>
        <v>N/A</v>
      </c>
      <c r="E231" s="32">
        <v>20102.086416999999</v>
      </c>
      <c r="F231" s="27" t="str">
        <f t="shared" si="38"/>
        <v>N/A</v>
      </c>
      <c r="G231" s="32">
        <v>22376.535843000001</v>
      </c>
      <c r="H231" s="27" t="str">
        <f t="shared" si="39"/>
        <v>N/A</v>
      </c>
      <c r="I231" s="8">
        <v>-2.67</v>
      </c>
      <c r="J231" s="8">
        <v>11.31</v>
      </c>
      <c r="K231" s="28" t="s">
        <v>736</v>
      </c>
      <c r="L231" s="111" t="str">
        <f t="shared" si="40"/>
        <v>Yes</v>
      </c>
    </row>
    <row r="232" spans="1:12" x14ac:dyDescent="0.25">
      <c r="A232" s="143" t="s">
        <v>1379</v>
      </c>
      <c r="B232" s="22" t="s">
        <v>213</v>
      </c>
      <c r="C232" s="32">
        <v>14095.955102</v>
      </c>
      <c r="D232" s="27" t="str">
        <f t="shared" si="37"/>
        <v>N/A</v>
      </c>
      <c r="E232" s="32">
        <v>15182.34728</v>
      </c>
      <c r="F232" s="27" t="str">
        <f t="shared" si="38"/>
        <v>N/A</v>
      </c>
      <c r="G232" s="32">
        <v>15509.747706</v>
      </c>
      <c r="H232" s="27" t="str">
        <f t="shared" si="39"/>
        <v>N/A</v>
      </c>
      <c r="I232" s="8">
        <v>7.7069999999999999</v>
      </c>
      <c r="J232" s="8">
        <v>2.1560000000000001</v>
      </c>
      <c r="K232" s="28" t="s">
        <v>736</v>
      </c>
      <c r="L232" s="111" t="str">
        <f t="shared" si="40"/>
        <v>Yes</v>
      </c>
    </row>
    <row r="233" spans="1:12" ht="25" x14ac:dyDescent="0.25">
      <c r="A233" s="143" t="s">
        <v>1380</v>
      </c>
      <c r="B233" s="22" t="s">
        <v>213</v>
      </c>
      <c r="C233" s="32">
        <v>33719.684936999998</v>
      </c>
      <c r="D233" s="27" t="str">
        <f t="shared" si="37"/>
        <v>N/A</v>
      </c>
      <c r="E233" s="32">
        <v>33315.884728999998</v>
      </c>
      <c r="F233" s="27" t="str">
        <f t="shared" si="38"/>
        <v>N/A</v>
      </c>
      <c r="G233" s="32">
        <v>35325.792537000001</v>
      </c>
      <c r="H233" s="27" t="str">
        <f t="shared" si="39"/>
        <v>N/A</v>
      </c>
      <c r="I233" s="8">
        <v>-1.2</v>
      </c>
      <c r="J233" s="8">
        <v>6.0330000000000004</v>
      </c>
      <c r="K233" s="28" t="s">
        <v>736</v>
      </c>
      <c r="L233" s="111" t="str">
        <f t="shared" si="40"/>
        <v>Yes</v>
      </c>
    </row>
    <row r="234" spans="1:12" x14ac:dyDescent="0.25">
      <c r="A234" s="143" t="s">
        <v>1381</v>
      </c>
      <c r="B234" s="22" t="s">
        <v>213</v>
      </c>
      <c r="C234" s="32">
        <v>9177.3956261999992</v>
      </c>
      <c r="D234" s="27" t="str">
        <f t="shared" si="37"/>
        <v>N/A</v>
      </c>
      <c r="E234" s="32">
        <v>8253.1368820999996</v>
      </c>
      <c r="F234" s="27" t="str">
        <f t="shared" si="38"/>
        <v>N/A</v>
      </c>
      <c r="G234" s="32">
        <v>9141.8076923000008</v>
      </c>
      <c r="H234" s="27" t="str">
        <f t="shared" si="39"/>
        <v>N/A</v>
      </c>
      <c r="I234" s="8">
        <v>-10.1</v>
      </c>
      <c r="J234" s="8">
        <v>10.77</v>
      </c>
      <c r="K234" s="28" t="s">
        <v>736</v>
      </c>
      <c r="L234" s="111" t="str">
        <f t="shared" si="40"/>
        <v>Yes</v>
      </c>
    </row>
    <row r="235" spans="1:12" x14ac:dyDescent="0.25">
      <c r="A235" s="143" t="s">
        <v>1382</v>
      </c>
      <c r="B235" s="22" t="s">
        <v>213</v>
      </c>
      <c r="C235" s="32">
        <v>1154.7657343000001</v>
      </c>
      <c r="D235" s="27" t="str">
        <f t="shared" si="37"/>
        <v>N/A</v>
      </c>
      <c r="E235" s="32">
        <v>1094.2329749</v>
      </c>
      <c r="F235" s="27" t="str">
        <f t="shared" si="38"/>
        <v>N/A</v>
      </c>
      <c r="G235" s="32">
        <v>1005.5929648</v>
      </c>
      <c r="H235" s="27" t="str">
        <f t="shared" si="39"/>
        <v>N/A</v>
      </c>
      <c r="I235" s="8">
        <v>-5.24</v>
      </c>
      <c r="J235" s="8">
        <v>-8.1</v>
      </c>
      <c r="K235" s="28" t="s">
        <v>736</v>
      </c>
      <c r="L235" s="111" t="str">
        <f t="shared" si="40"/>
        <v>Yes</v>
      </c>
    </row>
    <row r="236" spans="1:12" x14ac:dyDescent="0.25">
      <c r="A236" s="143" t="s">
        <v>1383</v>
      </c>
      <c r="B236" s="22" t="s">
        <v>213</v>
      </c>
      <c r="C236" s="27">
        <v>3.5216625725999999</v>
      </c>
      <c r="D236" s="27" t="str">
        <f t="shared" si="37"/>
        <v>N/A</v>
      </c>
      <c r="E236" s="27">
        <v>3.4694316627999999</v>
      </c>
      <c r="F236" s="27" t="str">
        <f t="shared" si="38"/>
        <v>N/A</v>
      </c>
      <c r="G236" s="27">
        <v>3.0761976088999998</v>
      </c>
      <c r="H236" s="27" t="str">
        <f t="shared" si="39"/>
        <v>N/A</v>
      </c>
      <c r="I236" s="8">
        <v>-1.48</v>
      </c>
      <c r="J236" s="8">
        <v>-11.3</v>
      </c>
      <c r="K236" s="28" t="s">
        <v>736</v>
      </c>
      <c r="L236" s="111" t="str">
        <f t="shared" si="40"/>
        <v>Yes</v>
      </c>
    </row>
    <row r="237" spans="1:12" x14ac:dyDescent="0.25">
      <c r="A237" s="143" t="s">
        <v>1384</v>
      </c>
      <c r="B237" s="22" t="s">
        <v>213</v>
      </c>
      <c r="C237" s="27">
        <v>21.434820646999999</v>
      </c>
      <c r="D237" s="27" t="str">
        <f t="shared" si="37"/>
        <v>N/A</v>
      </c>
      <c r="E237" s="27">
        <v>19.089456868999999</v>
      </c>
      <c r="F237" s="27" t="str">
        <f t="shared" si="38"/>
        <v>N/A</v>
      </c>
      <c r="G237" s="27">
        <v>16.641221374000001</v>
      </c>
      <c r="H237" s="27" t="str">
        <f t="shared" si="39"/>
        <v>N/A</v>
      </c>
      <c r="I237" s="8">
        <v>-10.9</v>
      </c>
      <c r="J237" s="8">
        <v>-12.8</v>
      </c>
      <c r="K237" s="28" t="s">
        <v>736</v>
      </c>
      <c r="L237" s="111" t="str">
        <f t="shared" si="40"/>
        <v>Yes</v>
      </c>
    </row>
    <row r="238" spans="1:12" x14ac:dyDescent="0.25">
      <c r="A238" s="142" t="s">
        <v>1385</v>
      </c>
      <c r="B238" s="22" t="s">
        <v>213</v>
      </c>
      <c r="C238" s="27">
        <v>17.455175530999998</v>
      </c>
      <c r="D238" s="27" t="str">
        <f t="shared" si="37"/>
        <v>N/A</v>
      </c>
      <c r="E238" s="27">
        <v>17.908536126000001</v>
      </c>
      <c r="F238" s="27" t="str">
        <f t="shared" si="38"/>
        <v>N/A</v>
      </c>
      <c r="G238" s="27">
        <v>16.025914851</v>
      </c>
      <c r="H238" s="27" t="str">
        <f t="shared" si="39"/>
        <v>N/A</v>
      </c>
      <c r="I238" s="8">
        <v>2.597</v>
      </c>
      <c r="J238" s="8">
        <v>-10.5</v>
      </c>
      <c r="K238" s="28" t="s">
        <v>736</v>
      </c>
      <c r="L238" s="111" t="str">
        <f t="shared" si="40"/>
        <v>Yes</v>
      </c>
    </row>
    <row r="239" spans="1:12" x14ac:dyDescent="0.25">
      <c r="A239" s="142" t="s">
        <v>1386</v>
      </c>
      <c r="B239" s="22" t="s">
        <v>213</v>
      </c>
      <c r="C239" s="27">
        <v>1.9817974075</v>
      </c>
      <c r="D239" s="27" t="str">
        <f t="shared" si="37"/>
        <v>N/A</v>
      </c>
      <c r="E239" s="27">
        <v>1.9406550632999999</v>
      </c>
      <c r="F239" s="27" t="str">
        <f t="shared" si="38"/>
        <v>N/A</v>
      </c>
      <c r="G239" s="27">
        <v>1.6379470076</v>
      </c>
      <c r="H239" s="27" t="str">
        <f t="shared" si="39"/>
        <v>N/A</v>
      </c>
      <c r="I239" s="8">
        <v>-2.08</v>
      </c>
      <c r="J239" s="8">
        <v>-15.6</v>
      </c>
      <c r="K239" s="28" t="s">
        <v>736</v>
      </c>
      <c r="L239" s="111" t="str">
        <f t="shared" si="40"/>
        <v>Yes</v>
      </c>
    </row>
    <row r="240" spans="1:12" x14ac:dyDescent="0.25">
      <c r="A240" s="142" t="s">
        <v>1387</v>
      </c>
      <c r="B240" s="22" t="s">
        <v>213</v>
      </c>
      <c r="C240" s="27">
        <v>1.2963466593999999</v>
      </c>
      <c r="D240" s="27" t="str">
        <f t="shared" si="37"/>
        <v>N/A</v>
      </c>
      <c r="E240" s="27">
        <v>1.3194608655</v>
      </c>
      <c r="F240" s="27" t="str">
        <f t="shared" si="38"/>
        <v>N/A</v>
      </c>
      <c r="G240" s="27">
        <v>0.95178878899999997</v>
      </c>
      <c r="H240" s="27" t="str">
        <f t="shared" si="39"/>
        <v>N/A</v>
      </c>
      <c r="I240" s="8">
        <v>1.7829999999999999</v>
      </c>
      <c r="J240" s="8">
        <v>-27.9</v>
      </c>
      <c r="K240" s="28" t="s">
        <v>736</v>
      </c>
      <c r="L240" s="111" t="str">
        <f t="shared" si="40"/>
        <v>Yes</v>
      </c>
    </row>
    <row r="241" spans="1:12" x14ac:dyDescent="0.25">
      <c r="A241" s="142" t="s">
        <v>1388</v>
      </c>
      <c r="B241" s="22" t="s">
        <v>213</v>
      </c>
      <c r="C241" s="32">
        <v>78914730</v>
      </c>
      <c r="D241" s="27" t="str">
        <f t="shared" si="37"/>
        <v>N/A</v>
      </c>
      <c r="E241" s="32">
        <v>79541273</v>
      </c>
      <c r="F241" s="27" t="str">
        <f t="shared" si="38"/>
        <v>N/A</v>
      </c>
      <c r="G241" s="32">
        <v>81709446</v>
      </c>
      <c r="H241" s="27" t="str">
        <f t="shared" si="39"/>
        <v>N/A</v>
      </c>
      <c r="I241" s="8">
        <v>0.79390000000000005</v>
      </c>
      <c r="J241" s="8">
        <v>2.726</v>
      </c>
      <c r="K241" s="28" t="s">
        <v>736</v>
      </c>
      <c r="L241" s="111" t="str">
        <f t="shared" si="40"/>
        <v>Yes</v>
      </c>
    </row>
    <row r="242" spans="1:12" x14ac:dyDescent="0.25">
      <c r="A242" s="142" t="s">
        <v>1389</v>
      </c>
      <c r="B242" s="22" t="s">
        <v>213</v>
      </c>
      <c r="C242" s="31">
        <v>2833</v>
      </c>
      <c r="D242" s="27" t="str">
        <f t="shared" si="37"/>
        <v>N/A</v>
      </c>
      <c r="E242" s="31">
        <v>2785</v>
      </c>
      <c r="F242" s="27" t="str">
        <f t="shared" si="38"/>
        <v>N/A</v>
      </c>
      <c r="G242" s="31">
        <v>2824</v>
      </c>
      <c r="H242" s="27" t="str">
        <f t="shared" si="39"/>
        <v>N/A</v>
      </c>
      <c r="I242" s="8">
        <v>-1.69</v>
      </c>
      <c r="J242" s="8">
        <v>1.4</v>
      </c>
      <c r="K242" s="28" t="s">
        <v>736</v>
      </c>
      <c r="L242" s="111" t="str">
        <f t="shared" si="40"/>
        <v>Yes</v>
      </c>
    </row>
    <row r="243" spans="1:12" ht="25" x14ac:dyDescent="0.25">
      <c r="A243" s="142" t="s">
        <v>1390</v>
      </c>
      <c r="B243" s="22" t="s">
        <v>213</v>
      </c>
      <c r="C243" s="32">
        <v>27855.534769000002</v>
      </c>
      <c r="D243" s="27" t="str">
        <f t="shared" si="37"/>
        <v>N/A</v>
      </c>
      <c r="E243" s="32">
        <v>28560.600718000002</v>
      </c>
      <c r="F243" s="27" t="str">
        <f t="shared" si="38"/>
        <v>N/A</v>
      </c>
      <c r="G243" s="32">
        <v>28933.939802000001</v>
      </c>
      <c r="H243" s="27" t="str">
        <f t="shared" si="39"/>
        <v>N/A</v>
      </c>
      <c r="I243" s="8">
        <v>2.5310000000000001</v>
      </c>
      <c r="J243" s="8">
        <v>1.3069999999999999</v>
      </c>
      <c r="K243" s="28" t="s">
        <v>736</v>
      </c>
      <c r="L243" s="111" t="str">
        <f t="shared" si="40"/>
        <v>Yes</v>
      </c>
    </row>
    <row r="244" spans="1:12" ht="25" x14ac:dyDescent="0.25">
      <c r="A244" s="142" t="s">
        <v>1391</v>
      </c>
      <c r="B244" s="22" t="s">
        <v>213</v>
      </c>
      <c r="C244" s="32">
        <v>19471.121211999998</v>
      </c>
      <c r="D244" s="27" t="str">
        <f t="shared" si="37"/>
        <v>N/A</v>
      </c>
      <c r="E244" s="32">
        <v>20552.932927000002</v>
      </c>
      <c r="F244" s="27" t="str">
        <f t="shared" si="38"/>
        <v>N/A</v>
      </c>
      <c r="G244" s="32">
        <v>20222.398773000001</v>
      </c>
      <c r="H244" s="27" t="str">
        <f t="shared" si="39"/>
        <v>N/A</v>
      </c>
      <c r="I244" s="8">
        <v>5.556</v>
      </c>
      <c r="J244" s="8">
        <v>-1.61</v>
      </c>
      <c r="K244" s="28" t="s">
        <v>736</v>
      </c>
      <c r="L244" s="111" t="str">
        <f t="shared" si="40"/>
        <v>Yes</v>
      </c>
    </row>
    <row r="245" spans="1:12" ht="25" x14ac:dyDescent="0.25">
      <c r="A245" s="142" t="s">
        <v>1392</v>
      </c>
      <c r="B245" s="22" t="s">
        <v>213</v>
      </c>
      <c r="C245" s="32">
        <v>40648.564804000001</v>
      </c>
      <c r="D245" s="27" t="str">
        <f t="shared" si="37"/>
        <v>N/A</v>
      </c>
      <c r="E245" s="32">
        <v>41667.783493000003</v>
      </c>
      <c r="F245" s="27" t="str">
        <f t="shared" si="38"/>
        <v>N/A</v>
      </c>
      <c r="G245" s="32">
        <v>41848.192708000002</v>
      </c>
      <c r="H245" s="27" t="str">
        <f t="shared" si="39"/>
        <v>N/A</v>
      </c>
      <c r="I245" s="8">
        <v>2.5070000000000001</v>
      </c>
      <c r="J245" s="8">
        <v>0.433</v>
      </c>
      <c r="K245" s="28" t="s">
        <v>736</v>
      </c>
      <c r="L245" s="111" t="str">
        <f t="shared" si="40"/>
        <v>Yes</v>
      </c>
    </row>
    <row r="246" spans="1:12" ht="25" x14ac:dyDescent="0.25">
      <c r="A246" s="142" t="s">
        <v>1393</v>
      </c>
      <c r="B246" s="22" t="s">
        <v>213</v>
      </c>
      <c r="C246" s="32">
        <v>7425.2983538999997</v>
      </c>
      <c r="D246" s="27" t="str">
        <f t="shared" si="37"/>
        <v>N/A</v>
      </c>
      <c r="E246" s="32">
        <v>6805.2733050999996</v>
      </c>
      <c r="F246" s="27" t="str">
        <f t="shared" si="38"/>
        <v>N/A</v>
      </c>
      <c r="G246" s="32">
        <v>6477.6511879</v>
      </c>
      <c r="H246" s="27" t="str">
        <f t="shared" si="39"/>
        <v>N/A</v>
      </c>
      <c r="I246" s="8">
        <v>-8.35</v>
      </c>
      <c r="J246" s="8">
        <v>-4.8099999999999996</v>
      </c>
      <c r="K246" s="28" t="s">
        <v>736</v>
      </c>
      <c r="L246" s="111" t="str">
        <f t="shared" si="40"/>
        <v>Yes</v>
      </c>
    </row>
    <row r="247" spans="1:12" ht="25" x14ac:dyDescent="0.25">
      <c r="A247" s="142" t="s">
        <v>1394</v>
      </c>
      <c r="B247" s="22" t="s">
        <v>213</v>
      </c>
      <c r="C247" s="32">
        <v>8122.7857143000001</v>
      </c>
      <c r="D247" s="27" t="str">
        <f t="shared" si="37"/>
        <v>N/A</v>
      </c>
      <c r="E247" s="32">
        <v>15576</v>
      </c>
      <c r="F247" s="27" t="str">
        <f t="shared" si="38"/>
        <v>N/A</v>
      </c>
      <c r="G247" s="32">
        <v>14459</v>
      </c>
      <c r="H247" s="27" t="str">
        <f t="shared" si="39"/>
        <v>N/A</v>
      </c>
      <c r="I247" s="8">
        <v>91.76</v>
      </c>
      <c r="J247" s="8">
        <v>-7.17</v>
      </c>
      <c r="K247" s="28" t="s">
        <v>736</v>
      </c>
      <c r="L247" s="111" t="str">
        <f t="shared" si="40"/>
        <v>Yes</v>
      </c>
    </row>
    <row r="248" spans="1:12" ht="25" x14ac:dyDescent="0.25">
      <c r="A248" s="142" t="s">
        <v>1395</v>
      </c>
      <c r="B248" s="22" t="s">
        <v>213</v>
      </c>
      <c r="C248" s="27">
        <v>2.0528539234999998</v>
      </c>
      <c r="D248" s="27" t="str">
        <f t="shared" si="37"/>
        <v>N/A</v>
      </c>
      <c r="E248" s="27">
        <v>1.9328600082</v>
      </c>
      <c r="F248" s="27" t="str">
        <f t="shared" si="38"/>
        <v>N/A</v>
      </c>
      <c r="G248" s="27">
        <v>1.9583368005999999</v>
      </c>
      <c r="H248" s="27" t="str">
        <f t="shared" si="39"/>
        <v>N/A</v>
      </c>
      <c r="I248" s="8">
        <v>-5.85</v>
      </c>
      <c r="J248" s="8">
        <v>1.3180000000000001</v>
      </c>
      <c r="K248" s="28" t="s">
        <v>736</v>
      </c>
      <c r="L248" s="111" t="str">
        <f t="shared" si="40"/>
        <v>Yes</v>
      </c>
    </row>
    <row r="249" spans="1:12" ht="25" x14ac:dyDescent="0.25">
      <c r="A249" s="142" t="s">
        <v>1396</v>
      </c>
      <c r="B249" s="22" t="s">
        <v>213</v>
      </c>
      <c r="C249" s="27">
        <v>14.435695537999999</v>
      </c>
      <c r="D249" s="27" t="str">
        <f t="shared" si="37"/>
        <v>N/A</v>
      </c>
      <c r="E249" s="27">
        <v>13.099041533999999</v>
      </c>
      <c r="F249" s="27" t="str">
        <f t="shared" si="38"/>
        <v>N/A</v>
      </c>
      <c r="G249" s="27">
        <v>12.442748092</v>
      </c>
      <c r="H249" s="27" t="str">
        <f t="shared" si="39"/>
        <v>N/A</v>
      </c>
      <c r="I249" s="8">
        <v>-9.26</v>
      </c>
      <c r="J249" s="8">
        <v>-5.01</v>
      </c>
      <c r="K249" s="28" t="s">
        <v>736</v>
      </c>
      <c r="L249" s="111" t="str">
        <f t="shared" si="40"/>
        <v>Yes</v>
      </c>
    </row>
    <row r="250" spans="1:12" ht="25" x14ac:dyDescent="0.25">
      <c r="A250" s="142" t="s">
        <v>1397</v>
      </c>
      <c r="B250" s="22" t="s">
        <v>213</v>
      </c>
      <c r="C250" s="27">
        <v>12.671387675</v>
      </c>
      <c r="D250" s="27" t="str">
        <f t="shared" si="37"/>
        <v>N/A</v>
      </c>
      <c r="E250" s="27">
        <v>12.597001431000001</v>
      </c>
      <c r="F250" s="27" t="str">
        <f t="shared" si="38"/>
        <v>N/A</v>
      </c>
      <c r="G250" s="27">
        <v>12.302434857</v>
      </c>
      <c r="H250" s="27" t="str">
        <f t="shared" si="39"/>
        <v>N/A</v>
      </c>
      <c r="I250" s="8">
        <v>-0.58699999999999997</v>
      </c>
      <c r="J250" s="8">
        <v>-2.34</v>
      </c>
      <c r="K250" s="28" t="s">
        <v>736</v>
      </c>
      <c r="L250" s="111" t="str">
        <f t="shared" si="40"/>
        <v>Yes</v>
      </c>
    </row>
    <row r="251" spans="1:12" ht="25" x14ac:dyDescent="0.25">
      <c r="A251" s="142" t="s">
        <v>1398</v>
      </c>
      <c r="B251" s="22" t="s">
        <v>213</v>
      </c>
      <c r="C251" s="27">
        <v>0.95740908550000003</v>
      </c>
      <c r="D251" s="27" t="str">
        <f t="shared" si="37"/>
        <v>N/A</v>
      </c>
      <c r="E251" s="27">
        <v>0.87071215769999999</v>
      </c>
      <c r="F251" s="27" t="str">
        <f t="shared" si="38"/>
        <v>N/A</v>
      </c>
      <c r="G251" s="27">
        <v>0.8578840096</v>
      </c>
      <c r="H251" s="27" t="str">
        <f t="shared" si="39"/>
        <v>N/A</v>
      </c>
      <c r="I251" s="8">
        <v>-9.06</v>
      </c>
      <c r="J251" s="8">
        <v>-1.47</v>
      </c>
      <c r="K251" s="28" t="s">
        <v>736</v>
      </c>
      <c r="L251" s="111" t="str">
        <f t="shared" si="40"/>
        <v>Yes</v>
      </c>
    </row>
    <row r="252" spans="1:12" ht="25" x14ac:dyDescent="0.25">
      <c r="A252" s="177" t="s">
        <v>1399</v>
      </c>
      <c r="B252" s="119" t="s">
        <v>213</v>
      </c>
      <c r="C252" s="151">
        <v>6.3457528799999996E-2</v>
      </c>
      <c r="D252" s="151" t="str">
        <f t="shared" si="37"/>
        <v>N/A</v>
      </c>
      <c r="E252" s="151">
        <v>2.3646252100000001E-2</v>
      </c>
      <c r="F252" s="151" t="str">
        <f t="shared" si="38"/>
        <v>N/A</v>
      </c>
      <c r="G252" s="151">
        <v>3.3480007700000002E-2</v>
      </c>
      <c r="H252" s="151" t="str">
        <f t="shared" si="39"/>
        <v>N/A</v>
      </c>
      <c r="I252" s="152">
        <v>-62.7</v>
      </c>
      <c r="J252" s="152">
        <v>41.59</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25107</v>
      </c>
      <c r="D6" s="27" t="str">
        <f t="shared" ref="D6:D37" si="0">IF($B6="N/A","N/A",IF(C6&gt;10,"No",IF(C6&lt;-10,"No","Yes")))</f>
        <v>N/A</v>
      </c>
      <c r="E6" s="23">
        <v>25038</v>
      </c>
      <c r="F6" s="27" t="str">
        <f t="shared" ref="F6:F37" si="1">IF($B6="N/A","N/A",IF(E6&gt;10,"No",IF(E6&lt;-10,"No","Yes")))</f>
        <v>N/A</v>
      </c>
      <c r="G6" s="23">
        <v>25191</v>
      </c>
      <c r="H6" s="27" t="str">
        <f t="shared" ref="H6:H37" si="2">IF($B6="N/A","N/A",IF(G6&gt;10,"No",IF(G6&lt;-10,"No","Yes")))</f>
        <v>N/A</v>
      </c>
      <c r="I6" s="8">
        <v>-0.27500000000000002</v>
      </c>
      <c r="J6" s="8">
        <v>0.61109999999999998</v>
      </c>
      <c r="K6" s="28" t="s">
        <v>736</v>
      </c>
      <c r="L6" s="111" t="str">
        <f t="shared" ref="L6:L39" si="3">IF(J6="Div by 0", "N/A", IF(K6="N/A","N/A", IF(J6&gt;VALUE(MID(K6,1,2)), "No", IF(J6&lt;-1*VALUE(MID(K6,1,2)), "No", "Yes"))))</f>
        <v>Yes</v>
      </c>
    </row>
    <row r="7" spans="1:12" x14ac:dyDescent="0.25">
      <c r="A7" s="174" t="s">
        <v>6</v>
      </c>
      <c r="B7" s="22" t="s">
        <v>213</v>
      </c>
      <c r="C7" s="23">
        <v>23645</v>
      </c>
      <c r="D7" s="27" t="str">
        <f t="shared" si="0"/>
        <v>N/A</v>
      </c>
      <c r="E7" s="23">
        <v>23520</v>
      </c>
      <c r="F7" s="27" t="str">
        <f t="shared" si="1"/>
        <v>N/A</v>
      </c>
      <c r="G7" s="23">
        <v>23738</v>
      </c>
      <c r="H7" s="27" t="str">
        <f t="shared" si="2"/>
        <v>N/A</v>
      </c>
      <c r="I7" s="8">
        <v>-0.52900000000000003</v>
      </c>
      <c r="J7" s="8">
        <v>0.92689999999999995</v>
      </c>
      <c r="K7" s="28" t="s">
        <v>736</v>
      </c>
      <c r="L7" s="111" t="str">
        <f t="shared" si="3"/>
        <v>Yes</v>
      </c>
    </row>
    <row r="8" spans="1:12" x14ac:dyDescent="0.25">
      <c r="A8" s="174" t="s">
        <v>360</v>
      </c>
      <c r="B8" s="22" t="s">
        <v>213</v>
      </c>
      <c r="C8" s="4">
        <v>94.176922770999994</v>
      </c>
      <c r="D8" s="27" t="str">
        <f t="shared" si="0"/>
        <v>N/A</v>
      </c>
      <c r="E8" s="4">
        <v>93.937215433000006</v>
      </c>
      <c r="F8" s="27" t="str">
        <f t="shared" si="1"/>
        <v>N/A</v>
      </c>
      <c r="G8" s="4">
        <v>94.232067008000001</v>
      </c>
      <c r="H8" s="27" t="str">
        <f t="shared" si="2"/>
        <v>N/A</v>
      </c>
      <c r="I8" s="8">
        <v>-0.255</v>
      </c>
      <c r="J8" s="8">
        <v>0.31390000000000001</v>
      </c>
      <c r="K8" s="28" t="s">
        <v>736</v>
      </c>
      <c r="L8" s="111" t="str">
        <f t="shared" si="3"/>
        <v>Yes</v>
      </c>
    </row>
    <row r="9" spans="1:12" x14ac:dyDescent="0.25">
      <c r="A9" s="143" t="s">
        <v>88</v>
      </c>
      <c r="B9" s="30" t="s">
        <v>213</v>
      </c>
      <c r="C9" s="1">
        <v>21687.19</v>
      </c>
      <c r="D9" s="7" t="str">
        <f t="shared" si="0"/>
        <v>N/A</v>
      </c>
      <c r="E9" s="1">
        <v>21701.8</v>
      </c>
      <c r="F9" s="7" t="str">
        <f t="shared" si="1"/>
        <v>N/A</v>
      </c>
      <c r="G9" s="1">
        <v>21477.33</v>
      </c>
      <c r="H9" s="7" t="str">
        <f t="shared" si="2"/>
        <v>N/A</v>
      </c>
      <c r="I9" s="8">
        <v>6.7400000000000002E-2</v>
      </c>
      <c r="J9" s="8">
        <v>-1.03</v>
      </c>
      <c r="K9" s="30" t="s">
        <v>736</v>
      </c>
      <c r="L9" s="111" t="str">
        <f t="shared" si="3"/>
        <v>Yes</v>
      </c>
    </row>
    <row r="10" spans="1:12" x14ac:dyDescent="0.25">
      <c r="A10" s="143" t="s">
        <v>1400</v>
      </c>
      <c r="B10" s="22" t="s">
        <v>213</v>
      </c>
      <c r="C10" s="4">
        <v>0.66117019160000001</v>
      </c>
      <c r="D10" s="27" t="str">
        <f t="shared" si="0"/>
        <v>N/A</v>
      </c>
      <c r="E10" s="4">
        <v>1.2940330697</v>
      </c>
      <c r="F10" s="27" t="str">
        <f t="shared" si="1"/>
        <v>N/A</v>
      </c>
      <c r="G10" s="4">
        <v>2.5564685800000002</v>
      </c>
      <c r="H10" s="27" t="str">
        <f t="shared" si="2"/>
        <v>N/A</v>
      </c>
      <c r="I10" s="8">
        <v>95.72</v>
      </c>
      <c r="J10" s="8">
        <v>97.56</v>
      </c>
      <c r="K10" s="28" t="s">
        <v>736</v>
      </c>
      <c r="L10" s="111" t="str">
        <f t="shared" si="3"/>
        <v>No</v>
      </c>
    </row>
    <row r="11" spans="1:12" x14ac:dyDescent="0.25">
      <c r="A11" s="143" t="s">
        <v>1401</v>
      </c>
      <c r="B11" s="22" t="s">
        <v>213</v>
      </c>
      <c r="C11" s="4">
        <v>6.4882303739999996</v>
      </c>
      <c r="D11" s="27" t="str">
        <f t="shared" si="0"/>
        <v>N/A</v>
      </c>
      <c r="E11" s="4">
        <v>6.8855339882999997</v>
      </c>
      <c r="F11" s="27" t="str">
        <f t="shared" si="1"/>
        <v>N/A</v>
      </c>
      <c r="G11" s="4">
        <v>4.1284585764999999</v>
      </c>
      <c r="H11" s="27" t="str">
        <f t="shared" si="2"/>
        <v>N/A</v>
      </c>
      <c r="I11" s="8">
        <v>6.1230000000000002</v>
      </c>
      <c r="J11" s="8">
        <v>-40</v>
      </c>
      <c r="K11" s="28" t="s">
        <v>736</v>
      </c>
      <c r="L11" s="111" t="str">
        <f t="shared" si="3"/>
        <v>No</v>
      </c>
    </row>
    <row r="12" spans="1:12" x14ac:dyDescent="0.25">
      <c r="A12" s="143" t="s">
        <v>1402</v>
      </c>
      <c r="B12" s="22" t="s">
        <v>213</v>
      </c>
      <c r="C12" s="4">
        <v>31.987095232000001</v>
      </c>
      <c r="D12" s="27" t="str">
        <f t="shared" si="0"/>
        <v>N/A</v>
      </c>
      <c r="E12" s="4">
        <v>32.027318475999998</v>
      </c>
      <c r="F12" s="27" t="str">
        <f t="shared" si="1"/>
        <v>N/A</v>
      </c>
      <c r="G12" s="4">
        <v>35.516652772999997</v>
      </c>
      <c r="H12" s="27" t="str">
        <f t="shared" si="2"/>
        <v>N/A</v>
      </c>
      <c r="I12" s="8">
        <v>0.12570000000000001</v>
      </c>
      <c r="J12" s="8">
        <v>10.89</v>
      </c>
      <c r="K12" s="28" t="s">
        <v>736</v>
      </c>
      <c r="L12" s="111" t="str">
        <f t="shared" si="3"/>
        <v>Yes</v>
      </c>
    </row>
    <row r="13" spans="1:12" x14ac:dyDescent="0.25">
      <c r="A13" s="143" t="s">
        <v>1403</v>
      </c>
      <c r="B13" s="22" t="s">
        <v>213</v>
      </c>
      <c r="C13" s="4">
        <v>2.9274704265999998</v>
      </c>
      <c r="D13" s="27" t="str">
        <f t="shared" si="0"/>
        <v>N/A</v>
      </c>
      <c r="E13" s="4">
        <v>3.1831615944</v>
      </c>
      <c r="F13" s="27" t="str">
        <f t="shared" si="1"/>
        <v>N/A</v>
      </c>
      <c r="G13" s="4">
        <v>2.8224365845000001</v>
      </c>
      <c r="H13" s="27" t="str">
        <f t="shared" si="2"/>
        <v>N/A</v>
      </c>
      <c r="I13" s="8">
        <v>8.734</v>
      </c>
      <c r="J13" s="8">
        <v>-11.3</v>
      </c>
      <c r="K13" s="28" t="s">
        <v>736</v>
      </c>
      <c r="L13" s="111" t="str">
        <f t="shared" si="3"/>
        <v>Yes</v>
      </c>
    </row>
    <row r="14" spans="1:12" x14ac:dyDescent="0.25">
      <c r="A14" s="143" t="s">
        <v>1404</v>
      </c>
      <c r="B14" s="22" t="s">
        <v>213</v>
      </c>
      <c r="C14" s="4">
        <v>6.5838212451000002</v>
      </c>
      <c r="D14" s="27" t="str">
        <f t="shared" si="0"/>
        <v>N/A</v>
      </c>
      <c r="E14" s="4">
        <v>6.8455946961</v>
      </c>
      <c r="F14" s="27" t="str">
        <f t="shared" si="1"/>
        <v>N/A</v>
      </c>
      <c r="G14" s="4">
        <v>6.5062919296999997</v>
      </c>
      <c r="H14" s="27" t="str">
        <f t="shared" si="2"/>
        <v>N/A</v>
      </c>
      <c r="I14" s="8">
        <v>3.976</v>
      </c>
      <c r="J14" s="8">
        <v>-4.96</v>
      </c>
      <c r="K14" s="28" t="s">
        <v>736</v>
      </c>
      <c r="L14" s="111" t="str">
        <f t="shared" si="3"/>
        <v>Yes</v>
      </c>
    </row>
    <row r="15" spans="1:12" x14ac:dyDescent="0.25">
      <c r="A15" s="143" t="s">
        <v>1405</v>
      </c>
      <c r="B15" s="22" t="s">
        <v>213</v>
      </c>
      <c r="C15" s="4">
        <v>0</v>
      </c>
      <c r="D15" s="27" t="str">
        <f t="shared" si="0"/>
        <v>N/A</v>
      </c>
      <c r="E15" s="4">
        <v>3.9939292000000003E-3</v>
      </c>
      <c r="F15" s="27" t="str">
        <f t="shared" si="1"/>
        <v>N/A</v>
      </c>
      <c r="G15" s="4">
        <v>1.19090151E-2</v>
      </c>
      <c r="H15" s="27" t="str">
        <f t="shared" si="2"/>
        <v>N/A</v>
      </c>
      <c r="I15" s="8" t="s">
        <v>1748</v>
      </c>
      <c r="J15" s="8">
        <v>198.2</v>
      </c>
      <c r="K15" s="28" t="s">
        <v>736</v>
      </c>
      <c r="L15" s="111" t="str">
        <f t="shared" si="3"/>
        <v>No</v>
      </c>
    </row>
    <row r="16" spans="1:12" x14ac:dyDescent="0.25">
      <c r="A16" s="143" t="s">
        <v>1406</v>
      </c>
      <c r="B16" s="22" t="s">
        <v>213</v>
      </c>
      <c r="C16" s="4">
        <v>0.58151113239999996</v>
      </c>
      <c r="D16" s="27" t="str">
        <f t="shared" si="0"/>
        <v>N/A</v>
      </c>
      <c r="E16" s="4">
        <v>0.49924115340000003</v>
      </c>
      <c r="F16" s="27" t="str">
        <f t="shared" si="1"/>
        <v>N/A</v>
      </c>
      <c r="G16" s="4">
        <v>0.40490651420000001</v>
      </c>
      <c r="H16" s="27" t="str">
        <f t="shared" si="2"/>
        <v>N/A</v>
      </c>
      <c r="I16" s="8">
        <v>-14.1</v>
      </c>
      <c r="J16" s="8">
        <v>-18.899999999999999</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50.770701398</v>
      </c>
      <c r="D18" s="27" t="str">
        <f t="shared" si="0"/>
        <v>N/A</v>
      </c>
      <c r="E18" s="4">
        <v>49.261123093000002</v>
      </c>
      <c r="F18" s="27" t="str">
        <f t="shared" si="1"/>
        <v>N/A</v>
      </c>
      <c r="G18" s="4">
        <v>48.052876027000003</v>
      </c>
      <c r="H18" s="27" t="str">
        <f t="shared" si="2"/>
        <v>N/A</v>
      </c>
      <c r="I18" s="8">
        <v>-2.97</v>
      </c>
      <c r="J18" s="8">
        <v>-2.4500000000000002</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90.002788066999997</v>
      </c>
      <c r="D20" s="27" t="str">
        <f t="shared" si="0"/>
        <v>N/A</v>
      </c>
      <c r="E20" s="4">
        <v>89.428069335000004</v>
      </c>
      <c r="F20" s="27" t="str">
        <f t="shared" si="1"/>
        <v>N/A</v>
      </c>
      <c r="G20" s="4">
        <v>92.632289310000004</v>
      </c>
      <c r="H20" s="27" t="str">
        <f t="shared" si="2"/>
        <v>N/A</v>
      </c>
      <c r="I20" s="8">
        <v>-0.63900000000000001</v>
      </c>
      <c r="J20" s="8">
        <v>3.5830000000000002</v>
      </c>
      <c r="K20" s="28" t="s">
        <v>736</v>
      </c>
      <c r="L20" s="111" t="str">
        <f t="shared" si="3"/>
        <v>Yes</v>
      </c>
    </row>
    <row r="21" spans="1:12" x14ac:dyDescent="0.25">
      <c r="A21" s="134" t="s">
        <v>962</v>
      </c>
      <c r="B21" s="22" t="s">
        <v>213</v>
      </c>
      <c r="C21" s="4">
        <v>9.9972119329000009</v>
      </c>
      <c r="D21" s="27" t="str">
        <f t="shared" si="0"/>
        <v>N/A</v>
      </c>
      <c r="E21" s="4">
        <v>10.571930665</v>
      </c>
      <c r="F21" s="27" t="str">
        <f t="shared" si="1"/>
        <v>N/A</v>
      </c>
      <c r="G21" s="4">
        <v>7.3677106903</v>
      </c>
      <c r="H21" s="27" t="str">
        <f t="shared" si="2"/>
        <v>N/A</v>
      </c>
      <c r="I21" s="8">
        <v>5.7489999999999997</v>
      </c>
      <c r="J21" s="8">
        <v>-30.3</v>
      </c>
      <c r="K21" s="28" t="s">
        <v>736</v>
      </c>
      <c r="L21" s="111" t="str">
        <f t="shared" si="3"/>
        <v>No</v>
      </c>
    </row>
    <row r="22" spans="1:12" x14ac:dyDescent="0.25">
      <c r="A22" s="110" t="s">
        <v>1705</v>
      </c>
      <c r="B22" s="22" t="s">
        <v>213</v>
      </c>
      <c r="C22" s="23">
        <v>10672</v>
      </c>
      <c r="D22" s="27" t="str">
        <f t="shared" si="0"/>
        <v>N/A</v>
      </c>
      <c r="E22" s="23">
        <v>10566</v>
      </c>
      <c r="F22" s="27" t="str">
        <f t="shared" si="1"/>
        <v>N/A</v>
      </c>
      <c r="G22" s="23">
        <v>10768</v>
      </c>
      <c r="H22" s="27" t="str">
        <f t="shared" si="2"/>
        <v>N/A</v>
      </c>
      <c r="I22" s="8">
        <v>-0.99299999999999999</v>
      </c>
      <c r="J22" s="8">
        <v>1.9119999999999999</v>
      </c>
      <c r="K22" s="28" t="s">
        <v>736</v>
      </c>
      <c r="L22" s="111" t="str">
        <f t="shared" si="3"/>
        <v>Yes</v>
      </c>
    </row>
    <row r="23" spans="1:12" x14ac:dyDescent="0.25">
      <c r="A23" s="110" t="s">
        <v>977</v>
      </c>
      <c r="B23" s="22" t="s">
        <v>213</v>
      </c>
      <c r="C23" s="23">
        <v>1004</v>
      </c>
      <c r="D23" s="27" t="str">
        <f t="shared" si="0"/>
        <v>N/A</v>
      </c>
      <c r="E23" s="23">
        <v>993</v>
      </c>
      <c r="F23" s="27" t="str">
        <f t="shared" si="1"/>
        <v>N/A</v>
      </c>
      <c r="G23" s="23">
        <v>11</v>
      </c>
      <c r="H23" s="27" t="str">
        <f t="shared" si="2"/>
        <v>N/A</v>
      </c>
      <c r="I23" s="8">
        <v>-1.1000000000000001</v>
      </c>
      <c r="J23" s="8">
        <v>-99.9</v>
      </c>
      <c r="K23" s="28" t="s">
        <v>736</v>
      </c>
      <c r="L23" s="111" t="str">
        <f t="shared" si="3"/>
        <v>No</v>
      </c>
    </row>
    <row r="24" spans="1:12" x14ac:dyDescent="0.25">
      <c r="A24" s="110" t="s">
        <v>978</v>
      </c>
      <c r="B24" s="22" t="s">
        <v>213</v>
      </c>
      <c r="C24" s="23">
        <v>1518</v>
      </c>
      <c r="D24" s="27" t="str">
        <f t="shared" si="0"/>
        <v>N/A</v>
      </c>
      <c r="E24" s="23">
        <v>1445</v>
      </c>
      <c r="F24" s="27" t="str">
        <f t="shared" si="1"/>
        <v>N/A</v>
      </c>
      <c r="G24" s="23">
        <v>1531</v>
      </c>
      <c r="H24" s="27" t="str">
        <f t="shared" si="2"/>
        <v>N/A</v>
      </c>
      <c r="I24" s="8">
        <v>-4.8099999999999996</v>
      </c>
      <c r="J24" s="8">
        <v>5.952</v>
      </c>
      <c r="K24" s="28" t="s">
        <v>736</v>
      </c>
      <c r="L24" s="111" t="str">
        <f t="shared" si="3"/>
        <v>Yes</v>
      </c>
    </row>
    <row r="25" spans="1:12" x14ac:dyDescent="0.25">
      <c r="A25" s="110" t="s">
        <v>979</v>
      </c>
      <c r="B25" s="22" t="s">
        <v>213</v>
      </c>
      <c r="C25" s="23">
        <v>737</v>
      </c>
      <c r="D25" s="27" t="str">
        <f t="shared" si="0"/>
        <v>N/A</v>
      </c>
      <c r="E25" s="23">
        <v>745</v>
      </c>
      <c r="F25" s="27" t="str">
        <f t="shared" si="1"/>
        <v>N/A</v>
      </c>
      <c r="G25" s="23">
        <v>527</v>
      </c>
      <c r="H25" s="27" t="str">
        <f t="shared" si="2"/>
        <v>N/A</v>
      </c>
      <c r="I25" s="8">
        <v>1.085</v>
      </c>
      <c r="J25" s="8">
        <v>-29.3</v>
      </c>
      <c r="K25" s="28" t="s">
        <v>736</v>
      </c>
      <c r="L25" s="111" t="str">
        <f t="shared" si="3"/>
        <v>Yes</v>
      </c>
    </row>
    <row r="26" spans="1:12" x14ac:dyDescent="0.25">
      <c r="A26" s="110" t="s">
        <v>980</v>
      </c>
      <c r="B26" s="22" t="s">
        <v>213</v>
      </c>
      <c r="C26" s="23">
        <v>7413</v>
      </c>
      <c r="D26" s="27" t="str">
        <f t="shared" si="0"/>
        <v>N/A</v>
      </c>
      <c r="E26" s="23">
        <v>7383</v>
      </c>
      <c r="F26" s="27" t="str">
        <f t="shared" si="1"/>
        <v>N/A</v>
      </c>
      <c r="G26" s="23">
        <v>8709</v>
      </c>
      <c r="H26" s="27" t="str">
        <f t="shared" si="2"/>
        <v>N/A</v>
      </c>
      <c r="I26" s="8">
        <v>-0.40500000000000003</v>
      </c>
      <c r="J26" s="8">
        <v>17.96</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13399</v>
      </c>
      <c r="D28" s="27" t="str">
        <f t="shared" si="0"/>
        <v>N/A</v>
      </c>
      <c r="E28" s="23">
        <v>13484</v>
      </c>
      <c r="F28" s="27" t="str">
        <f t="shared" si="1"/>
        <v>N/A</v>
      </c>
      <c r="G28" s="23">
        <v>13464</v>
      </c>
      <c r="H28" s="27" t="str">
        <f t="shared" si="2"/>
        <v>N/A</v>
      </c>
      <c r="I28" s="8">
        <v>0.63439999999999996</v>
      </c>
      <c r="J28" s="8">
        <v>-0.14799999999999999</v>
      </c>
      <c r="K28" s="28" t="s">
        <v>736</v>
      </c>
      <c r="L28" s="111" t="str">
        <f t="shared" si="3"/>
        <v>Yes</v>
      </c>
    </row>
    <row r="29" spans="1:12" x14ac:dyDescent="0.25">
      <c r="A29" s="110" t="s">
        <v>982</v>
      </c>
      <c r="B29" s="22" t="s">
        <v>213</v>
      </c>
      <c r="C29" s="23">
        <v>3391</v>
      </c>
      <c r="D29" s="27" t="str">
        <f t="shared" si="0"/>
        <v>N/A</v>
      </c>
      <c r="E29" s="23">
        <v>3150</v>
      </c>
      <c r="F29" s="27" t="str">
        <f t="shared" si="1"/>
        <v>N/A</v>
      </c>
      <c r="G29" s="23">
        <v>11</v>
      </c>
      <c r="H29" s="27" t="str">
        <f t="shared" si="2"/>
        <v>N/A</v>
      </c>
      <c r="I29" s="8">
        <v>-7.11</v>
      </c>
      <c r="J29" s="8">
        <v>-99.7</v>
      </c>
      <c r="K29" s="28" t="s">
        <v>736</v>
      </c>
      <c r="L29" s="111" t="str">
        <f t="shared" si="3"/>
        <v>No</v>
      </c>
    </row>
    <row r="30" spans="1:12" x14ac:dyDescent="0.25">
      <c r="A30" s="110" t="s">
        <v>983</v>
      </c>
      <c r="B30" s="22" t="s">
        <v>213</v>
      </c>
      <c r="C30" s="23">
        <v>2436</v>
      </c>
      <c r="D30" s="27" t="str">
        <f t="shared" si="0"/>
        <v>N/A</v>
      </c>
      <c r="E30" s="23">
        <v>2305</v>
      </c>
      <c r="F30" s="27" t="str">
        <f t="shared" si="1"/>
        <v>N/A</v>
      </c>
      <c r="G30" s="23">
        <v>2199</v>
      </c>
      <c r="H30" s="27" t="str">
        <f t="shared" si="2"/>
        <v>N/A</v>
      </c>
      <c r="I30" s="8">
        <v>-5.38</v>
      </c>
      <c r="J30" s="8">
        <v>-4.5999999999999996</v>
      </c>
      <c r="K30" s="28" t="s">
        <v>736</v>
      </c>
      <c r="L30" s="111" t="str">
        <f t="shared" si="3"/>
        <v>Yes</v>
      </c>
    </row>
    <row r="31" spans="1:12" x14ac:dyDescent="0.25">
      <c r="A31" s="110" t="s">
        <v>984</v>
      </c>
      <c r="B31" s="22" t="s">
        <v>213</v>
      </c>
      <c r="C31" s="23">
        <v>1774</v>
      </c>
      <c r="D31" s="27" t="str">
        <f t="shared" si="0"/>
        <v>N/A</v>
      </c>
      <c r="E31" s="23">
        <v>1905</v>
      </c>
      <c r="F31" s="27" t="str">
        <f t="shared" si="1"/>
        <v>N/A</v>
      </c>
      <c r="G31" s="23">
        <v>1749</v>
      </c>
      <c r="H31" s="27" t="str">
        <f t="shared" si="2"/>
        <v>N/A</v>
      </c>
      <c r="I31" s="8">
        <v>7.3840000000000003</v>
      </c>
      <c r="J31" s="8">
        <v>-8.19</v>
      </c>
      <c r="K31" s="28" t="s">
        <v>736</v>
      </c>
      <c r="L31" s="111" t="str">
        <f t="shared" si="3"/>
        <v>Yes</v>
      </c>
    </row>
    <row r="32" spans="1:12" x14ac:dyDescent="0.25">
      <c r="A32" s="110" t="s">
        <v>985</v>
      </c>
      <c r="B32" s="22" t="s">
        <v>213</v>
      </c>
      <c r="C32" s="23">
        <v>5798</v>
      </c>
      <c r="D32" s="27" t="str">
        <f t="shared" si="0"/>
        <v>N/A</v>
      </c>
      <c r="E32" s="23">
        <v>6124</v>
      </c>
      <c r="F32" s="27" t="str">
        <f t="shared" si="1"/>
        <v>N/A</v>
      </c>
      <c r="G32" s="23">
        <v>9507</v>
      </c>
      <c r="H32" s="27" t="str">
        <f t="shared" si="2"/>
        <v>N/A</v>
      </c>
      <c r="I32" s="8">
        <v>5.6230000000000002</v>
      </c>
      <c r="J32" s="8">
        <v>55.24</v>
      </c>
      <c r="K32" s="28" t="s">
        <v>736</v>
      </c>
      <c r="L32" s="111" t="str">
        <f t="shared" si="3"/>
        <v>No</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461834021</v>
      </c>
      <c r="D34" s="27" t="str">
        <f t="shared" si="0"/>
        <v>N/A</v>
      </c>
      <c r="E34" s="29">
        <v>463285852</v>
      </c>
      <c r="F34" s="27" t="str">
        <f t="shared" si="1"/>
        <v>N/A</v>
      </c>
      <c r="G34" s="29">
        <v>473785164</v>
      </c>
      <c r="H34" s="27" t="str">
        <f t="shared" si="2"/>
        <v>N/A</v>
      </c>
      <c r="I34" s="8">
        <v>0.31440000000000001</v>
      </c>
      <c r="J34" s="8">
        <v>2.266</v>
      </c>
      <c r="K34" s="28" t="s">
        <v>736</v>
      </c>
      <c r="L34" s="111" t="str">
        <f t="shared" si="3"/>
        <v>Yes</v>
      </c>
    </row>
    <row r="35" spans="1:12" x14ac:dyDescent="0.25">
      <c r="A35" s="174" t="s">
        <v>1410</v>
      </c>
      <c r="B35" s="22" t="s">
        <v>213</v>
      </c>
      <c r="C35" s="29">
        <v>18394.631816000001</v>
      </c>
      <c r="D35" s="27" t="str">
        <f t="shared" si="0"/>
        <v>N/A</v>
      </c>
      <c r="E35" s="29">
        <v>18503.30905</v>
      </c>
      <c r="F35" s="27" t="str">
        <f t="shared" si="1"/>
        <v>N/A</v>
      </c>
      <c r="G35" s="29">
        <v>18807.715613</v>
      </c>
      <c r="H35" s="27" t="str">
        <f t="shared" si="2"/>
        <v>N/A</v>
      </c>
      <c r="I35" s="8">
        <v>0.59079999999999999</v>
      </c>
      <c r="J35" s="8">
        <v>1.645</v>
      </c>
      <c r="K35" s="28" t="s">
        <v>736</v>
      </c>
      <c r="L35" s="111" t="str">
        <f t="shared" si="3"/>
        <v>Yes</v>
      </c>
    </row>
    <row r="36" spans="1:12" x14ac:dyDescent="0.25">
      <c r="A36" s="174" t="s">
        <v>1411</v>
      </c>
      <c r="B36" s="22" t="s">
        <v>213</v>
      </c>
      <c r="C36" s="29">
        <v>19531.994966999999</v>
      </c>
      <c r="D36" s="27" t="str">
        <f t="shared" si="0"/>
        <v>N/A</v>
      </c>
      <c r="E36" s="29">
        <v>19697.527720999999</v>
      </c>
      <c r="F36" s="27" t="str">
        <f t="shared" si="1"/>
        <v>N/A</v>
      </c>
      <c r="G36" s="29">
        <v>19958.933524</v>
      </c>
      <c r="H36" s="27" t="str">
        <f t="shared" si="2"/>
        <v>N/A</v>
      </c>
      <c r="I36" s="8">
        <v>0.84750000000000003</v>
      </c>
      <c r="J36" s="8">
        <v>1.327</v>
      </c>
      <c r="K36" s="28" t="s">
        <v>736</v>
      </c>
      <c r="L36" s="111" t="str">
        <f t="shared" si="3"/>
        <v>Yes</v>
      </c>
    </row>
    <row r="37" spans="1:12" x14ac:dyDescent="0.25">
      <c r="A37" s="143" t="s">
        <v>107</v>
      </c>
      <c r="B37" s="22" t="s">
        <v>213</v>
      </c>
      <c r="C37" s="29">
        <v>0</v>
      </c>
      <c r="D37" s="27" t="str">
        <f t="shared" si="0"/>
        <v>N/A</v>
      </c>
      <c r="E37" s="29">
        <v>0</v>
      </c>
      <c r="F37" s="27" t="str">
        <f t="shared" si="1"/>
        <v>N/A</v>
      </c>
      <c r="G37" s="29">
        <v>2493846</v>
      </c>
      <c r="H37" s="27" t="str">
        <f t="shared" si="2"/>
        <v>N/A</v>
      </c>
      <c r="I37" s="8" t="s">
        <v>1748</v>
      </c>
      <c r="J37" s="8" t="s">
        <v>1748</v>
      </c>
      <c r="K37" s="28" t="s">
        <v>736</v>
      </c>
      <c r="L37" s="111" t="str">
        <f t="shared" si="3"/>
        <v>N/A</v>
      </c>
    </row>
    <row r="38" spans="1:12" x14ac:dyDescent="0.25">
      <c r="A38" s="174" t="s">
        <v>158</v>
      </c>
      <c r="B38" s="30" t="s">
        <v>217</v>
      </c>
      <c r="C38" s="1">
        <v>0</v>
      </c>
      <c r="D38" s="27" t="str">
        <f>IF($B38="N/A","N/A",IF(C38&gt;0,"No",IF(C38&lt;0,"No","Yes")))</f>
        <v>Yes</v>
      </c>
      <c r="E38" s="1">
        <v>0</v>
      </c>
      <c r="F38" s="27" t="str">
        <f>IF($B38="N/A","N/A",IF(E38&gt;0,"No",IF(E38&lt;0,"No","Yes")))</f>
        <v>Yes</v>
      </c>
      <c r="G38" s="1">
        <v>6992</v>
      </c>
      <c r="H38" s="27" t="str">
        <f>IF($B38="N/A","N/A",IF(G38&gt;0,"No",IF(G38&lt;0,"No","Yes")))</f>
        <v>No</v>
      </c>
      <c r="I38" s="8" t="s">
        <v>1748</v>
      </c>
      <c r="J38" s="8" t="s">
        <v>1748</v>
      </c>
      <c r="K38" s="28" t="s">
        <v>736</v>
      </c>
      <c r="L38" s="111" t="str">
        <f t="shared" si="3"/>
        <v>N/A</v>
      </c>
    </row>
    <row r="39" spans="1:12" x14ac:dyDescent="0.25">
      <c r="A39" s="174" t="s">
        <v>156</v>
      </c>
      <c r="B39" s="22" t="s">
        <v>213</v>
      </c>
      <c r="C39" s="29">
        <v>0</v>
      </c>
      <c r="D39" s="27" t="str">
        <f t="shared" ref="D39:D40" si="4">IF($B39="N/A","N/A",IF(C39&gt;10,"No",IF(C39&lt;-10,"No","Yes")))</f>
        <v>N/A</v>
      </c>
      <c r="E39" s="29">
        <v>0</v>
      </c>
      <c r="F39" s="27" t="str">
        <f t="shared" ref="F39:F40" si="5">IF($B39="N/A","N/A",IF(E39&gt;10,"No",IF(E39&lt;-10,"No","Yes")))</f>
        <v>N/A</v>
      </c>
      <c r="G39" s="29">
        <v>2493846</v>
      </c>
      <c r="H39" s="27" t="str">
        <f t="shared" ref="H39:H40" si="6">IF($B39="N/A","N/A",IF(G39&gt;10,"No",IF(G39&lt;-10,"No","Yes")))</f>
        <v>N/A</v>
      </c>
      <c r="I39" s="8" t="s">
        <v>1748</v>
      </c>
      <c r="J39" s="8" t="s">
        <v>1748</v>
      </c>
      <c r="K39" s="28" t="s">
        <v>736</v>
      </c>
      <c r="L39" s="111" t="str">
        <f t="shared" si="3"/>
        <v>N/A</v>
      </c>
    </row>
    <row r="40" spans="1:12" x14ac:dyDescent="0.25">
      <c r="A40" s="174" t="s">
        <v>1290</v>
      </c>
      <c r="B40" s="22" t="s">
        <v>213</v>
      </c>
      <c r="C40" s="29" t="s">
        <v>1748</v>
      </c>
      <c r="D40" s="27" t="str">
        <f t="shared" si="4"/>
        <v>N/A</v>
      </c>
      <c r="E40" s="29" t="s">
        <v>1748</v>
      </c>
      <c r="F40" s="27" t="str">
        <f t="shared" si="5"/>
        <v>N/A</v>
      </c>
      <c r="G40" s="29">
        <v>356.67133867000001</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21752.696027000002</v>
      </c>
      <c r="D41" s="27" t="str">
        <f t="shared" ref="D41:D52" si="7">IF($B41="N/A","N/A",IF(C41&gt;10,"No",IF(C41&lt;-10,"No","Yes")))</f>
        <v>N/A</v>
      </c>
      <c r="E41" s="29">
        <v>22252.796328</v>
      </c>
      <c r="F41" s="27" t="str">
        <f t="shared" ref="F41:F52" si="8">IF($B41="N/A","N/A",IF(E41&gt;10,"No",IF(E41&lt;-10,"No","Yes")))</f>
        <v>N/A</v>
      </c>
      <c r="G41" s="29">
        <v>22562.47539</v>
      </c>
      <c r="H41" s="27" t="str">
        <f t="shared" ref="H41:H52" si="9">IF($B41="N/A","N/A",IF(G41&gt;10,"No",IF(G41&lt;-10,"No","Yes")))</f>
        <v>N/A</v>
      </c>
      <c r="I41" s="8">
        <v>2.2989999999999999</v>
      </c>
      <c r="J41" s="8">
        <v>1.3919999999999999</v>
      </c>
      <c r="K41" s="28" t="s">
        <v>736</v>
      </c>
      <c r="L41" s="111" t="str">
        <f t="shared" ref="L41:L52" si="10">IF(J41="Div by 0", "N/A", IF(K41="N/A","N/A", IF(J41&gt;VALUE(MID(K41,1,2)), "No", IF(J41&lt;-1*VALUE(MID(K41,1,2)), "No", "Yes"))))</f>
        <v>Yes</v>
      </c>
    </row>
    <row r="42" spans="1:12" x14ac:dyDescent="0.25">
      <c r="A42" s="110" t="s">
        <v>1413</v>
      </c>
      <c r="B42" s="22" t="s">
        <v>213</v>
      </c>
      <c r="C42" s="29">
        <v>11257.738047999999</v>
      </c>
      <c r="D42" s="27" t="str">
        <f t="shared" si="7"/>
        <v>N/A</v>
      </c>
      <c r="E42" s="29">
        <v>12035.025175999999</v>
      </c>
      <c r="F42" s="27" t="str">
        <f t="shared" si="8"/>
        <v>N/A</v>
      </c>
      <c r="G42" s="29">
        <v>17</v>
      </c>
      <c r="H42" s="27" t="str">
        <f t="shared" si="9"/>
        <v>N/A</v>
      </c>
      <c r="I42" s="8">
        <v>6.9039999999999999</v>
      </c>
      <c r="J42" s="8">
        <v>-99.9</v>
      </c>
      <c r="K42" s="28" t="s">
        <v>736</v>
      </c>
      <c r="L42" s="111" t="str">
        <f t="shared" si="10"/>
        <v>No</v>
      </c>
    </row>
    <row r="43" spans="1:12" x14ac:dyDescent="0.25">
      <c r="A43" s="110" t="s">
        <v>1414</v>
      </c>
      <c r="B43" s="22" t="s">
        <v>213</v>
      </c>
      <c r="C43" s="29">
        <v>15745.752963999999</v>
      </c>
      <c r="D43" s="27" t="str">
        <f t="shared" si="7"/>
        <v>N/A</v>
      </c>
      <c r="E43" s="29">
        <v>16477.253979000001</v>
      </c>
      <c r="F43" s="27" t="str">
        <f t="shared" si="8"/>
        <v>N/A</v>
      </c>
      <c r="G43" s="29">
        <v>16809.401698000001</v>
      </c>
      <c r="H43" s="27" t="str">
        <f t="shared" si="9"/>
        <v>N/A</v>
      </c>
      <c r="I43" s="8">
        <v>4.6459999999999999</v>
      </c>
      <c r="J43" s="8">
        <v>2.016</v>
      </c>
      <c r="K43" s="28" t="s">
        <v>736</v>
      </c>
      <c r="L43" s="111" t="str">
        <f t="shared" si="10"/>
        <v>Yes</v>
      </c>
    </row>
    <row r="44" spans="1:12" x14ac:dyDescent="0.25">
      <c r="A44" s="110" t="s">
        <v>1415</v>
      </c>
      <c r="B44" s="22" t="s">
        <v>213</v>
      </c>
      <c r="C44" s="29">
        <v>5835.1628222999998</v>
      </c>
      <c r="D44" s="27" t="str">
        <f t="shared" si="7"/>
        <v>N/A</v>
      </c>
      <c r="E44" s="29">
        <v>5094.3543624000004</v>
      </c>
      <c r="F44" s="27" t="str">
        <f t="shared" si="8"/>
        <v>N/A</v>
      </c>
      <c r="G44" s="29">
        <v>2458.8728652999998</v>
      </c>
      <c r="H44" s="27" t="str">
        <f t="shared" si="9"/>
        <v>N/A</v>
      </c>
      <c r="I44" s="8">
        <v>-12.7</v>
      </c>
      <c r="J44" s="8">
        <v>-51.7</v>
      </c>
      <c r="K44" s="28" t="s">
        <v>736</v>
      </c>
      <c r="L44" s="111" t="str">
        <f t="shared" si="10"/>
        <v>No</v>
      </c>
    </row>
    <row r="45" spans="1:12" x14ac:dyDescent="0.25">
      <c r="A45" s="110" t="s">
        <v>1416</v>
      </c>
      <c r="B45" s="22" t="s">
        <v>213</v>
      </c>
      <c r="C45" s="29">
        <v>25986.703764000002</v>
      </c>
      <c r="D45" s="27" t="str">
        <f t="shared" si="7"/>
        <v>N/A</v>
      </c>
      <c r="E45" s="29">
        <v>26488.871732</v>
      </c>
      <c r="F45" s="27" t="str">
        <f t="shared" si="8"/>
        <v>N/A</v>
      </c>
      <c r="G45" s="29">
        <v>24792.938109999999</v>
      </c>
      <c r="H45" s="27" t="str">
        <f t="shared" si="9"/>
        <v>N/A</v>
      </c>
      <c r="I45" s="8">
        <v>1.9319999999999999</v>
      </c>
      <c r="J45" s="8">
        <v>-6.4</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16877.949399000001</v>
      </c>
      <c r="D47" s="27" t="str">
        <f t="shared" si="7"/>
        <v>N/A</v>
      </c>
      <c r="E47" s="29">
        <v>16684.686516999998</v>
      </c>
      <c r="F47" s="27" t="str">
        <f t="shared" si="8"/>
        <v>N/A</v>
      </c>
      <c r="G47" s="29">
        <v>16921.011586000001</v>
      </c>
      <c r="H47" s="27" t="str">
        <f t="shared" si="9"/>
        <v>N/A</v>
      </c>
      <c r="I47" s="8">
        <v>-1.1499999999999999</v>
      </c>
      <c r="J47" s="8">
        <v>1.4159999999999999</v>
      </c>
      <c r="K47" s="28" t="s">
        <v>736</v>
      </c>
      <c r="L47" s="111" t="str">
        <f t="shared" si="10"/>
        <v>Yes</v>
      </c>
    </row>
    <row r="48" spans="1:12" x14ac:dyDescent="0.25">
      <c r="A48" s="110" t="s">
        <v>1419</v>
      </c>
      <c r="B48" s="30" t="s">
        <v>213</v>
      </c>
      <c r="C48" s="10">
        <v>18860.229136000002</v>
      </c>
      <c r="D48" s="7" t="str">
        <f t="shared" si="7"/>
        <v>N/A</v>
      </c>
      <c r="E48" s="10">
        <v>18443.258413</v>
      </c>
      <c r="F48" s="7" t="str">
        <f t="shared" si="8"/>
        <v>N/A</v>
      </c>
      <c r="G48" s="10">
        <v>534</v>
      </c>
      <c r="H48" s="7" t="str">
        <f t="shared" si="9"/>
        <v>N/A</v>
      </c>
      <c r="I48" s="36">
        <v>-2.21</v>
      </c>
      <c r="J48" s="36">
        <v>-97.1</v>
      </c>
      <c r="K48" s="30" t="s">
        <v>736</v>
      </c>
      <c r="L48" s="111" t="str">
        <f t="shared" si="10"/>
        <v>No</v>
      </c>
    </row>
    <row r="49" spans="1:12" x14ac:dyDescent="0.25">
      <c r="A49" s="110" t="s">
        <v>1420</v>
      </c>
      <c r="B49" s="30" t="s">
        <v>213</v>
      </c>
      <c r="C49" s="10">
        <v>8953.7122331999999</v>
      </c>
      <c r="D49" s="7" t="str">
        <f t="shared" si="7"/>
        <v>N/A</v>
      </c>
      <c r="E49" s="10">
        <v>8384.8958784999995</v>
      </c>
      <c r="F49" s="7" t="str">
        <f t="shared" si="8"/>
        <v>N/A</v>
      </c>
      <c r="G49" s="10">
        <v>8566.6530241</v>
      </c>
      <c r="H49" s="7" t="str">
        <f t="shared" si="9"/>
        <v>N/A</v>
      </c>
      <c r="I49" s="36">
        <v>-6.35</v>
      </c>
      <c r="J49" s="36">
        <v>2.1680000000000001</v>
      </c>
      <c r="K49" s="30" t="s">
        <v>736</v>
      </c>
      <c r="L49" s="111" t="str">
        <f t="shared" si="10"/>
        <v>Yes</v>
      </c>
    </row>
    <row r="50" spans="1:12" x14ac:dyDescent="0.25">
      <c r="A50" s="110" t="s">
        <v>1421</v>
      </c>
      <c r="B50" s="30" t="s">
        <v>213</v>
      </c>
      <c r="C50" s="10">
        <v>2167.0169108999999</v>
      </c>
      <c r="D50" s="7" t="str">
        <f t="shared" si="7"/>
        <v>N/A</v>
      </c>
      <c r="E50" s="10">
        <v>2694.7427822</v>
      </c>
      <c r="F50" s="7" t="str">
        <f t="shared" si="8"/>
        <v>N/A</v>
      </c>
      <c r="G50" s="10">
        <v>2260.9874214000001</v>
      </c>
      <c r="H50" s="7" t="str">
        <f t="shared" si="9"/>
        <v>N/A</v>
      </c>
      <c r="I50" s="36">
        <v>24.35</v>
      </c>
      <c r="J50" s="36">
        <v>-16.100000000000001</v>
      </c>
      <c r="K50" s="30" t="s">
        <v>736</v>
      </c>
      <c r="L50" s="111" t="str">
        <f t="shared" si="10"/>
        <v>Yes</v>
      </c>
    </row>
    <row r="51" spans="1:12" x14ac:dyDescent="0.25">
      <c r="A51" s="110" t="s">
        <v>1422</v>
      </c>
      <c r="B51" s="30" t="s">
        <v>213</v>
      </c>
      <c r="C51" s="10">
        <v>23548.995515999999</v>
      </c>
      <c r="D51" s="7" t="str">
        <f t="shared" si="7"/>
        <v>N/A</v>
      </c>
      <c r="E51" s="10">
        <v>23255.940397999999</v>
      </c>
      <c r="F51" s="7" t="str">
        <f t="shared" si="8"/>
        <v>N/A</v>
      </c>
      <c r="G51" s="10">
        <v>21565.915325999998</v>
      </c>
      <c r="H51" s="7" t="str">
        <f t="shared" si="9"/>
        <v>N/A</v>
      </c>
      <c r="I51" s="36">
        <v>-1.24</v>
      </c>
      <c r="J51" s="36">
        <v>-7.27</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8637556</v>
      </c>
      <c r="D53" s="27" t="str">
        <f t="shared" ref="D53:D122" si="11">IF($B53="N/A","N/A",IF(C53&gt;10,"No",IF(C53&lt;-10,"No","Yes")))</f>
        <v>N/A</v>
      </c>
      <c r="E53" s="29">
        <v>7517115</v>
      </c>
      <c r="F53" s="27" t="str">
        <f t="shared" ref="F53:F122" si="12">IF($B53="N/A","N/A",IF(E53&gt;10,"No",IF(E53&lt;-10,"No","Yes")))</f>
        <v>N/A</v>
      </c>
      <c r="G53" s="29">
        <v>6797702</v>
      </c>
      <c r="H53" s="27" t="str">
        <f t="shared" ref="H53:H122" si="13">IF($B53="N/A","N/A",IF(G53&gt;10,"No",IF(G53&lt;-10,"No","Yes")))</f>
        <v>N/A</v>
      </c>
      <c r="I53" s="8">
        <v>-13</v>
      </c>
      <c r="J53" s="8">
        <v>-9.57</v>
      </c>
      <c r="K53" s="28" t="s">
        <v>736</v>
      </c>
      <c r="L53" s="111" t="str">
        <f t="shared" ref="L53:L113" si="14">IF(J53="Div by 0", "N/A", IF(K53="N/A","N/A", IF(J53&gt;VALUE(MID(K53,1,2)), "No", IF(J53&lt;-1*VALUE(MID(K53,1,2)), "No", "Yes"))))</f>
        <v>Yes</v>
      </c>
    </row>
    <row r="54" spans="1:12" x14ac:dyDescent="0.25">
      <c r="A54" s="174" t="s">
        <v>596</v>
      </c>
      <c r="B54" s="22" t="s">
        <v>213</v>
      </c>
      <c r="C54" s="23">
        <v>4303</v>
      </c>
      <c r="D54" s="27" t="str">
        <f t="shared" si="11"/>
        <v>N/A</v>
      </c>
      <c r="E54" s="23">
        <v>4063</v>
      </c>
      <c r="F54" s="27" t="str">
        <f t="shared" si="12"/>
        <v>N/A</v>
      </c>
      <c r="G54" s="23">
        <v>3548</v>
      </c>
      <c r="H54" s="27" t="str">
        <f t="shared" si="13"/>
        <v>N/A</v>
      </c>
      <c r="I54" s="8">
        <v>-5.58</v>
      </c>
      <c r="J54" s="8">
        <v>-12.7</v>
      </c>
      <c r="K54" s="28" t="s">
        <v>736</v>
      </c>
      <c r="L54" s="111" t="str">
        <f t="shared" si="14"/>
        <v>Yes</v>
      </c>
    </row>
    <row r="55" spans="1:12" x14ac:dyDescent="0.25">
      <c r="A55" s="174" t="s">
        <v>1424</v>
      </c>
      <c r="B55" s="22" t="s">
        <v>213</v>
      </c>
      <c r="C55" s="29">
        <v>2007.3334883</v>
      </c>
      <c r="D55" s="27" t="str">
        <f t="shared" si="11"/>
        <v>N/A</v>
      </c>
      <c r="E55" s="29">
        <v>1850.1390598</v>
      </c>
      <c r="F55" s="27" t="str">
        <f t="shared" si="12"/>
        <v>N/A</v>
      </c>
      <c r="G55" s="29">
        <v>1915.9250282</v>
      </c>
      <c r="H55" s="27" t="str">
        <f t="shared" si="13"/>
        <v>N/A</v>
      </c>
      <c r="I55" s="8">
        <v>-7.83</v>
      </c>
      <c r="J55" s="8">
        <v>3.556</v>
      </c>
      <c r="K55" s="28" t="s">
        <v>736</v>
      </c>
      <c r="L55" s="111" t="str">
        <f t="shared" si="14"/>
        <v>Yes</v>
      </c>
    </row>
    <row r="56" spans="1:12" x14ac:dyDescent="0.25">
      <c r="A56" s="174" t="s">
        <v>1425</v>
      </c>
      <c r="B56" s="22" t="s">
        <v>213</v>
      </c>
      <c r="C56" s="23">
        <v>0.77387868930000003</v>
      </c>
      <c r="D56" s="27" t="str">
        <f t="shared" si="11"/>
        <v>N/A</v>
      </c>
      <c r="E56" s="23">
        <v>0.57297563380000005</v>
      </c>
      <c r="F56" s="27" t="str">
        <f t="shared" si="12"/>
        <v>N/A</v>
      </c>
      <c r="G56" s="23">
        <v>0.50422773389999997</v>
      </c>
      <c r="H56" s="27" t="str">
        <f t="shared" si="13"/>
        <v>N/A</v>
      </c>
      <c r="I56" s="8">
        <v>-26</v>
      </c>
      <c r="J56" s="8">
        <v>-12</v>
      </c>
      <c r="K56" s="28" t="s">
        <v>736</v>
      </c>
      <c r="L56" s="111" t="str">
        <f t="shared" si="14"/>
        <v>Yes</v>
      </c>
    </row>
    <row r="57" spans="1:12" x14ac:dyDescent="0.25">
      <c r="A57" s="174" t="s">
        <v>597</v>
      </c>
      <c r="B57" s="22" t="s">
        <v>213</v>
      </c>
      <c r="C57" s="29">
        <v>0</v>
      </c>
      <c r="D57" s="27" t="str">
        <f t="shared" si="11"/>
        <v>N/A</v>
      </c>
      <c r="E57" s="29">
        <v>0</v>
      </c>
      <c r="F57" s="27" t="str">
        <f t="shared" si="12"/>
        <v>N/A</v>
      </c>
      <c r="G57" s="29">
        <v>17232</v>
      </c>
      <c r="H57" s="27" t="str">
        <f t="shared" si="13"/>
        <v>N/A</v>
      </c>
      <c r="I57" s="8" t="s">
        <v>1748</v>
      </c>
      <c r="J57" s="8" t="s">
        <v>1748</v>
      </c>
      <c r="K57" s="28" t="s">
        <v>736</v>
      </c>
      <c r="L57" s="111" t="str">
        <f t="shared" si="14"/>
        <v>N/A</v>
      </c>
    </row>
    <row r="58" spans="1:12" x14ac:dyDescent="0.25">
      <c r="A58" s="174" t="s">
        <v>598</v>
      </c>
      <c r="B58" s="22" t="s">
        <v>213</v>
      </c>
      <c r="C58" s="23">
        <v>0</v>
      </c>
      <c r="D58" s="27" t="str">
        <f t="shared" si="11"/>
        <v>N/A</v>
      </c>
      <c r="E58" s="23">
        <v>0</v>
      </c>
      <c r="F58" s="27" t="str">
        <f t="shared" si="12"/>
        <v>N/A</v>
      </c>
      <c r="G58" s="23">
        <v>11</v>
      </c>
      <c r="H58" s="27" t="str">
        <f t="shared" si="13"/>
        <v>N/A</v>
      </c>
      <c r="I58" s="8" t="s">
        <v>1748</v>
      </c>
      <c r="J58" s="8" t="s">
        <v>1748</v>
      </c>
      <c r="K58" s="28" t="s">
        <v>736</v>
      </c>
      <c r="L58" s="111" t="str">
        <f t="shared" si="14"/>
        <v>N/A</v>
      </c>
    </row>
    <row r="59" spans="1:12" x14ac:dyDescent="0.25">
      <c r="A59" s="174" t="s">
        <v>1426</v>
      </c>
      <c r="B59" s="22" t="s">
        <v>213</v>
      </c>
      <c r="C59" s="29" t="s">
        <v>1748</v>
      </c>
      <c r="D59" s="27" t="str">
        <f t="shared" si="11"/>
        <v>N/A</v>
      </c>
      <c r="E59" s="29" t="s">
        <v>1748</v>
      </c>
      <c r="F59" s="27" t="str">
        <f t="shared" si="12"/>
        <v>N/A</v>
      </c>
      <c r="G59" s="29">
        <v>5744</v>
      </c>
      <c r="H59" s="27" t="str">
        <f t="shared" si="13"/>
        <v>N/A</v>
      </c>
      <c r="I59" s="8" t="s">
        <v>1748</v>
      </c>
      <c r="J59" s="8" t="s">
        <v>1748</v>
      </c>
      <c r="K59" s="28" t="s">
        <v>736</v>
      </c>
      <c r="L59" s="111" t="str">
        <f t="shared" si="14"/>
        <v>N/A</v>
      </c>
    </row>
    <row r="60" spans="1:12" ht="25" x14ac:dyDescent="0.25">
      <c r="A60" s="174" t="s">
        <v>599</v>
      </c>
      <c r="B60" s="22" t="s">
        <v>213</v>
      </c>
      <c r="C60" s="29">
        <v>653630</v>
      </c>
      <c r="D60" s="27" t="str">
        <f t="shared" si="11"/>
        <v>N/A</v>
      </c>
      <c r="E60" s="29">
        <v>869097</v>
      </c>
      <c r="F60" s="27" t="str">
        <f t="shared" si="12"/>
        <v>N/A</v>
      </c>
      <c r="G60" s="29">
        <v>424949</v>
      </c>
      <c r="H60" s="27" t="str">
        <f t="shared" si="13"/>
        <v>N/A</v>
      </c>
      <c r="I60" s="8">
        <v>32.96</v>
      </c>
      <c r="J60" s="8">
        <v>-51.1</v>
      </c>
      <c r="K60" s="28" t="s">
        <v>736</v>
      </c>
      <c r="L60" s="111" t="str">
        <f t="shared" si="14"/>
        <v>No</v>
      </c>
    </row>
    <row r="61" spans="1:12" x14ac:dyDescent="0.25">
      <c r="A61" s="143" t="s">
        <v>600</v>
      </c>
      <c r="B61" s="30" t="s">
        <v>213</v>
      </c>
      <c r="C61" s="1">
        <v>17</v>
      </c>
      <c r="D61" s="7" t="str">
        <f t="shared" si="11"/>
        <v>N/A</v>
      </c>
      <c r="E61" s="1">
        <v>18</v>
      </c>
      <c r="F61" s="7" t="str">
        <f t="shared" si="12"/>
        <v>N/A</v>
      </c>
      <c r="G61" s="1">
        <v>24</v>
      </c>
      <c r="H61" s="7" t="str">
        <f t="shared" si="13"/>
        <v>N/A</v>
      </c>
      <c r="I61" s="36">
        <v>5.8819999999999997</v>
      </c>
      <c r="J61" s="36">
        <v>33.33</v>
      </c>
      <c r="K61" s="30" t="s">
        <v>736</v>
      </c>
      <c r="L61" s="111" t="str">
        <f t="shared" si="14"/>
        <v>No</v>
      </c>
    </row>
    <row r="62" spans="1:12" ht="25" x14ac:dyDescent="0.25">
      <c r="A62" s="143" t="s">
        <v>1427</v>
      </c>
      <c r="B62" s="30" t="s">
        <v>213</v>
      </c>
      <c r="C62" s="10">
        <v>38448.823529000001</v>
      </c>
      <c r="D62" s="7" t="str">
        <f t="shared" si="11"/>
        <v>N/A</v>
      </c>
      <c r="E62" s="10">
        <v>48283.166666999998</v>
      </c>
      <c r="F62" s="7" t="str">
        <f t="shared" si="12"/>
        <v>N/A</v>
      </c>
      <c r="G62" s="10">
        <v>17706.208332999999</v>
      </c>
      <c r="H62" s="7" t="str">
        <f t="shared" si="13"/>
        <v>N/A</v>
      </c>
      <c r="I62" s="36">
        <v>25.58</v>
      </c>
      <c r="J62" s="36">
        <v>-63.3</v>
      </c>
      <c r="K62" s="30" t="s">
        <v>736</v>
      </c>
      <c r="L62" s="111" t="str">
        <f t="shared" si="14"/>
        <v>No</v>
      </c>
    </row>
    <row r="63" spans="1:12" x14ac:dyDescent="0.25">
      <c r="A63" s="143" t="s">
        <v>601</v>
      </c>
      <c r="B63" s="30" t="s">
        <v>213</v>
      </c>
      <c r="C63" s="10">
        <v>0</v>
      </c>
      <c r="D63" s="7" t="str">
        <f t="shared" si="11"/>
        <v>N/A</v>
      </c>
      <c r="E63" s="10">
        <v>0</v>
      </c>
      <c r="F63" s="7" t="str">
        <f t="shared" si="12"/>
        <v>N/A</v>
      </c>
      <c r="G63" s="10">
        <v>21093491</v>
      </c>
      <c r="H63" s="7" t="str">
        <f t="shared" si="13"/>
        <v>N/A</v>
      </c>
      <c r="I63" s="36" t="s">
        <v>1748</v>
      </c>
      <c r="J63" s="36" t="s">
        <v>1748</v>
      </c>
      <c r="K63" s="30" t="s">
        <v>736</v>
      </c>
      <c r="L63" s="111" t="str">
        <f t="shared" si="14"/>
        <v>N/A</v>
      </c>
    </row>
    <row r="64" spans="1:12" x14ac:dyDescent="0.25">
      <c r="A64" s="143" t="s">
        <v>602</v>
      </c>
      <c r="B64" s="30" t="s">
        <v>213</v>
      </c>
      <c r="C64" s="1">
        <v>0</v>
      </c>
      <c r="D64" s="7" t="str">
        <f t="shared" si="11"/>
        <v>N/A</v>
      </c>
      <c r="E64" s="1">
        <v>0</v>
      </c>
      <c r="F64" s="7" t="str">
        <f t="shared" si="12"/>
        <v>N/A</v>
      </c>
      <c r="G64" s="1">
        <v>4571</v>
      </c>
      <c r="H64" s="7" t="str">
        <f t="shared" si="13"/>
        <v>N/A</v>
      </c>
      <c r="I64" s="36" t="s">
        <v>1748</v>
      </c>
      <c r="J64" s="36" t="s">
        <v>1748</v>
      </c>
      <c r="K64" s="30" t="s">
        <v>736</v>
      </c>
      <c r="L64" s="111" t="str">
        <f t="shared" si="14"/>
        <v>N/A</v>
      </c>
    </row>
    <row r="65" spans="1:12" x14ac:dyDescent="0.25">
      <c r="A65" s="143" t="s">
        <v>1428</v>
      </c>
      <c r="B65" s="30" t="s">
        <v>213</v>
      </c>
      <c r="C65" s="10" t="s">
        <v>1748</v>
      </c>
      <c r="D65" s="7" t="str">
        <f t="shared" si="11"/>
        <v>N/A</v>
      </c>
      <c r="E65" s="10" t="s">
        <v>1748</v>
      </c>
      <c r="F65" s="7" t="str">
        <f t="shared" si="12"/>
        <v>N/A</v>
      </c>
      <c r="G65" s="10">
        <v>4614.6337782000001</v>
      </c>
      <c r="H65" s="7" t="str">
        <f t="shared" si="13"/>
        <v>N/A</v>
      </c>
      <c r="I65" s="36" t="s">
        <v>1748</v>
      </c>
      <c r="J65" s="36" t="s">
        <v>1748</v>
      </c>
      <c r="K65" s="30" t="s">
        <v>736</v>
      </c>
      <c r="L65" s="111" t="str">
        <f t="shared" si="14"/>
        <v>N/A</v>
      </c>
    </row>
    <row r="66" spans="1:12" x14ac:dyDescent="0.25">
      <c r="A66" s="143" t="s">
        <v>603</v>
      </c>
      <c r="B66" s="30" t="s">
        <v>213</v>
      </c>
      <c r="C66" s="10">
        <v>194827611</v>
      </c>
      <c r="D66" s="7" t="str">
        <f t="shared" si="11"/>
        <v>N/A</v>
      </c>
      <c r="E66" s="10">
        <v>194882720</v>
      </c>
      <c r="F66" s="7" t="str">
        <f t="shared" si="12"/>
        <v>N/A</v>
      </c>
      <c r="G66" s="10">
        <v>178343819</v>
      </c>
      <c r="H66" s="7" t="str">
        <f t="shared" si="13"/>
        <v>N/A</v>
      </c>
      <c r="I66" s="36">
        <v>2.8299999999999999E-2</v>
      </c>
      <c r="J66" s="36">
        <v>-8.49</v>
      </c>
      <c r="K66" s="30" t="s">
        <v>736</v>
      </c>
      <c r="L66" s="111" t="str">
        <f t="shared" si="14"/>
        <v>Yes</v>
      </c>
    </row>
    <row r="67" spans="1:12" x14ac:dyDescent="0.25">
      <c r="A67" s="143" t="s">
        <v>604</v>
      </c>
      <c r="B67" s="30" t="s">
        <v>213</v>
      </c>
      <c r="C67" s="1">
        <v>6617</v>
      </c>
      <c r="D67" s="7" t="str">
        <f t="shared" si="11"/>
        <v>N/A</v>
      </c>
      <c r="E67" s="1">
        <v>6464</v>
      </c>
      <c r="F67" s="7" t="str">
        <f t="shared" si="12"/>
        <v>N/A</v>
      </c>
      <c r="G67" s="1">
        <v>6132</v>
      </c>
      <c r="H67" s="7" t="str">
        <f t="shared" si="13"/>
        <v>N/A</v>
      </c>
      <c r="I67" s="36">
        <v>-2.31</v>
      </c>
      <c r="J67" s="36">
        <v>-5.14</v>
      </c>
      <c r="K67" s="30" t="s">
        <v>736</v>
      </c>
      <c r="L67" s="111" t="str">
        <f t="shared" si="14"/>
        <v>Yes</v>
      </c>
    </row>
    <row r="68" spans="1:12" x14ac:dyDescent="0.25">
      <c r="A68" s="143" t="s">
        <v>1429</v>
      </c>
      <c r="B68" s="30" t="s">
        <v>213</v>
      </c>
      <c r="C68" s="10">
        <v>29443.495693000001</v>
      </c>
      <c r="D68" s="7" t="str">
        <f t="shared" si="11"/>
        <v>N/A</v>
      </c>
      <c r="E68" s="10">
        <v>30148.935644000001</v>
      </c>
      <c r="F68" s="7" t="str">
        <f t="shared" si="12"/>
        <v>N/A</v>
      </c>
      <c r="G68" s="10">
        <v>29084.119211000001</v>
      </c>
      <c r="H68" s="7" t="str">
        <f t="shared" si="13"/>
        <v>N/A</v>
      </c>
      <c r="I68" s="36">
        <v>2.3959999999999999</v>
      </c>
      <c r="J68" s="36">
        <v>-3.53</v>
      </c>
      <c r="K68" s="30" t="s">
        <v>736</v>
      </c>
      <c r="L68" s="111" t="str">
        <f t="shared" si="14"/>
        <v>Yes</v>
      </c>
    </row>
    <row r="69" spans="1:12" x14ac:dyDescent="0.25">
      <c r="A69" s="143" t="s">
        <v>605</v>
      </c>
      <c r="B69" s="30" t="s">
        <v>213</v>
      </c>
      <c r="C69" s="10">
        <v>4768015</v>
      </c>
      <c r="D69" s="7" t="str">
        <f t="shared" si="11"/>
        <v>N/A</v>
      </c>
      <c r="E69" s="10">
        <v>4342090</v>
      </c>
      <c r="F69" s="7" t="str">
        <f t="shared" si="12"/>
        <v>N/A</v>
      </c>
      <c r="G69" s="10">
        <v>4139550</v>
      </c>
      <c r="H69" s="7" t="str">
        <f t="shared" si="13"/>
        <v>N/A</v>
      </c>
      <c r="I69" s="36">
        <v>-8.93</v>
      </c>
      <c r="J69" s="36">
        <v>-4.66</v>
      </c>
      <c r="K69" s="30" t="s">
        <v>736</v>
      </c>
      <c r="L69" s="111" t="str">
        <f t="shared" si="14"/>
        <v>Yes</v>
      </c>
    </row>
    <row r="70" spans="1:12" x14ac:dyDescent="0.25">
      <c r="A70" s="143" t="s">
        <v>606</v>
      </c>
      <c r="B70" s="30" t="s">
        <v>213</v>
      </c>
      <c r="C70" s="1">
        <v>17708</v>
      </c>
      <c r="D70" s="7" t="str">
        <f t="shared" si="11"/>
        <v>N/A</v>
      </c>
      <c r="E70" s="1">
        <v>17382</v>
      </c>
      <c r="F70" s="7" t="str">
        <f t="shared" si="12"/>
        <v>N/A</v>
      </c>
      <c r="G70" s="1">
        <v>16315</v>
      </c>
      <c r="H70" s="7" t="str">
        <f t="shared" si="13"/>
        <v>N/A</v>
      </c>
      <c r="I70" s="36">
        <v>-1.84</v>
      </c>
      <c r="J70" s="36">
        <v>-6.14</v>
      </c>
      <c r="K70" s="30" t="s">
        <v>736</v>
      </c>
      <c r="L70" s="111" t="str">
        <f t="shared" si="14"/>
        <v>Yes</v>
      </c>
    </row>
    <row r="71" spans="1:12" x14ac:dyDescent="0.25">
      <c r="A71" s="143" t="s">
        <v>1430</v>
      </c>
      <c r="B71" s="30" t="s">
        <v>213</v>
      </c>
      <c r="C71" s="10">
        <v>269.25768013999999</v>
      </c>
      <c r="D71" s="7" t="str">
        <f t="shared" si="11"/>
        <v>N/A</v>
      </c>
      <c r="E71" s="10">
        <v>249.80382004000001</v>
      </c>
      <c r="F71" s="7" t="str">
        <f t="shared" si="12"/>
        <v>N/A</v>
      </c>
      <c r="G71" s="10">
        <v>253.72663193</v>
      </c>
      <c r="H71" s="7" t="str">
        <f t="shared" si="13"/>
        <v>N/A</v>
      </c>
      <c r="I71" s="36">
        <v>-7.22</v>
      </c>
      <c r="J71" s="36">
        <v>1.57</v>
      </c>
      <c r="K71" s="30" t="s">
        <v>736</v>
      </c>
      <c r="L71" s="111" t="str">
        <f t="shared" si="14"/>
        <v>Yes</v>
      </c>
    </row>
    <row r="72" spans="1:12" x14ac:dyDescent="0.25">
      <c r="A72" s="143" t="s">
        <v>607</v>
      </c>
      <c r="B72" s="30" t="s">
        <v>213</v>
      </c>
      <c r="C72" s="10">
        <v>582923</v>
      </c>
      <c r="D72" s="7" t="str">
        <f t="shared" si="11"/>
        <v>N/A</v>
      </c>
      <c r="E72" s="10">
        <v>544109</v>
      </c>
      <c r="F72" s="7" t="str">
        <f t="shared" si="12"/>
        <v>N/A</v>
      </c>
      <c r="G72" s="10">
        <v>496430</v>
      </c>
      <c r="H72" s="7" t="str">
        <f t="shared" si="13"/>
        <v>N/A</v>
      </c>
      <c r="I72" s="36">
        <v>-6.66</v>
      </c>
      <c r="J72" s="36">
        <v>-8.76</v>
      </c>
      <c r="K72" s="30" t="s">
        <v>736</v>
      </c>
      <c r="L72" s="111" t="str">
        <f t="shared" si="14"/>
        <v>Yes</v>
      </c>
    </row>
    <row r="73" spans="1:12" x14ac:dyDescent="0.25">
      <c r="A73" s="143" t="s">
        <v>608</v>
      </c>
      <c r="B73" s="30" t="s">
        <v>213</v>
      </c>
      <c r="C73" s="1">
        <v>1761</v>
      </c>
      <c r="D73" s="7" t="str">
        <f t="shared" si="11"/>
        <v>N/A</v>
      </c>
      <c r="E73" s="1">
        <v>1700</v>
      </c>
      <c r="F73" s="7" t="str">
        <f t="shared" si="12"/>
        <v>N/A</v>
      </c>
      <c r="G73" s="1">
        <v>1681</v>
      </c>
      <c r="H73" s="7" t="str">
        <f t="shared" si="13"/>
        <v>N/A</v>
      </c>
      <c r="I73" s="36">
        <v>-3.46</v>
      </c>
      <c r="J73" s="36">
        <v>-1.1200000000000001</v>
      </c>
      <c r="K73" s="30" t="s">
        <v>736</v>
      </c>
      <c r="L73" s="111" t="str">
        <f t="shared" si="14"/>
        <v>Yes</v>
      </c>
    </row>
    <row r="74" spans="1:12" x14ac:dyDescent="0.25">
      <c r="A74" s="143" t="s">
        <v>1431</v>
      </c>
      <c r="B74" s="30" t="s">
        <v>213</v>
      </c>
      <c r="C74" s="10">
        <v>331.01817148999999</v>
      </c>
      <c r="D74" s="7" t="str">
        <f t="shared" si="11"/>
        <v>N/A</v>
      </c>
      <c r="E74" s="10">
        <v>320.06411765000001</v>
      </c>
      <c r="F74" s="7" t="str">
        <f t="shared" si="12"/>
        <v>N/A</v>
      </c>
      <c r="G74" s="10">
        <v>295.31826294000001</v>
      </c>
      <c r="H74" s="7" t="str">
        <f t="shared" si="13"/>
        <v>N/A</v>
      </c>
      <c r="I74" s="36">
        <v>-3.31</v>
      </c>
      <c r="J74" s="36">
        <v>-7.73</v>
      </c>
      <c r="K74" s="30" t="s">
        <v>736</v>
      </c>
      <c r="L74" s="111" t="str">
        <f t="shared" si="14"/>
        <v>Yes</v>
      </c>
    </row>
    <row r="75" spans="1:12" ht="25" x14ac:dyDescent="0.25">
      <c r="A75" s="143" t="s">
        <v>609</v>
      </c>
      <c r="B75" s="30" t="s">
        <v>213</v>
      </c>
      <c r="C75" s="10">
        <v>374791</v>
      </c>
      <c r="D75" s="7" t="str">
        <f t="shared" si="11"/>
        <v>N/A</v>
      </c>
      <c r="E75" s="10">
        <v>376323</v>
      </c>
      <c r="F75" s="7" t="str">
        <f t="shared" si="12"/>
        <v>N/A</v>
      </c>
      <c r="G75" s="10">
        <v>274875</v>
      </c>
      <c r="H75" s="7" t="str">
        <f t="shared" si="13"/>
        <v>N/A</v>
      </c>
      <c r="I75" s="36">
        <v>0.4088</v>
      </c>
      <c r="J75" s="36">
        <v>-27</v>
      </c>
      <c r="K75" s="30" t="s">
        <v>736</v>
      </c>
      <c r="L75" s="111" t="str">
        <f t="shared" si="14"/>
        <v>Yes</v>
      </c>
    </row>
    <row r="76" spans="1:12" x14ac:dyDescent="0.25">
      <c r="A76" s="174" t="s">
        <v>610</v>
      </c>
      <c r="B76" s="22" t="s">
        <v>213</v>
      </c>
      <c r="C76" s="23">
        <v>4949</v>
      </c>
      <c r="D76" s="27" t="str">
        <f t="shared" si="11"/>
        <v>N/A</v>
      </c>
      <c r="E76" s="23">
        <v>5020</v>
      </c>
      <c r="F76" s="27" t="str">
        <f t="shared" si="12"/>
        <v>N/A</v>
      </c>
      <c r="G76" s="23">
        <v>4877</v>
      </c>
      <c r="H76" s="27" t="str">
        <f t="shared" si="13"/>
        <v>N/A</v>
      </c>
      <c r="I76" s="8">
        <v>1.4350000000000001</v>
      </c>
      <c r="J76" s="8">
        <v>-2.85</v>
      </c>
      <c r="K76" s="28" t="s">
        <v>736</v>
      </c>
      <c r="L76" s="111" t="str">
        <f t="shared" si="14"/>
        <v>Yes</v>
      </c>
    </row>
    <row r="77" spans="1:12" ht="25" x14ac:dyDescent="0.25">
      <c r="A77" s="174" t="s">
        <v>1432</v>
      </c>
      <c r="B77" s="22" t="s">
        <v>213</v>
      </c>
      <c r="C77" s="29">
        <v>75.730652656999993</v>
      </c>
      <c r="D77" s="27" t="str">
        <f t="shared" si="11"/>
        <v>N/A</v>
      </c>
      <c r="E77" s="29">
        <v>74.964741036000007</v>
      </c>
      <c r="F77" s="27" t="str">
        <f t="shared" si="12"/>
        <v>N/A</v>
      </c>
      <c r="G77" s="29">
        <v>56.361492720999998</v>
      </c>
      <c r="H77" s="27" t="str">
        <f t="shared" si="13"/>
        <v>N/A</v>
      </c>
      <c r="I77" s="8">
        <v>-1.01</v>
      </c>
      <c r="J77" s="8">
        <v>-24.8</v>
      </c>
      <c r="K77" s="28" t="s">
        <v>736</v>
      </c>
      <c r="L77" s="111" t="str">
        <f t="shared" si="14"/>
        <v>Yes</v>
      </c>
    </row>
    <row r="78" spans="1:12" x14ac:dyDescent="0.25">
      <c r="A78" s="174" t="s">
        <v>611</v>
      </c>
      <c r="B78" s="22" t="s">
        <v>213</v>
      </c>
      <c r="C78" s="29">
        <v>2745456</v>
      </c>
      <c r="D78" s="27" t="str">
        <f t="shared" si="11"/>
        <v>N/A</v>
      </c>
      <c r="E78" s="29">
        <v>3141164</v>
      </c>
      <c r="F78" s="27" t="str">
        <f t="shared" si="12"/>
        <v>N/A</v>
      </c>
      <c r="G78" s="29">
        <v>10147753</v>
      </c>
      <c r="H78" s="27" t="str">
        <f t="shared" si="13"/>
        <v>N/A</v>
      </c>
      <c r="I78" s="8">
        <v>14.41</v>
      </c>
      <c r="J78" s="8">
        <v>223.1</v>
      </c>
      <c r="K78" s="28" t="s">
        <v>736</v>
      </c>
      <c r="L78" s="111" t="str">
        <f t="shared" si="14"/>
        <v>No</v>
      </c>
    </row>
    <row r="79" spans="1:12" x14ac:dyDescent="0.25">
      <c r="A79" s="174" t="s">
        <v>612</v>
      </c>
      <c r="B79" s="22" t="s">
        <v>213</v>
      </c>
      <c r="C79" s="23">
        <v>4658</v>
      </c>
      <c r="D79" s="27" t="str">
        <f t="shared" si="11"/>
        <v>N/A</v>
      </c>
      <c r="E79" s="23">
        <v>4957</v>
      </c>
      <c r="F79" s="27" t="str">
        <f t="shared" si="12"/>
        <v>N/A</v>
      </c>
      <c r="G79" s="23">
        <v>13477</v>
      </c>
      <c r="H79" s="27" t="str">
        <f t="shared" si="13"/>
        <v>N/A</v>
      </c>
      <c r="I79" s="8">
        <v>6.4189999999999996</v>
      </c>
      <c r="J79" s="8">
        <v>171.9</v>
      </c>
      <c r="K79" s="28" t="s">
        <v>736</v>
      </c>
      <c r="L79" s="111" t="str">
        <f t="shared" si="14"/>
        <v>No</v>
      </c>
    </row>
    <row r="80" spans="1:12" x14ac:dyDescent="0.25">
      <c r="A80" s="174" t="s">
        <v>1433</v>
      </c>
      <c r="B80" s="22" t="s">
        <v>213</v>
      </c>
      <c r="C80" s="29">
        <v>589.40661227999999</v>
      </c>
      <c r="D80" s="27" t="str">
        <f t="shared" si="11"/>
        <v>N/A</v>
      </c>
      <c r="E80" s="29">
        <v>633.68246924000005</v>
      </c>
      <c r="F80" s="27" t="str">
        <f t="shared" si="12"/>
        <v>N/A</v>
      </c>
      <c r="G80" s="29">
        <v>752.96824218999996</v>
      </c>
      <c r="H80" s="27" t="str">
        <f t="shared" si="13"/>
        <v>N/A</v>
      </c>
      <c r="I80" s="8">
        <v>7.5119999999999996</v>
      </c>
      <c r="J80" s="8">
        <v>18.82</v>
      </c>
      <c r="K80" s="28" t="s">
        <v>736</v>
      </c>
      <c r="L80" s="111" t="str">
        <f t="shared" si="14"/>
        <v>Yes</v>
      </c>
    </row>
    <row r="81" spans="1:12" x14ac:dyDescent="0.25">
      <c r="A81" s="174" t="s">
        <v>613</v>
      </c>
      <c r="B81" s="22" t="s">
        <v>213</v>
      </c>
      <c r="C81" s="29">
        <v>14479342</v>
      </c>
      <c r="D81" s="27" t="str">
        <f t="shared" si="11"/>
        <v>N/A</v>
      </c>
      <c r="E81" s="29">
        <v>13667228</v>
      </c>
      <c r="F81" s="27" t="str">
        <f t="shared" si="12"/>
        <v>N/A</v>
      </c>
      <c r="G81" s="29">
        <v>6021483</v>
      </c>
      <c r="H81" s="27" t="str">
        <f t="shared" si="13"/>
        <v>N/A</v>
      </c>
      <c r="I81" s="8">
        <v>-5.61</v>
      </c>
      <c r="J81" s="8">
        <v>-55.9</v>
      </c>
      <c r="K81" s="28" t="s">
        <v>736</v>
      </c>
      <c r="L81" s="111" t="str">
        <f t="shared" si="14"/>
        <v>No</v>
      </c>
    </row>
    <row r="82" spans="1:12" x14ac:dyDescent="0.25">
      <c r="A82" s="174" t="s">
        <v>614</v>
      </c>
      <c r="B82" s="22" t="s">
        <v>213</v>
      </c>
      <c r="C82" s="23">
        <v>7081</v>
      </c>
      <c r="D82" s="27" t="str">
        <f t="shared" si="11"/>
        <v>N/A</v>
      </c>
      <c r="E82" s="23">
        <v>6993</v>
      </c>
      <c r="F82" s="27" t="str">
        <f t="shared" si="12"/>
        <v>N/A</v>
      </c>
      <c r="G82" s="23">
        <v>8084</v>
      </c>
      <c r="H82" s="27" t="str">
        <f t="shared" si="13"/>
        <v>N/A</v>
      </c>
      <c r="I82" s="8">
        <v>-1.24</v>
      </c>
      <c r="J82" s="8">
        <v>15.6</v>
      </c>
      <c r="K82" s="28" t="s">
        <v>736</v>
      </c>
      <c r="L82" s="111" t="str">
        <f t="shared" si="14"/>
        <v>Yes</v>
      </c>
    </row>
    <row r="83" spans="1:12" x14ac:dyDescent="0.25">
      <c r="A83" s="174" t="s">
        <v>1434</v>
      </c>
      <c r="B83" s="22" t="s">
        <v>213</v>
      </c>
      <c r="C83" s="29">
        <v>2044.8159863999999</v>
      </c>
      <c r="D83" s="27" t="str">
        <f t="shared" si="11"/>
        <v>N/A</v>
      </c>
      <c r="E83" s="29">
        <v>1954.4155584</v>
      </c>
      <c r="F83" s="27" t="str">
        <f t="shared" si="12"/>
        <v>N/A</v>
      </c>
      <c r="G83" s="29">
        <v>744.86429984999995</v>
      </c>
      <c r="H83" s="27" t="str">
        <f t="shared" si="13"/>
        <v>N/A</v>
      </c>
      <c r="I83" s="8">
        <v>-4.42</v>
      </c>
      <c r="J83" s="8">
        <v>-61.9</v>
      </c>
      <c r="K83" s="28" t="s">
        <v>736</v>
      </c>
      <c r="L83" s="111" t="str">
        <f t="shared" si="14"/>
        <v>No</v>
      </c>
    </row>
    <row r="84" spans="1:12" ht="25" x14ac:dyDescent="0.25">
      <c r="A84" s="174" t="s">
        <v>615</v>
      </c>
      <c r="B84" s="22" t="s">
        <v>213</v>
      </c>
      <c r="C84" s="29">
        <v>1763597</v>
      </c>
      <c r="D84" s="27" t="str">
        <f t="shared" si="11"/>
        <v>N/A</v>
      </c>
      <c r="E84" s="29">
        <v>1772750</v>
      </c>
      <c r="F84" s="27" t="str">
        <f t="shared" si="12"/>
        <v>N/A</v>
      </c>
      <c r="G84" s="29">
        <v>1639149</v>
      </c>
      <c r="H84" s="27" t="str">
        <f t="shared" si="13"/>
        <v>N/A</v>
      </c>
      <c r="I84" s="8">
        <v>0.51900000000000002</v>
      </c>
      <c r="J84" s="8">
        <v>-7.54</v>
      </c>
      <c r="K84" s="28" t="s">
        <v>736</v>
      </c>
      <c r="L84" s="111" t="str">
        <f t="shared" si="14"/>
        <v>Yes</v>
      </c>
    </row>
    <row r="85" spans="1:12" x14ac:dyDescent="0.25">
      <c r="A85" s="174" t="s">
        <v>616</v>
      </c>
      <c r="B85" s="22" t="s">
        <v>213</v>
      </c>
      <c r="C85" s="23">
        <v>671</v>
      </c>
      <c r="D85" s="27" t="str">
        <f t="shared" si="11"/>
        <v>N/A</v>
      </c>
      <c r="E85" s="23">
        <v>563</v>
      </c>
      <c r="F85" s="27" t="str">
        <f t="shared" si="12"/>
        <v>N/A</v>
      </c>
      <c r="G85" s="23">
        <v>1357</v>
      </c>
      <c r="H85" s="27" t="str">
        <f t="shared" si="13"/>
        <v>N/A</v>
      </c>
      <c r="I85" s="8">
        <v>-16.100000000000001</v>
      </c>
      <c r="J85" s="8">
        <v>141</v>
      </c>
      <c r="K85" s="28" t="s">
        <v>736</v>
      </c>
      <c r="L85" s="111" t="str">
        <f t="shared" si="14"/>
        <v>No</v>
      </c>
    </row>
    <row r="86" spans="1:12" x14ac:dyDescent="0.25">
      <c r="A86" s="174" t="s">
        <v>1435</v>
      </c>
      <c r="B86" s="22" t="s">
        <v>213</v>
      </c>
      <c r="C86" s="29">
        <v>2628.3114753999998</v>
      </c>
      <c r="D86" s="27" t="str">
        <f t="shared" si="11"/>
        <v>N/A</v>
      </c>
      <c r="E86" s="29">
        <v>3148.7566606999999</v>
      </c>
      <c r="F86" s="27" t="str">
        <f t="shared" si="12"/>
        <v>N/A</v>
      </c>
      <c r="G86" s="29">
        <v>1207.9211496</v>
      </c>
      <c r="H86" s="27" t="str">
        <f t="shared" si="13"/>
        <v>N/A</v>
      </c>
      <c r="I86" s="8">
        <v>19.8</v>
      </c>
      <c r="J86" s="8">
        <v>-61.6</v>
      </c>
      <c r="K86" s="28" t="s">
        <v>736</v>
      </c>
      <c r="L86" s="111" t="str">
        <f t="shared" si="14"/>
        <v>No</v>
      </c>
    </row>
    <row r="87" spans="1:12" x14ac:dyDescent="0.25">
      <c r="A87" s="174" t="s">
        <v>617</v>
      </c>
      <c r="B87" s="22" t="s">
        <v>213</v>
      </c>
      <c r="C87" s="29">
        <v>1861667</v>
      </c>
      <c r="D87" s="27" t="str">
        <f t="shared" si="11"/>
        <v>N/A</v>
      </c>
      <c r="E87" s="29">
        <v>1779152</v>
      </c>
      <c r="F87" s="27" t="str">
        <f t="shared" si="12"/>
        <v>N/A</v>
      </c>
      <c r="G87" s="29">
        <v>1673417</v>
      </c>
      <c r="H87" s="27" t="str">
        <f t="shared" si="13"/>
        <v>N/A</v>
      </c>
      <c r="I87" s="8">
        <v>-4.43</v>
      </c>
      <c r="J87" s="8">
        <v>-5.94</v>
      </c>
      <c r="K87" s="28" t="s">
        <v>736</v>
      </c>
      <c r="L87" s="111" t="str">
        <f t="shared" si="14"/>
        <v>Yes</v>
      </c>
    </row>
    <row r="88" spans="1:12" x14ac:dyDescent="0.25">
      <c r="A88" s="174" t="s">
        <v>618</v>
      </c>
      <c r="B88" s="22" t="s">
        <v>213</v>
      </c>
      <c r="C88" s="23">
        <v>4201</v>
      </c>
      <c r="D88" s="27" t="str">
        <f t="shared" si="11"/>
        <v>N/A</v>
      </c>
      <c r="E88" s="23">
        <v>3825</v>
      </c>
      <c r="F88" s="27" t="str">
        <f t="shared" si="12"/>
        <v>N/A</v>
      </c>
      <c r="G88" s="23">
        <v>6655</v>
      </c>
      <c r="H88" s="27" t="str">
        <f t="shared" si="13"/>
        <v>N/A</v>
      </c>
      <c r="I88" s="8">
        <v>-8.9499999999999993</v>
      </c>
      <c r="J88" s="8">
        <v>73.989999999999995</v>
      </c>
      <c r="K88" s="28" t="s">
        <v>736</v>
      </c>
      <c r="L88" s="111" t="str">
        <f t="shared" si="14"/>
        <v>No</v>
      </c>
    </row>
    <row r="89" spans="1:12" x14ac:dyDescent="0.25">
      <c r="A89" s="174" t="s">
        <v>1436</v>
      </c>
      <c r="B89" s="22" t="s">
        <v>213</v>
      </c>
      <c r="C89" s="29">
        <v>443.14853606000003</v>
      </c>
      <c r="D89" s="27" t="str">
        <f t="shared" si="11"/>
        <v>N/A</v>
      </c>
      <c r="E89" s="29">
        <v>465.13777778000002</v>
      </c>
      <c r="F89" s="27" t="str">
        <f t="shared" si="12"/>
        <v>N/A</v>
      </c>
      <c r="G89" s="29">
        <v>251.45259204000001</v>
      </c>
      <c r="H89" s="27" t="str">
        <f t="shared" si="13"/>
        <v>N/A</v>
      </c>
      <c r="I89" s="8">
        <v>4.9619999999999997</v>
      </c>
      <c r="J89" s="8">
        <v>-45.9</v>
      </c>
      <c r="K89" s="28" t="s">
        <v>736</v>
      </c>
      <c r="L89" s="111" t="str">
        <f t="shared" si="14"/>
        <v>No</v>
      </c>
    </row>
    <row r="90" spans="1:12" x14ac:dyDescent="0.25">
      <c r="A90" s="174" t="s">
        <v>619</v>
      </c>
      <c r="B90" s="22" t="s">
        <v>213</v>
      </c>
      <c r="C90" s="29">
        <v>6918768</v>
      </c>
      <c r="D90" s="27" t="str">
        <f t="shared" si="11"/>
        <v>N/A</v>
      </c>
      <c r="E90" s="29">
        <v>4250548</v>
      </c>
      <c r="F90" s="27" t="str">
        <f t="shared" si="12"/>
        <v>N/A</v>
      </c>
      <c r="G90" s="29">
        <v>3498523</v>
      </c>
      <c r="H90" s="27" t="str">
        <f t="shared" si="13"/>
        <v>N/A</v>
      </c>
      <c r="I90" s="8">
        <v>-38.6</v>
      </c>
      <c r="J90" s="8">
        <v>-17.7</v>
      </c>
      <c r="K90" s="28" t="s">
        <v>736</v>
      </c>
      <c r="L90" s="111" t="str">
        <f t="shared" si="14"/>
        <v>Yes</v>
      </c>
    </row>
    <row r="91" spans="1:12" x14ac:dyDescent="0.25">
      <c r="A91" s="174" t="s">
        <v>620</v>
      </c>
      <c r="B91" s="22" t="s">
        <v>213</v>
      </c>
      <c r="C91" s="23">
        <v>13463</v>
      </c>
      <c r="D91" s="27" t="str">
        <f t="shared" si="11"/>
        <v>N/A</v>
      </c>
      <c r="E91" s="23">
        <v>13130</v>
      </c>
      <c r="F91" s="27" t="str">
        <f t="shared" si="12"/>
        <v>N/A</v>
      </c>
      <c r="G91" s="23">
        <v>9915</v>
      </c>
      <c r="H91" s="27" t="str">
        <f t="shared" si="13"/>
        <v>N/A</v>
      </c>
      <c r="I91" s="8">
        <v>-2.4700000000000002</v>
      </c>
      <c r="J91" s="8">
        <v>-24.5</v>
      </c>
      <c r="K91" s="28" t="s">
        <v>736</v>
      </c>
      <c r="L91" s="111" t="str">
        <f t="shared" si="14"/>
        <v>Yes</v>
      </c>
    </row>
    <row r="92" spans="1:12" x14ac:dyDescent="0.25">
      <c r="A92" s="174" t="s">
        <v>1437</v>
      </c>
      <c r="B92" s="22" t="s">
        <v>213</v>
      </c>
      <c r="C92" s="29">
        <v>513.90982693000001</v>
      </c>
      <c r="D92" s="27" t="str">
        <f t="shared" si="11"/>
        <v>N/A</v>
      </c>
      <c r="E92" s="29">
        <v>323.72795126</v>
      </c>
      <c r="F92" s="27" t="str">
        <f t="shared" si="12"/>
        <v>N/A</v>
      </c>
      <c r="G92" s="29">
        <v>352.85153807</v>
      </c>
      <c r="H92" s="27" t="str">
        <f t="shared" si="13"/>
        <v>N/A</v>
      </c>
      <c r="I92" s="8">
        <v>-37</v>
      </c>
      <c r="J92" s="8">
        <v>8.9960000000000004</v>
      </c>
      <c r="K92" s="28" t="s">
        <v>736</v>
      </c>
      <c r="L92" s="111" t="str">
        <f t="shared" si="14"/>
        <v>Yes</v>
      </c>
    </row>
    <row r="93" spans="1:12" ht="25" x14ac:dyDescent="0.25">
      <c r="A93" s="174" t="s">
        <v>621</v>
      </c>
      <c r="B93" s="22" t="s">
        <v>213</v>
      </c>
      <c r="C93" s="29">
        <v>167619867</v>
      </c>
      <c r="D93" s="27" t="str">
        <f t="shared" si="11"/>
        <v>N/A</v>
      </c>
      <c r="E93" s="29">
        <v>141704053</v>
      </c>
      <c r="F93" s="27" t="str">
        <f t="shared" si="12"/>
        <v>N/A</v>
      </c>
      <c r="G93" s="29">
        <v>128264262</v>
      </c>
      <c r="H93" s="27" t="str">
        <f t="shared" si="13"/>
        <v>N/A</v>
      </c>
      <c r="I93" s="8">
        <v>-15.5</v>
      </c>
      <c r="J93" s="8">
        <v>-9.48</v>
      </c>
      <c r="K93" s="28" t="s">
        <v>736</v>
      </c>
      <c r="L93" s="111" t="str">
        <f t="shared" si="14"/>
        <v>Yes</v>
      </c>
    </row>
    <row r="94" spans="1:12" x14ac:dyDescent="0.25">
      <c r="A94" s="178" t="s">
        <v>622</v>
      </c>
      <c r="B94" s="23" t="s">
        <v>213</v>
      </c>
      <c r="C94" s="23">
        <v>8672</v>
      </c>
      <c r="D94" s="27" t="str">
        <f t="shared" si="11"/>
        <v>N/A</v>
      </c>
      <c r="E94" s="23">
        <v>8909</v>
      </c>
      <c r="F94" s="27" t="str">
        <f t="shared" si="12"/>
        <v>N/A</v>
      </c>
      <c r="G94" s="23">
        <v>8314</v>
      </c>
      <c r="H94" s="27" t="str">
        <f t="shared" si="13"/>
        <v>N/A</v>
      </c>
      <c r="I94" s="8">
        <v>2.7330000000000001</v>
      </c>
      <c r="J94" s="8">
        <v>-6.68</v>
      </c>
      <c r="K94" s="31" t="s">
        <v>736</v>
      </c>
      <c r="L94" s="111" t="str">
        <f t="shared" si="14"/>
        <v>Yes</v>
      </c>
    </row>
    <row r="95" spans="1:12" x14ac:dyDescent="0.25">
      <c r="A95" s="174" t="s">
        <v>1438</v>
      </c>
      <c r="B95" s="22" t="s">
        <v>213</v>
      </c>
      <c r="C95" s="29">
        <v>19328.859202</v>
      </c>
      <c r="D95" s="27" t="str">
        <f t="shared" si="11"/>
        <v>N/A</v>
      </c>
      <c r="E95" s="29">
        <v>15905.719273000001</v>
      </c>
      <c r="F95" s="27" t="str">
        <f t="shared" si="12"/>
        <v>N/A</v>
      </c>
      <c r="G95" s="29">
        <v>15427.503248000001</v>
      </c>
      <c r="H95" s="27" t="str">
        <f t="shared" si="13"/>
        <v>N/A</v>
      </c>
      <c r="I95" s="8">
        <v>-17.7</v>
      </c>
      <c r="J95" s="8">
        <v>-3.01</v>
      </c>
      <c r="K95" s="28" t="s">
        <v>736</v>
      </c>
      <c r="L95" s="111" t="str">
        <f t="shared" si="14"/>
        <v>Yes</v>
      </c>
    </row>
    <row r="96" spans="1:12" ht="25" x14ac:dyDescent="0.25">
      <c r="A96" s="174" t="s">
        <v>623</v>
      </c>
      <c r="B96" s="22" t="s">
        <v>213</v>
      </c>
      <c r="C96" s="29">
        <v>2980600</v>
      </c>
      <c r="D96" s="27" t="str">
        <f t="shared" si="11"/>
        <v>N/A</v>
      </c>
      <c r="E96" s="29">
        <v>2843010</v>
      </c>
      <c r="F96" s="27" t="str">
        <f t="shared" si="12"/>
        <v>N/A</v>
      </c>
      <c r="G96" s="29">
        <v>2754557</v>
      </c>
      <c r="H96" s="27" t="str">
        <f t="shared" si="13"/>
        <v>N/A</v>
      </c>
      <c r="I96" s="8">
        <v>-4.62</v>
      </c>
      <c r="J96" s="8">
        <v>-3.11</v>
      </c>
      <c r="K96" s="28" t="s">
        <v>736</v>
      </c>
      <c r="L96" s="111" t="str">
        <f t="shared" si="14"/>
        <v>Yes</v>
      </c>
    </row>
    <row r="97" spans="1:12" x14ac:dyDescent="0.25">
      <c r="A97" s="174" t="s">
        <v>624</v>
      </c>
      <c r="B97" s="22" t="s">
        <v>213</v>
      </c>
      <c r="C97" s="23">
        <v>3594</v>
      </c>
      <c r="D97" s="27" t="str">
        <f t="shared" si="11"/>
        <v>N/A</v>
      </c>
      <c r="E97" s="23">
        <v>3462</v>
      </c>
      <c r="F97" s="27" t="str">
        <f t="shared" si="12"/>
        <v>N/A</v>
      </c>
      <c r="G97" s="23">
        <v>3545</v>
      </c>
      <c r="H97" s="27" t="str">
        <f t="shared" si="13"/>
        <v>N/A</v>
      </c>
      <c r="I97" s="8">
        <v>-3.67</v>
      </c>
      <c r="J97" s="8">
        <v>2.3969999999999998</v>
      </c>
      <c r="K97" s="28" t="s">
        <v>736</v>
      </c>
      <c r="L97" s="111" t="str">
        <f t="shared" si="14"/>
        <v>Yes</v>
      </c>
    </row>
    <row r="98" spans="1:12" x14ac:dyDescent="0.25">
      <c r="A98" s="174" t="s">
        <v>1439</v>
      </c>
      <c r="B98" s="22" t="s">
        <v>213</v>
      </c>
      <c r="C98" s="29">
        <v>829.32665554000005</v>
      </c>
      <c r="D98" s="27" t="str">
        <f t="shared" si="11"/>
        <v>N/A</v>
      </c>
      <c r="E98" s="29">
        <v>821.20450606999998</v>
      </c>
      <c r="F98" s="27" t="str">
        <f t="shared" si="12"/>
        <v>N/A</v>
      </c>
      <c r="G98" s="29">
        <v>777.02595205</v>
      </c>
      <c r="H98" s="27" t="str">
        <f t="shared" si="13"/>
        <v>N/A</v>
      </c>
      <c r="I98" s="8">
        <v>-0.97899999999999998</v>
      </c>
      <c r="J98" s="8">
        <v>-5.38</v>
      </c>
      <c r="K98" s="28" t="s">
        <v>736</v>
      </c>
      <c r="L98" s="111" t="str">
        <f t="shared" si="14"/>
        <v>Yes</v>
      </c>
    </row>
    <row r="99" spans="1:12" ht="25" x14ac:dyDescent="0.25">
      <c r="A99" s="174" t="s">
        <v>625</v>
      </c>
      <c r="B99" s="22" t="s">
        <v>213</v>
      </c>
      <c r="C99" s="29">
        <v>5808148</v>
      </c>
      <c r="D99" s="27" t="str">
        <f t="shared" si="11"/>
        <v>N/A</v>
      </c>
      <c r="E99" s="29">
        <v>5446153</v>
      </c>
      <c r="F99" s="27" t="str">
        <f t="shared" si="12"/>
        <v>N/A</v>
      </c>
      <c r="G99" s="29">
        <v>14362050</v>
      </c>
      <c r="H99" s="27" t="str">
        <f t="shared" si="13"/>
        <v>N/A</v>
      </c>
      <c r="I99" s="8">
        <v>-6.23</v>
      </c>
      <c r="J99" s="8">
        <v>163.69999999999999</v>
      </c>
      <c r="K99" s="28" t="s">
        <v>736</v>
      </c>
      <c r="L99" s="111" t="str">
        <f t="shared" si="14"/>
        <v>No</v>
      </c>
    </row>
    <row r="100" spans="1:12" x14ac:dyDescent="0.25">
      <c r="A100" s="174" t="s">
        <v>626</v>
      </c>
      <c r="B100" s="22" t="s">
        <v>213</v>
      </c>
      <c r="C100" s="23">
        <v>168</v>
      </c>
      <c r="D100" s="27" t="str">
        <f t="shared" si="11"/>
        <v>N/A</v>
      </c>
      <c r="E100" s="23">
        <v>150</v>
      </c>
      <c r="F100" s="27" t="str">
        <f t="shared" si="12"/>
        <v>N/A</v>
      </c>
      <c r="G100" s="23">
        <v>2582</v>
      </c>
      <c r="H100" s="27" t="str">
        <f t="shared" si="13"/>
        <v>N/A</v>
      </c>
      <c r="I100" s="8">
        <v>-10.7</v>
      </c>
      <c r="J100" s="8">
        <v>1621</v>
      </c>
      <c r="K100" s="28" t="s">
        <v>736</v>
      </c>
      <c r="L100" s="111" t="str">
        <f t="shared" si="14"/>
        <v>No</v>
      </c>
    </row>
    <row r="101" spans="1:12" ht="25" x14ac:dyDescent="0.25">
      <c r="A101" s="174" t="s">
        <v>1440</v>
      </c>
      <c r="B101" s="22" t="s">
        <v>213</v>
      </c>
      <c r="C101" s="29">
        <v>34572.309523999997</v>
      </c>
      <c r="D101" s="27" t="str">
        <f t="shared" si="11"/>
        <v>N/A</v>
      </c>
      <c r="E101" s="29">
        <v>36307.686667000002</v>
      </c>
      <c r="F101" s="27" t="str">
        <f t="shared" si="12"/>
        <v>N/A</v>
      </c>
      <c r="G101" s="29">
        <v>5562.3741286000004</v>
      </c>
      <c r="H101" s="27" t="str">
        <f t="shared" si="13"/>
        <v>N/A</v>
      </c>
      <c r="I101" s="8">
        <v>5.0199999999999996</v>
      </c>
      <c r="J101" s="8">
        <v>-84.7</v>
      </c>
      <c r="K101" s="28" t="s">
        <v>736</v>
      </c>
      <c r="L101" s="111" t="str">
        <f t="shared" si="14"/>
        <v>No</v>
      </c>
    </row>
    <row r="102" spans="1:12" ht="25" x14ac:dyDescent="0.25">
      <c r="A102" s="174" t="s">
        <v>627</v>
      </c>
      <c r="B102" s="22" t="s">
        <v>213</v>
      </c>
      <c r="C102" s="29">
        <v>0</v>
      </c>
      <c r="D102" s="27" t="str">
        <f t="shared" si="11"/>
        <v>N/A</v>
      </c>
      <c r="E102" s="29">
        <v>57458</v>
      </c>
      <c r="F102" s="27" t="str">
        <f t="shared" si="12"/>
        <v>N/A</v>
      </c>
      <c r="G102" s="29">
        <v>12601576</v>
      </c>
      <c r="H102" s="27" t="str">
        <f t="shared" si="13"/>
        <v>N/A</v>
      </c>
      <c r="I102" s="8" t="s">
        <v>1748</v>
      </c>
      <c r="J102" s="8">
        <v>21832</v>
      </c>
      <c r="K102" s="28" t="s">
        <v>736</v>
      </c>
      <c r="L102" s="111" t="str">
        <f t="shared" si="14"/>
        <v>No</v>
      </c>
    </row>
    <row r="103" spans="1:12" x14ac:dyDescent="0.25">
      <c r="A103" s="174" t="s">
        <v>628</v>
      </c>
      <c r="B103" s="22" t="s">
        <v>213</v>
      </c>
      <c r="C103" s="23">
        <v>0</v>
      </c>
      <c r="D103" s="27" t="str">
        <f t="shared" si="11"/>
        <v>N/A</v>
      </c>
      <c r="E103" s="23">
        <v>152</v>
      </c>
      <c r="F103" s="27" t="str">
        <f t="shared" si="12"/>
        <v>N/A</v>
      </c>
      <c r="G103" s="23">
        <v>8641</v>
      </c>
      <c r="H103" s="27" t="str">
        <f t="shared" si="13"/>
        <v>N/A</v>
      </c>
      <c r="I103" s="8" t="s">
        <v>1748</v>
      </c>
      <c r="J103" s="8">
        <v>5585</v>
      </c>
      <c r="K103" s="28" t="s">
        <v>736</v>
      </c>
      <c r="L103" s="111" t="str">
        <f t="shared" si="14"/>
        <v>No</v>
      </c>
    </row>
    <row r="104" spans="1:12" ht="25" x14ac:dyDescent="0.25">
      <c r="A104" s="174" t="s">
        <v>1441</v>
      </c>
      <c r="B104" s="22" t="s">
        <v>213</v>
      </c>
      <c r="C104" s="29" t="s">
        <v>1748</v>
      </c>
      <c r="D104" s="27" t="str">
        <f t="shared" si="11"/>
        <v>N/A</v>
      </c>
      <c r="E104" s="29">
        <v>378.01315789</v>
      </c>
      <c r="F104" s="27" t="str">
        <f t="shared" si="12"/>
        <v>N/A</v>
      </c>
      <c r="G104" s="29">
        <v>1458.3469505999999</v>
      </c>
      <c r="H104" s="27" t="str">
        <f t="shared" si="13"/>
        <v>N/A</v>
      </c>
      <c r="I104" s="8" t="s">
        <v>1748</v>
      </c>
      <c r="J104" s="8">
        <v>285.8</v>
      </c>
      <c r="K104" s="28" t="s">
        <v>736</v>
      </c>
      <c r="L104" s="111" t="str">
        <f t="shared" si="14"/>
        <v>No</v>
      </c>
    </row>
    <row r="105" spans="1:12" ht="25" x14ac:dyDescent="0.25">
      <c r="A105" s="174" t="s">
        <v>629</v>
      </c>
      <c r="B105" s="22" t="s">
        <v>213</v>
      </c>
      <c r="C105" s="29">
        <v>364029</v>
      </c>
      <c r="D105" s="27" t="str">
        <f t="shared" si="11"/>
        <v>N/A</v>
      </c>
      <c r="E105" s="29">
        <v>387557</v>
      </c>
      <c r="F105" s="27" t="str">
        <f t="shared" si="12"/>
        <v>N/A</v>
      </c>
      <c r="G105" s="29">
        <v>54497</v>
      </c>
      <c r="H105" s="27" t="str">
        <f t="shared" si="13"/>
        <v>N/A</v>
      </c>
      <c r="I105" s="8">
        <v>6.4630000000000001</v>
      </c>
      <c r="J105" s="8">
        <v>-85.9</v>
      </c>
      <c r="K105" s="28" t="s">
        <v>736</v>
      </c>
      <c r="L105" s="111" t="str">
        <f t="shared" si="14"/>
        <v>No</v>
      </c>
    </row>
    <row r="106" spans="1:12" x14ac:dyDescent="0.25">
      <c r="A106" s="174" t="s">
        <v>630</v>
      </c>
      <c r="B106" s="22" t="s">
        <v>213</v>
      </c>
      <c r="C106" s="23">
        <v>215</v>
      </c>
      <c r="D106" s="27" t="str">
        <f t="shared" si="11"/>
        <v>N/A</v>
      </c>
      <c r="E106" s="23">
        <v>214</v>
      </c>
      <c r="F106" s="27" t="str">
        <f t="shared" si="12"/>
        <v>N/A</v>
      </c>
      <c r="G106" s="23">
        <v>114</v>
      </c>
      <c r="H106" s="27" t="str">
        <f t="shared" si="13"/>
        <v>N/A</v>
      </c>
      <c r="I106" s="8">
        <v>-0.46500000000000002</v>
      </c>
      <c r="J106" s="8">
        <v>-46.7</v>
      </c>
      <c r="K106" s="28" t="s">
        <v>736</v>
      </c>
      <c r="L106" s="111" t="str">
        <f t="shared" si="14"/>
        <v>No</v>
      </c>
    </row>
    <row r="107" spans="1:12" ht="25" x14ac:dyDescent="0.25">
      <c r="A107" s="174" t="s">
        <v>1442</v>
      </c>
      <c r="B107" s="22" t="s">
        <v>213</v>
      </c>
      <c r="C107" s="29">
        <v>1693.1581395000001</v>
      </c>
      <c r="D107" s="27" t="str">
        <f t="shared" si="11"/>
        <v>N/A</v>
      </c>
      <c r="E107" s="29">
        <v>1811.0140187</v>
      </c>
      <c r="F107" s="27" t="str">
        <f t="shared" si="12"/>
        <v>N/A</v>
      </c>
      <c r="G107" s="29">
        <v>478.04385965</v>
      </c>
      <c r="H107" s="27" t="str">
        <f t="shared" si="13"/>
        <v>N/A</v>
      </c>
      <c r="I107" s="8">
        <v>6.9610000000000003</v>
      </c>
      <c r="J107" s="8">
        <v>-73.599999999999994</v>
      </c>
      <c r="K107" s="28" t="s">
        <v>736</v>
      </c>
      <c r="L107" s="111" t="str">
        <f t="shared" si="14"/>
        <v>No</v>
      </c>
    </row>
    <row r="108" spans="1:12" ht="25" x14ac:dyDescent="0.25">
      <c r="A108" s="174" t="s">
        <v>631</v>
      </c>
      <c r="B108" s="22" t="s">
        <v>213</v>
      </c>
      <c r="C108" s="29">
        <v>88585</v>
      </c>
      <c r="D108" s="27" t="str">
        <f t="shared" si="11"/>
        <v>N/A</v>
      </c>
      <c r="E108" s="29">
        <v>78138</v>
      </c>
      <c r="F108" s="27" t="str">
        <f t="shared" si="12"/>
        <v>N/A</v>
      </c>
      <c r="G108" s="29">
        <v>112487</v>
      </c>
      <c r="H108" s="27" t="str">
        <f t="shared" si="13"/>
        <v>N/A</v>
      </c>
      <c r="I108" s="8">
        <v>-11.8</v>
      </c>
      <c r="J108" s="8">
        <v>43.96</v>
      </c>
      <c r="K108" s="28" t="s">
        <v>736</v>
      </c>
      <c r="L108" s="111" t="str">
        <f t="shared" si="14"/>
        <v>No</v>
      </c>
    </row>
    <row r="109" spans="1:12" x14ac:dyDescent="0.25">
      <c r="A109" s="174" t="s">
        <v>632</v>
      </c>
      <c r="B109" s="22" t="s">
        <v>213</v>
      </c>
      <c r="C109" s="23">
        <v>411</v>
      </c>
      <c r="D109" s="27" t="str">
        <f t="shared" si="11"/>
        <v>N/A</v>
      </c>
      <c r="E109" s="23">
        <v>282</v>
      </c>
      <c r="F109" s="27" t="str">
        <f t="shared" si="12"/>
        <v>N/A</v>
      </c>
      <c r="G109" s="23">
        <v>660</v>
      </c>
      <c r="H109" s="27" t="str">
        <f t="shared" si="13"/>
        <v>N/A</v>
      </c>
      <c r="I109" s="8">
        <v>-31.4</v>
      </c>
      <c r="J109" s="8">
        <v>134</v>
      </c>
      <c r="K109" s="28" t="s">
        <v>736</v>
      </c>
      <c r="L109" s="111" t="str">
        <f t="shared" si="14"/>
        <v>No</v>
      </c>
    </row>
    <row r="110" spans="1:12" ht="25" x14ac:dyDescent="0.25">
      <c r="A110" s="174" t="s">
        <v>1443</v>
      </c>
      <c r="B110" s="22" t="s">
        <v>213</v>
      </c>
      <c r="C110" s="29">
        <v>215.53527980999999</v>
      </c>
      <c r="D110" s="27" t="str">
        <f t="shared" si="11"/>
        <v>N/A</v>
      </c>
      <c r="E110" s="29">
        <v>277.08510638000001</v>
      </c>
      <c r="F110" s="27" t="str">
        <f t="shared" si="12"/>
        <v>N/A</v>
      </c>
      <c r="G110" s="29">
        <v>170.43484848</v>
      </c>
      <c r="H110" s="27" t="str">
        <f t="shared" si="13"/>
        <v>N/A</v>
      </c>
      <c r="I110" s="8">
        <v>28.56</v>
      </c>
      <c r="J110" s="8">
        <v>-38.5</v>
      </c>
      <c r="K110" s="28" t="s">
        <v>736</v>
      </c>
      <c r="L110" s="111" t="str">
        <f t="shared" si="14"/>
        <v>No</v>
      </c>
    </row>
    <row r="111" spans="1:12" x14ac:dyDescent="0.25">
      <c r="A111" s="174" t="s">
        <v>633</v>
      </c>
      <c r="B111" s="22" t="s">
        <v>213</v>
      </c>
      <c r="C111" s="29">
        <v>0</v>
      </c>
      <c r="D111" s="27" t="str">
        <f t="shared" si="11"/>
        <v>N/A</v>
      </c>
      <c r="E111" s="29">
        <v>0</v>
      </c>
      <c r="F111" s="27" t="str">
        <f t="shared" si="12"/>
        <v>N/A</v>
      </c>
      <c r="G111" s="29">
        <v>0</v>
      </c>
      <c r="H111" s="27" t="str">
        <f t="shared" si="13"/>
        <v>N/A</v>
      </c>
      <c r="I111" s="8" t="s">
        <v>1748</v>
      </c>
      <c r="J111" s="8" t="s">
        <v>1748</v>
      </c>
      <c r="K111" s="28" t="s">
        <v>736</v>
      </c>
      <c r="L111" s="111" t="str">
        <f t="shared" si="14"/>
        <v>N/A</v>
      </c>
    </row>
    <row r="112" spans="1:12" x14ac:dyDescent="0.25">
      <c r="A112" s="174" t="s">
        <v>634</v>
      </c>
      <c r="B112" s="22" t="s">
        <v>213</v>
      </c>
      <c r="C112" s="23">
        <v>0</v>
      </c>
      <c r="D112" s="27" t="str">
        <f t="shared" si="11"/>
        <v>N/A</v>
      </c>
      <c r="E112" s="23">
        <v>0</v>
      </c>
      <c r="F112" s="27" t="str">
        <f t="shared" si="12"/>
        <v>N/A</v>
      </c>
      <c r="G112" s="23">
        <v>0</v>
      </c>
      <c r="H112" s="27" t="str">
        <f t="shared" si="13"/>
        <v>N/A</v>
      </c>
      <c r="I112" s="8" t="s">
        <v>1748</v>
      </c>
      <c r="J112" s="8" t="s">
        <v>1748</v>
      </c>
      <c r="K112" s="28" t="s">
        <v>736</v>
      </c>
      <c r="L112" s="111" t="str">
        <f t="shared" si="14"/>
        <v>N/A</v>
      </c>
    </row>
    <row r="113" spans="1:12" x14ac:dyDescent="0.25">
      <c r="A113" s="174" t="s">
        <v>1444</v>
      </c>
      <c r="B113" s="22" t="s">
        <v>213</v>
      </c>
      <c r="C113" s="29" t="s">
        <v>1748</v>
      </c>
      <c r="D113" s="27" t="str">
        <f t="shared" si="11"/>
        <v>N/A</v>
      </c>
      <c r="E113" s="29" t="s">
        <v>1748</v>
      </c>
      <c r="F113" s="27" t="str">
        <f t="shared" si="12"/>
        <v>N/A</v>
      </c>
      <c r="G113" s="29" t="s">
        <v>1748</v>
      </c>
      <c r="H113" s="27" t="str">
        <f t="shared" si="13"/>
        <v>N/A</v>
      </c>
      <c r="I113" s="8" t="s">
        <v>1748</v>
      </c>
      <c r="J113" s="8" t="s">
        <v>1748</v>
      </c>
      <c r="K113" s="28" t="s">
        <v>736</v>
      </c>
      <c r="L113" s="111" t="str">
        <f t="shared" si="14"/>
        <v>N/A</v>
      </c>
    </row>
    <row r="114" spans="1:12" ht="25" x14ac:dyDescent="0.25">
      <c r="A114" s="174" t="s">
        <v>635</v>
      </c>
      <c r="B114" s="22" t="s">
        <v>213</v>
      </c>
      <c r="C114" s="29">
        <v>27565</v>
      </c>
      <c r="D114" s="27" t="str">
        <f t="shared" si="11"/>
        <v>N/A</v>
      </c>
      <c r="E114" s="29">
        <v>28214</v>
      </c>
      <c r="F114" s="27" t="str">
        <f t="shared" si="12"/>
        <v>N/A</v>
      </c>
      <c r="G114" s="29">
        <v>354529</v>
      </c>
      <c r="H114" s="27" t="str">
        <f t="shared" si="13"/>
        <v>N/A</v>
      </c>
      <c r="I114" s="8">
        <v>2.3540000000000001</v>
      </c>
      <c r="J114" s="8">
        <v>1157</v>
      </c>
      <c r="K114" s="28" t="s">
        <v>736</v>
      </c>
      <c r="L114" s="111" t="str">
        <f>IF(J114="Div by 0", "N/A", IF(OR(J114="N/A",K114="N/A"),"N/A", IF(J114&gt;VALUE(MID(K114,1,2)), "No", IF(J114&lt;-1*VALUE(MID(K114,1,2)), "No", "Yes"))))</f>
        <v>No</v>
      </c>
    </row>
    <row r="115" spans="1:12" x14ac:dyDescent="0.25">
      <c r="A115" s="174" t="s">
        <v>636</v>
      </c>
      <c r="B115" s="22" t="s">
        <v>213</v>
      </c>
      <c r="C115" s="23">
        <v>239</v>
      </c>
      <c r="D115" s="27" t="str">
        <f t="shared" si="11"/>
        <v>N/A</v>
      </c>
      <c r="E115" s="23">
        <v>427</v>
      </c>
      <c r="F115" s="27" t="str">
        <f t="shared" si="12"/>
        <v>N/A</v>
      </c>
      <c r="G115" s="23">
        <v>5104</v>
      </c>
      <c r="H115" s="27" t="str">
        <f t="shared" si="13"/>
        <v>N/A</v>
      </c>
      <c r="I115" s="8">
        <v>78.66</v>
      </c>
      <c r="J115" s="8">
        <v>1095</v>
      </c>
      <c r="K115" s="28" t="s">
        <v>736</v>
      </c>
      <c r="L115" s="111" t="str">
        <f t="shared" ref="L115:L119" si="15">IF(J115="Div by 0", "N/A", IF(OR(J115="N/A",K115="N/A"),"N/A", IF(J115&gt;VALUE(MID(K115,1,2)), "No", IF(J115&lt;-1*VALUE(MID(K115,1,2)), "No", "Yes"))))</f>
        <v>No</v>
      </c>
    </row>
    <row r="116" spans="1:12" ht="25" x14ac:dyDescent="0.25">
      <c r="A116" s="174" t="s">
        <v>1445</v>
      </c>
      <c r="B116" s="22" t="s">
        <v>213</v>
      </c>
      <c r="C116" s="29">
        <v>115.33472802999999</v>
      </c>
      <c r="D116" s="27" t="str">
        <f t="shared" si="11"/>
        <v>N/A</v>
      </c>
      <c r="E116" s="29">
        <v>66.074941452000004</v>
      </c>
      <c r="F116" s="27" t="str">
        <f t="shared" si="12"/>
        <v>N/A</v>
      </c>
      <c r="G116" s="29">
        <v>69.461010971999997</v>
      </c>
      <c r="H116" s="27" t="str">
        <f t="shared" si="13"/>
        <v>N/A</v>
      </c>
      <c r="I116" s="8">
        <v>-42.7</v>
      </c>
      <c r="J116" s="8">
        <v>5.125</v>
      </c>
      <c r="K116" s="28" t="s">
        <v>736</v>
      </c>
      <c r="L116" s="111" t="str">
        <f t="shared" si="15"/>
        <v>Yes</v>
      </c>
    </row>
    <row r="117" spans="1:12" ht="25" x14ac:dyDescent="0.25">
      <c r="A117" s="174" t="s">
        <v>637</v>
      </c>
      <c r="B117" s="22" t="s">
        <v>213</v>
      </c>
      <c r="C117" s="29">
        <v>1019141</v>
      </c>
      <c r="D117" s="27" t="str">
        <f t="shared" si="11"/>
        <v>N/A</v>
      </c>
      <c r="E117" s="29">
        <v>915322</v>
      </c>
      <c r="F117" s="27" t="str">
        <f t="shared" si="12"/>
        <v>N/A</v>
      </c>
      <c r="G117" s="29">
        <v>1135096</v>
      </c>
      <c r="H117" s="27" t="str">
        <f t="shared" si="13"/>
        <v>N/A</v>
      </c>
      <c r="I117" s="8">
        <v>-10.199999999999999</v>
      </c>
      <c r="J117" s="8">
        <v>24.01</v>
      </c>
      <c r="K117" s="28" t="s">
        <v>736</v>
      </c>
      <c r="L117" s="111" t="str">
        <f t="shared" si="15"/>
        <v>Yes</v>
      </c>
    </row>
    <row r="118" spans="1:12" x14ac:dyDescent="0.25">
      <c r="A118" s="174" t="s">
        <v>638</v>
      </c>
      <c r="B118" s="22" t="s">
        <v>213</v>
      </c>
      <c r="C118" s="23">
        <v>13</v>
      </c>
      <c r="D118" s="27" t="str">
        <f t="shared" si="11"/>
        <v>N/A</v>
      </c>
      <c r="E118" s="23">
        <v>11</v>
      </c>
      <c r="F118" s="27" t="str">
        <f t="shared" si="12"/>
        <v>N/A</v>
      </c>
      <c r="G118" s="23">
        <v>11</v>
      </c>
      <c r="H118" s="27" t="str">
        <f t="shared" si="13"/>
        <v>N/A</v>
      </c>
      <c r="I118" s="8">
        <v>-30.8</v>
      </c>
      <c r="J118" s="8">
        <v>22.22</v>
      </c>
      <c r="K118" s="28" t="s">
        <v>736</v>
      </c>
      <c r="L118" s="111" t="str">
        <f t="shared" si="15"/>
        <v>Yes</v>
      </c>
    </row>
    <row r="119" spans="1:12" ht="25" x14ac:dyDescent="0.25">
      <c r="A119" s="174" t="s">
        <v>1446</v>
      </c>
      <c r="B119" s="22" t="s">
        <v>213</v>
      </c>
      <c r="C119" s="29">
        <v>78395.461538000003</v>
      </c>
      <c r="D119" s="27" t="str">
        <f t="shared" si="11"/>
        <v>N/A</v>
      </c>
      <c r="E119" s="29">
        <v>101702.44444000001</v>
      </c>
      <c r="F119" s="27" t="str">
        <f t="shared" si="12"/>
        <v>N/A</v>
      </c>
      <c r="G119" s="29">
        <v>103190.54545000001</v>
      </c>
      <c r="H119" s="27" t="str">
        <f t="shared" si="13"/>
        <v>N/A</v>
      </c>
      <c r="I119" s="8">
        <v>29.73</v>
      </c>
      <c r="J119" s="8">
        <v>1.4630000000000001</v>
      </c>
      <c r="K119" s="28" t="s">
        <v>736</v>
      </c>
      <c r="L119" s="111" t="str">
        <f t="shared" si="15"/>
        <v>Yes</v>
      </c>
    </row>
    <row r="120" spans="1:12" ht="25" x14ac:dyDescent="0.25">
      <c r="A120" s="174" t="s">
        <v>639</v>
      </c>
      <c r="B120" s="22" t="s">
        <v>213</v>
      </c>
      <c r="C120" s="29">
        <v>3985848</v>
      </c>
      <c r="D120" s="27" t="str">
        <f t="shared" si="11"/>
        <v>N/A</v>
      </c>
      <c r="E120" s="29">
        <v>4455069</v>
      </c>
      <c r="F120" s="27" t="str">
        <f t="shared" si="12"/>
        <v>N/A</v>
      </c>
      <c r="G120" s="29">
        <v>5772703</v>
      </c>
      <c r="H120" s="27" t="str">
        <f t="shared" si="13"/>
        <v>N/A</v>
      </c>
      <c r="I120" s="8">
        <v>11.77</v>
      </c>
      <c r="J120" s="8">
        <v>29.58</v>
      </c>
      <c r="K120" s="28" t="s">
        <v>736</v>
      </c>
      <c r="L120" s="111" t="str">
        <f t="shared" ref="L120:L131" si="16">IF(J120="Div by 0", "N/A", IF(K120="N/A","N/A", IF(J120&gt;VALUE(MID(K120,1,2)), "No", IF(J120&lt;-1*VALUE(MID(K120,1,2)), "No", "Yes"))))</f>
        <v>Yes</v>
      </c>
    </row>
    <row r="121" spans="1:12" x14ac:dyDescent="0.25">
      <c r="A121" s="174" t="s">
        <v>640</v>
      </c>
      <c r="B121" s="22" t="s">
        <v>213</v>
      </c>
      <c r="C121" s="23">
        <v>6991</v>
      </c>
      <c r="D121" s="27" t="str">
        <f t="shared" si="11"/>
        <v>N/A</v>
      </c>
      <c r="E121" s="23">
        <v>7375</v>
      </c>
      <c r="F121" s="27" t="str">
        <f t="shared" si="12"/>
        <v>N/A</v>
      </c>
      <c r="G121" s="23">
        <v>9408</v>
      </c>
      <c r="H121" s="27" t="str">
        <f t="shared" si="13"/>
        <v>N/A</v>
      </c>
      <c r="I121" s="8">
        <v>5.4930000000000003</v>
      </c>
      <c r="J121" s="8">
        <v>27.57</v>
      </c>
      <c r="K121" s="28" t="s">
        <v>736</v>
      </c>
      <c r="L121" s="111" t="str">
        <f t="shared" si="16"/>
        <v>Yes</v>
      </c>
    </row>
    <row r="122" spans="1:12" ht="25" x14ac:dyDescent="0.25">
      <c r="A122" s="174" t="s">
        <v>1447</v>
      </c>
      <c r="B122" s="22" t="s">
        <v>213</v>
      </c>
      <c r="C122" s="29">
        <v>570.13989415000003</v>
      </c>
      <c r="D122" s="27" t="str">
        <f t="shared" si="11"/>
        <v>N/A</v>
      </c>
      <c r="E122" s="29">
        <v>604.07715254000004</v>
      </c>
      <c r="F122" s="27" t="str">
        <f t="shared" si="12"/>
        <v>N/A</v>
      </c>
      <c r="G122" s="29">
        <v>613.59513179999999</v>
      </c>
      <c r="H122" s="27" t="str">
        <f t="shared" si="13"/>
        <v>N/A</v>
      </c>
      <c r="I122" s="8">
        <v>5.952</v>
      </c>
      <c r="J122" s="8">
        <v>1.5760000000000001</v>
      </c>
      <c r="K122" s="28" t="s">
        <v>736</v>
      </c>
      <c r="L122" s="111" t="str">
        <f t="shared" si="16"/>
        <v>Yes</v>
      </c>
    </row>
    <row r="123" spans="1:12" ht="25" x14ac:dyDescent="0.25">
      <c r="A123" s="174" t="s">
        <v>641</v>
      </c>
      <c r="B123" s="22" t="s">
        <v>213</v>
      </c>
      <c r="C123" s="29">
        <v>8777150</v>
      </c>
      <c r="D123" s="27" t="str">
        <f t="shared" ref="D123:D131" si="17">IF($B123="N/A","N/A",IF(C123&gt;10,"No",IF(C123&lt;-10,"No","Yes")))</f>
        <v>N/A</v>
      </c>
      <c r="E123" s="29">
        <v>9225179</v>
      </c>
      <c r="F123" s="27" t="str">
        <f t="shared" ref="F123:F131" si="18">IF($B123="N/A","N/A",IF(E123&gt;10,"No",IF(E123&lt;-10,"No","Yes")))</f>
        <v>N/A</v>
      </c>
      <c r="G123" s="29">
        <v>9435417</v>
      </c>
      <c r="H123" s="27" t="str">
        <f t="shared" ref="H123:H131" si="19">IF($B123="N/A","N/A",IF(G123&gt;10,"No",IF(G123&lt;-10,"No","Yes")))</f>
        <v>N/A</v>
      </c>
      <c r="I123" s="8">
        <v>5.1040000000000001</v>
      </c>
      <c r="J123" s="8">
        <v>2.2789999999999999</v>
      </c>
      <c r="K123" s="28" t="s">
        <v>736</v>
      </c>
      <c r="L123" s="111" t="str">
        <f t="shared" si="16"/>
        <v>Yes</v>
      </c>
    </row>
    <row r="124" spans="1:12" x14ac:dyDescent="0.25">
      <c r="A124" s="174" t="s">
        <v>642</v>
      </c>
      <c r="B124" s="22" t="s">
        <v>213</v>
      </c>
      <c r="C124" s="23">
        <v>698</v>
      </c>
      <c r="D124" s="27" t="str">
        <f t="shared" si="17"/>
        <v>N/A</v>
      </c>
      <c r="E124" s="23">
        <v>725</v>
      </c>
      <c r="F124" s="27" t="str">
        <f t="shared" si="18"/>
        <v>N/A</v>
      </c>
      <c r="G124" s="23">
        <v>764</v>
      </c>
      <c r="H124" s="27" t="str">
        <f t="shared" si="19"/>
        <v>N/A</v>
      </c>
      <c r="I124" s="8">
        <v>3.8679999999999999</v>
      </c>
      <c r="J124" s="8">
        <v>5.3789999999999996</v>
      </c>
      <c r="K124" s="28" t="s">
        <v>736</v>
      </c>
      <c r="L124" s="111" t="str">
        <f t="shared" si="16"/>
        <v>Yes</v>
      </c>
    </row>
    <row r="125" spans="1:12" ht="25" x14ac:dyDescent="0.25">
      <c r="A125" s="174" t="s">
        <v>1448</v>
      </c>
      <c r="B125" s="22" t="s">
        <v>213</v>
      </c>
      <c r="C125" s="29">
        <v>12574.713467</v>
      </c>
      <c r="D125" s="27" t="str">
        <f t="shared" si="17"/>
        <v>N/A</v>
      </c>
      <c r="E125" s="29">
        <v>12724.384828</v>
      </c>
      <c r="F125" s="27" t="str">
        <f t="shared" si="18"/>
        <v>N/A</v>
      </c>
      <c r="G125" s="29">
        <v>12350.022251</v>
      </c>
      <c r="H125" s="27" t="str">
        <f t="shared" si="19"/>
        <v>N/A</v>
      </c>
      <c r="I125" s="8">
        <v>1.19</v>
      </c>
      <c r="J125" s="8">
        <v>-2.94</v>
      </c>
      <c r="K125" s="28" t="s">
        <v>736</v>
      </c>
      <c r="L125" s="111" t="str">
        <f t="shared" si="16"/>
        <v>Yes</v>
      </c>
    </row>
    <row r="126" spans="1:12" ht="25" x14ac:dyDescent="0.25">
      <c r="A126" s="174" t="s">
        <v>643</v>
      </c>
      <c r="B126" s="22" t="s">
        <v>213</v>
      </c>
      <c r="C126" s="29">
        <v>31930817</v>
      </c>
      <c r="D126" s="27" t="str">
        <f t="shared" si="17"/>
        <v>N/A</v>
      </c>
      <c r="E126" s="29">
        <v>32027457</v>
      </c>
      <c r="F126" s="27" t="str">
        <f t="shared" si="18"/>
        <v>N/A</v>
      </c>
      <c r="G126" s="29">
        <v>29992082</v>
      </c>
      <c r="H126" s="27" t="str">
        <f t="shared" si="19"/>
        <v>N/A</v>
      </c>
      <c r="I126" s="8">
        <v>0.30270000000000002</v>
      </c>
      <c r="J126" s="8">
        <v>-6.36</v>
      </c>
      <c r="K126" s="28" t="s">
        <v>736</v>
      </c>
      <c r="L126" s="111" t="str">
        <f t="shared" si="16"/>
        <v>Yes</v>
      </c>
    </row>
    <row r="127" spans="1:12" x14ac:dyDescent="0.25">
      <c r="A127" s="174" t="s">
        <v>644</v>
      </c>
      <c r="B127" s="22" t="s">
        <v>213</v>
      </c>
      <c r="C127" s="23">
        <v>5924</v>
      </c>
      <c r="D127" s="27" t="str">
        <f t="shared" si="17"/>
        <v>N/A</v>
      </c>
      <c r="E127" s="23">
        <v>5981</v>
      </c>
      <c r="F127" s="27" t="str">
        <f t="shared" si="18"/>
        <v>N/A</v>
      </c>
      <c r="G127" s="23">
        <v>6539</v>
      </c>
      <c r="H127" s="27" t="str">
        <f t="shared" si="19"/>
        <v>N/A</v>
      </c>
      <c r="I127" s="8">
        <v>0.96220000000000006</v>
      </c>
      <c r="J127" s="8">
        <v>9.33</v>
      </c>
      <c r="K127" s="28" t="s">
        <v>736</v>
      </c>
      <c r="L127" s="111" t="str">
        <f t="shared" si="16"/>
        <v>Yes</v>
      </c>
    </row>
    <row r="128" spans="1:12" x14ac:dyDescent="0.25">
      <c r="A128" s="174" t="s">
        <v>1449</v>
      </c>
      <c r="B128" s="22" t="s">
        <v>213</v>
      </c>
      <c r="C128" s="29">
        <v>5390.0771438000002</v>
      </c>
      <c r="D128" s="27" t="str">
        <f t="shared" si="17"/>
        <v>N/A</v>
      </c>
      <c r="E128" s="29">
        <v>5354.8665774999999</v>
      </c>
      <c r="F128" s="27" t="str">
        <f t="shared" si="18"/>
        <v>N/A</v>
      </c>
      <c r="G128" s="29">
        <v>4586.6465820000003</v>
      </c>
      <c r="H128" s="27" t="str">
        <f t="shared" si="19"/>
        <v>N/A</v>
      </c>
      <c r="I128" s="8">
        <v>-0.65300000000000002</v>
      </c>
      <c r="J128" s="8">
        <v>-14.3</v>
      </c>
      <c r="K128" s="28" t="s">
        <v>736</v>
      </c>
      <c r="L128" s="111" t="str">
        <f t="shared" si="16"/>
        <v>Yes</v>
      </c>
    </row>
    <row r="129" spans="1:12" ht="25" x14ac:dyDescent="0.25">
      <c r="A129" s="174" t="s">
        <v>645</v>
      </c>
      <c r="B129" s="22" t="s">
        <v>213</v>
      </c>
      <c r="C129" s="29">
        <v>1568985</v>
      </c>
      <c r="D129" s="27" t="str">
        <f t="shared" si="17"/>
        <v>N/A</v>
      </c>
      <c r="E129" s="29">
        <v>32945565</v>
      </c>
      <c r="F129" s="27" t="str">
        <f t="shared" si="18"/>
        <v>N/A</v>
      </c>
      <c r="G129" s="29">
        <v>34350835</v>
      </c>
      <c r="H129" s="27" t="str">
        <f t="shared" si="19"/>
        <v>N/A</v>
      </c>
      <c r="I129" s="8">
        <v>2000</v>
      </c>
      <c r="J129" s="8">
        <v>4.2649999999999997</v>
      </c>
      <c r="K129" s="28" t="s">
        <v>736</v>
      </c>
      <c r="L129" s="111" t="str">
        <f t="shared" si="16"/>
        <v>Yes</v>
      </c>
    </row>
    <row r="130" spans="1:12" x14ac:dyDescent="0.25">
      <c r="A130" s="174" t="s">
        <v>646</v>
      </c>
      <c r="B130" s="22" t="s">
        <v>213</v>
      </c>
      <c r="C130" s="23">
        <v>318</v>
      </c>
      <c r="D130" s="27" t="str">
        <f t="shared" si="17"/>
        <v>N/A</v>
      </c>
      <c r="E130" s="23">
        <v>1648</v>
      </c>
      <c r="F130" s="27" t="str">
        <f t="shared" si="18"/>
        <v>N/A</v>
      </c>
      <c r="G130" s="23">
        <v>1677</v>
      </c>
      <c r="H130" s="27" t="str">
        <f t="shared" si="19"/>
        <v>N/A</v>
      </c>
      <c r="I130" s="8">
        <v>418.2</v>
      </c>
      <c r="J130" s="8">
        <v>1.76</v>
      </c>
      <c r="K130" s="28" t="s">
        <v>736</v>
      </c>
      <c r="L130" s="111" t="str">
        <f t="shared" si="16"/>
        <v>Yes</v>
      </c>
    </row>
    <row r="131" spans="1:12" x14ac:dyDescent="0.25">
      <c r="A131" s="174" t="s">
        <v>1450</v>
      </c>
      <c r="B131" s="22" t="s">
        <v>213</v>
      </c>
      <c r="C131" s="29">
        <v>4933.9150943000004</v>
      </c>
      <c r="D131" s="27" t="str">
        <f t="shared" si="17"/>
        <v>N/A</v>
      </c>
      <c r="E131" s="29">
        <v>19991.240898</v>
      </c>
      <c r="F131" s="27" t="str">
        <f t="shared" si="18"/>
        <v>N/A</v>
      </c>
      <c r="G131" s="29">
        <v>20483.503280000001</v>
      </c>
      <c r="H131" s="27" t="str">
        <f t="shared" si="19"/>
        <v>N/A</v>
      </c>
      <c r="I131" s="8">
        <v>305.2</v>
      </c>
      <c r="J131" s="8">
        <v>2.4620000000000002</v>
      </c>
      <c r="K131" s="28" t="s">
        <v>736</v>
      </c>
      <c r="L131" s="111" t="str">
        <f t="shared" si="16"/>
        <v>Yes</v>
      </c>
    </row>
    <row r="132" spans="1:12" x14ac:dyDescent="0.25">
      <c r="A132" s="174" t="s">
        <v>1451</v>
      </c>
      <c r="B132" s="22" t="s">
        <v>213</v>
      </c>
      <c r="C132" s="29">
        <v>344.02979248999998</v>
      </c>
      <c r="D132" s="27" t="str">
        <f t="shared" ref="D132:D143" si="20">IF($B132="N/A","N/A",IF(C132&gt;10,"No",IF(C132&lt;-10,"No","Yes")))</f>
        <v>N/A</v>
      </c>
      <c r="E132" s="29">
        <v>300.22825305999999</v>
      </c>
      <c r="F132" s="27" t="str">
        <f t="shared" ref="F132:F143" si="21">IF($B132="N/A","N/A",IF(E132&gt;10,"No",IF(E132&lt;-10,"No","Yes")))</f>
        <v>N/A</v>
      </c>
      <c r="G132" s="29">
        <v>269.84645310000002</v>
      </c>
      <c r="H132" s="27" t="str">
        <f t="shared" ref="H132:H143" si="22">IF($B132="N/A","N/A",IF(G132&gt;10,"No",IF(G132&lt;-10,"No","Yes")))</f>
        <v>N/A</v>
      </c>
      <c r="I132" s="8">
        <v>-12.7</v>
      </c>
      <c r="J132" s="8">
        <v>-10.1</v>
      </c>
      <c r="K132" s="28" t="s">
        <v>736</v>
      </c>
      <c r="L132" s="111" t="str">
        <f t="shared" ref="L132:L143" si="23">IF(J132="Div by 0", "N/A", IF(K132="N/A","N/A", IF(J132&gt;VALUE(MID(K132,1,2)), "No", IF(J132&lt;-1*VALUE(MID(K132,1,2)), "No", "Yes"))))</f>
        <v>Yes</v>
      </c>
    </row>
    <row r="133" spans="1:12" x14ac:dyDescent="0.25">
      <c r="A133" s="174" t="s">
        <v>1452</v>
      </c>
      <c r="B133" s="22" t="s">
        <v>213</v>
      </c>
      <c r="C133" s="29">
        <v>325.96804723000002</v>
      </c>
      <c r="D133" s="27" t="str">
        <f t="shared" si="20"/>
        <v>N/A</v>
      </c>
      <c r="E133" s="29">
        <v>293.48656067000002</v>
      </c>
      <c r="F133" s="27" t="str">
        <f t="shared" si="21"/>
        <v>N/A</v>
      </c>
      <c r="G133" s="29">
        <v>277.4683321</v>
      </c>
      <c r="H133" s="27" t="str">
        <f t="shared" si="22"/>
        <v>N/A</v>
      </c>
      <c r="I133" s="8">
        <v>-9.9600000000000009</v>
      </c>
      <c r="J133" s="8">
        <v>-5.46</v>
      </c>
      <c r="K133" s="28" t="s">
        <v>736</v>
      </c>
      <c r="L133" s="111" t="str">
        <f t="shared" si="23"/>
        <v>Yes</v>
      </c>
    </row>
    <row r="134" spans="1:12" x14ac:dyDescent="0.25">
      <c r="A134" s="174" t="s">
        <v>1453</v>
      </c>
      <c r="B134" s="22" t="s">
        <v>213</v>
      </c>
      <c r="C134" s="29">
        <v>360.23248003999998</v>
      </c>
      <c r="D134" s="27" t="str">
        <f t="shared" si="20"/>
        <v>N/A</v>
      </c>
      <c r="E134" s="29">
        <v>302.59581725999999</v>
      </c>
      <c r="F134" s="27" t="str">
        <f t="shared" si="21"/>
        <v>N/A</v>
      </c>
      <c r="G134" s="29">
        <v>264.44006238999998</v>
      </c>
      <c r="H134" s="27" t="str">
        <f t="shared" si="22"/>
        <v>N/A</v>
      </c>
      <c r="I134" s="8">
        <v>-16</v>
      </c>
      <c r="J134" s="8">
        <v>-12.6</v>
      </c>
      <c r="K134" s="28" t="s">
        <v>736</v>
      </c>
      <c r="L134" s="111" t="str">
        <f t="shared" si="23"/>
        <v>Yes</v>
      </c>
    </row>
    <row r="135" spans="1:12" x14ac:dyDescent="0.25">
      <c r="A135" s="174" t="s">
        <v>1454</v>
      </c>
      <c r="B135" s="22" t="s">
        <v>213</v>
      </c>
      <c r="C135" s="29">
        <v>7785.9258772000003</v>
      </c>
      <c r="D135" s="27" t="str">
        <f t="shared" si="20"/>
        <v>N/A</v>
      </c>
      <c r="E135" s="29">
        <v>7818.1890327000001</v>
      </c>
      <c r="F135" s="27" t="str">
        <f t="shared" si="21"/>
        <v>N/A</v>
      </c>
      <c r="G135" s="29">
        <v>7934.5596046000001</v>
      </c>
      <c r="H135" s="27" t="str">
        <f t="shared" si="22"/>
        <v>N/A</v>
      </c>
      <c r="I135" s="8">
        <v>0.41439999999999999</v>
      </c>
      <c r="J135" s="8">
        <v>1.488</v>
      </c>
      <c r="K135" s="28" t="s">
        <v>736</v>
      </c>
      <c r="L135" s="111" t="str">
        <f t="shared" si="23"/>
        <v>Yes</v>
      </c>
    </row>
    <row r="136" spans="1:12" x14ac:dyDescent="0.25">
      <c r="A136" s="174" t="s">
        <v>1455</v>
      </c>
      <c r="B136" s="22" t="s">
        <v>213</v>
      </c>
      <c r="C136" s="29">
        <v>16491.342015999999</v>
      </c>
      <c r="D136" s="27" t="str">
        <f t="shared" si="20"/>
        <v>N/A</v>
      </c>
      <c r="E136" s="29">
        <v>16633.644331</v>
      </c>
      <c r="F136" s="27" t="str">
        <f t="shared" si="21"/>
        <v>N/A</v>
      </c>
      <c r="G136" s="29">
        <v>16750.10039</v>
      </c>
      <c r="H136" s="27" t="str">
        <f t="shared" si="22"/>
        <v>N/A</v>
      </c>
      <c r="I136" s="8">
        <v>0.8629</v>
      </c>
      <c r="J136" s="8">
        <v>0.70009999999999994</v>
      </c>
      <c r="K136" s="28" t="s">
        <v>736</v>
      </c>
      <c r="L136" s="111" t="str">
        <f t="shared" si="23"/>
        <v>Yes</v>
      </c>
    </row>
    <row r="137" spans="1:12" x14ac:dyDescent="0.25">
      <c r="A137" s="174" t="s">
        <v>1456</v>
      </c>
      <c r="B137" s="22" t="s">
        <v>213</v>
      </c>
      <c r="C137" s="29">
        <v>1454.1885215</v>
      </c>
      <c r="D137" s="27" t="str">
        <f t="shared" si="20"/>
        <v>N/A</v>
      </c>
      <c r="E137" s="29">
        <v>1482.9986650999999</v>
      </c>
      <c r="F137" s="27" t="str">
        <f t="shared" si="21"/>
        <v>N/A</v>
      </c>
      <c r="G137" s="29">
        <v>1447.9426619000001</v>
      </c>
      <c r="H137" s="27" t="str">
        <f t="shared" si="22"/>
        <v>N/A</v>
      </c>
      <c r="I137" s="8">
        <v>1.9810000000000001</v>
      </c>
      <c r="J137" s="8">
        <v>-2.36</v>
      </c>
      <c r="K137" s="28" t="s">
        <v>736</v>
      </c>
      <c r="L137" s="111" t="str">
        <f t="shared" si="23"/>
        <v>Yes</v>
      </c>
    </row>
    <row r="138" spans="1:12" x14ac:dyDescent="0.25">
      <c r="A138" s="174" t="s">
        <v>1457</v>
      </c>
      <c r="B138" s="22" t="s">
        <v>213</v>
      </c>
      <c r="C138" s="29">
        <v>275.57127494000002</v>
      </c>
      <c r="D138" s="27" t="str">
        <f t="shared" si="20"/>
        <v>N/A</v>
      </c>
      <c r="E138" s="29">
        <v>169.76387890000001</v>
      </c>
      <c r="F138" s="27" t="str">
        <f t="shared" si="21"/>
        <v>N/A</v>
      </c>
      <c r="G138" s="29">
        <v>138.87987773</v>
      </c>
      <c r="H138" s="27" t="str">
        <f t="shared" si="22"/>
        <v>N/A</v>
      </c>
      <c r="I138" s="8">
        <v>-38.4</v>
      </c>
      <c r="J138" s="8">
        <v>-18.2</v>
      </c>
      <c r="K138" s="28" t="s">
        <v>736</v>
      </c>
      <c r="L138" s="111" t="str">
        <f t="shared" si="23"/>
        <v>Yes</v>
      </c>
    </row>
    <row r="139" spans="1:12" x14ac:dyDescent="0.25">
      <c r="A139" s="174" t="s">
        <v>1458</v>
      </c>
      <c r="B139" s="22" t="s">
        <v>213</v>
      </c>
      <c r="C139" s="29">
        <v>77.764430285000003</v>
      </c>
      <c r="D139" s="27" t="str">
        <f t="shared" si="20"/>
        <v>N/A</v>
      </c>
      <c r="E139" s="29">
        <v>66.155309482999996</v>
      </c>
      <c r="F139" s="27" t="str">
        <f t="shared" si="21"/>
        <v>N/A</v>
      </c>
      <c r="G139" s="29">
        <v>70.078008914999998</v>
      </c>
      <c r="H139" s="27" t="str">
        <f t="shared" si="22"/>
        <v>N/A</v>
      </c>
      <c r="I139" s="8">
        <v>-14.9</v>
      </c>
      <c r="J139" s="8">
        <v>5.93</v>
      </c>
      <c r="K139" s="28" t="s">
        <v>736</v>
      </c>
      <c r="L139" s="111" t="str">
        <f t="shared" si="23"/>
        <v>Yes</v>
      </c>
    </row>
    <row r="140" spans="1:12" x14ac:dyDescent="0.25">
      <c r="A140" s="174" t="s">
        <v>1459</v>
      </c>
      <c r="B140" s="22" t="s">
        <v>213</v>
      </c>
      <c r="C140" s="29">
        <v>412.68602134000002</v>
      </c>
      <c r="D140" s="27" t="str">
        <f t="shared" si="20"/>
        <v>N/A</v>
      </c>
      <c r="E140" s="29">
        <v>240.71655294999999</v>
      </c>
      <c r="F140" s="27" t="str">
        <f t="shared" si="21"/>
        <v>N/A</v>
      </c>
      <c r="G140" s="29">
        <v>179.48291741</v>
      </c>
      <c r="H140" s="27" t="str">
        <f t="shared" si="22"/>
        <v>N/A</v>
      </c>
      <c r="I140" s="8">
        <v>-41.7</v>
      </c>
      <c r="J140" s="8">
        <v>-25.4</v>
      </c>
      <c r="K140" s="28" t="s">
        <v>736</v>
      </c>
      <c r="L140" s="111" t="str">
        <f t="shared" si="23"/>
        <v>Yes</v>
      </c>
    </row>
    <row r="141" spans="1:12" x14ac:dyDescent="0.25">
      <c r="A141" s="174" t="s">
        <v>1460</v>
      </c>
      <c r="B141" s="22" t="s">
        <v>213</v>
      </c>
      <c r="C141" s="29">
        <v>9989.1048711999993</v>
      </c>
      <c r="D141" s="27" t="str">
        <f t="shared" si="20"/>
        <v>N/A</v>
      </c>
      <c r="E141" s="29">
        <v>10215.127886</v>
      </c>
      <c r="F141" s="27" t="str">
        <f t="shared" si="21"/>
        <v>N/A</v>
      </c>
      <c r="G141" s="29">
        <v>10464.429677</v>
      </c>
      <c r="H141" s="27" t="str">
        <f t="shared" si="22"/>
        <v>N/A</v>
      </c>
      <c r="I141" s="8">
        <v>2.2629999999999999</v>
      </c>
      <c r="J141" s="8">
        <v>2.4409999999999998</v>
      </c>
      <c r="K141" s="28" t="s">
        <v>736</v>
      </c>
      <c r="L141" s="111" t="str">
        <f t="shared" si="23"/>
        <v>Yes</v>
      </c>
    </row>
    <row r="142" spans="1:12" x14ac:dyDescent="0.25">
      <c r="A142" s="174" t="s">
        <v>1461</v>
      </c>
      <c r="B142" s="22" t="s">
        <v>213</v>
      </c>
      <c r="C142" s="29">
        <v>4857.6215330000005</v>
      </c>
      <c r="D142" s="27" t="str">
        <f t="shared" si="20"/>
        <v>N/A</v>
      </c>
      <c r="E142" s="29">
        <v>5259.5101267999999</v>
      </c>
      <c r="F142" s="27" t="str">
        <f t="shared" si="21"/>
        <v>N/A</v>
      </c>
      <c r="G142" s="29">
        <v>5464.8286589999998</v>
      </c>
      <c r="H142" s="27" t="str">
        <f t="shared" si="22"/>
        <v>N/A</v>
      </c>
      <c r="I142" s="8">
        <v>8.2729999999999997</v>
      </c>
      <c r="J142" s="8">
        <v>3.9039999999999999</v>
      </c>
      <c r="K142" s="28" t="s">
        <v>736</v>
      </c>
      <c r="L142" s="111" t="str">
        <f t="shared" si="23"/>
        <v>Yes</v>
      </c>
    </row>
    <row r="143" spans="1:12" x14ac:dyDescent="0.25">
      <c r="A143" s="174" t="s">
        <v>1462</v>
      </c>
      <c r="B143" s="22" t="s">
        <v>213</v>
      </c>
      <c r="C143" s="29">
        <v>14650.842376000001</v>
      </c>
      <c r="D143" s="27" t="str">
        <f t="shared" si="20"/>
        <v>N/A</v>
      </c>
      <c r="E143" s="29">
        <v>14658.375481999999</v>
      </c>
      <c r="F143" s="27" t="str">
        <f t="shared" si="21"/>
        <v>N/A</v>
      </c>
      <c r="G143" s="29">
        <v>15029.145945</v>
      </c>
      <c r="H143" s="27" t="str">
        <f t="shared" si="22"/>
        <v>N/A</v>
      </c>
      <c r="I143" s="8">
        <v>5.1400000000000001E-2</v>
      </c>
      <c r="J143" s="8">
        <v>2.5289999999999999</v>
      </c>
      <c r="K143" s="28" t="s">
        <v>736</v>
      </c>
      <c r="L143" s="111" t="str">
        <f t="shared" si="23"/>
        <v>Yes</v>
      </c>
    </row>
    <row r="144" spans="1:12" x14ac:dyDescent="0.25">
      <c r="A144" s="174" t="s">
        <v>89</v>
      </c>
      <c r="B144" s="22" t="s">
        <v>213</v>
      </c>
      <c r="C144" s="4">
        <v>17.138646593000001</v>
      </c>
      <c r="D144" s="27" t="str">
        <f t="shared" ref="D144:D161" si="24">IF($B144="N/A","N/A",IF(C144&gt;10,"No",IF(C144&lt;-10,"No","Yes")))</f>
        <v>N/A</v>
      </c>
      <c r="E144" s="4">
        <v>16.227334452000001</v>
      </c>
      <c r="F144" s="27" t="str">
        <f t="shared" ref="F144:F161" si="25">IF($B144="N/A","N/A",IF(E144&gt;10,"No",IF(E144&lt;-10,"No","Yes")))</f>
        <v>N/A</v>
      </c>
      <c r="G144" s="4">
        <v>14.084395220999999</v>
      </c>
      <c r="H144" s="27" t="str">
        <f t="shared" ref="H144:H161" si="26">IF($B144="N/A","N/A",IF(G144&gt;10,"No",IF(G144&lt;-10,"No","Yes")))</f>
        <v>N/A</v>
      </c>
      <c r="I144" s="8">
        <v>-5.32</v>
      </c>
      <c r="J144" s="8">
        <v>-13.2</v>
      </c>
      <c r="K144" s="28" t="s">
        <v>736</v>
      </c>
      <c r="L144" s="111" t="str">
        <f t="shared" ref="L144:L161" si="27">IF(J144="Div by 0", "N/A", IF(K144="N/A","N/A", IF(J144&gt;VALUE(MID(K144,1,2)), "No", IF(J144&lt;-1*VALUE(MID(K144,1,2)), "No", "Yes"))))</f>
        <v>Yes</v>
      </c>
    </row>
    <row r="145" spans="1:12" x14ac:dyDescent="0.25">
      <c r="A145" s="174" t="s">
        <v>475</v>
      </c>
      <c r="B145" s="22" t="s">
        <v>213</v>
      </c>
      <c r="C145" s="4">
        <v>18.412668665999998</v>
      </c>
      <c r="D145" s="27" t="str">
        <f t="shared" si="24"/>
        <v>N/A</v>
      </c>
      <c r="E145" s="4">
        <v>17.915956843</v>
      </c>
      <c r="F145" s="27" t="str">
        <f t="shared" si="25"/>
        <v>N/A</v>
      </c>
      <c r="G145" s="4">
        <v>16.196136701</v>
      </c>
      <c r="H145" s="27" t="str">
        <f t="shared" si="26"/>
        <v>N/A</v>
      </c>
      <c r="I145" s="8">
        <v>-2.7</v>
      </c>
      <c r="J145" s="8">
        <v>-9.6</v>
      </c>
      <c r="K145" s="28" t="s">
        <v>736</v>
      </c>
      <c r="L145" s="111" t="str">
        <f t="shared" si="27"/>
        <v>Yes</v>
      </c>
    </row>
    <row r="146" spans="1:12" x14ac:dyDescent="0.25">
      <c r="A146" s="174" t="s">
        <v>476</v>
      </c>
      <c r="B146" s="22" t="s">
        <v>213</v>
      </c>
      <c r="C146" s="4">
        <v>16.240017911999999</v>
      </c>
      <c r="D146" s="27" t="str">
        <f t="shared" si="24"/>
        <v>N/A</v>
      </c>
      <c r="E146" s="4">
        <v>15.02521507</v>
      </c>
      <c r="F146" s="27" t="str">
        <f t="shared" si="25"/>
        <v>N/A</v>
      </c>
      <c r="G146" s="4">
        <v>12.626262626000001</v>
      </c>
      <c r="H146" s="27" t="str">
        <f t="shared" si="26"/>
        <v>N/A</v>
      </c>
      <c r="I146" s="8">
        <v>-7.48</v>
      </c>
      <c r="J146" s="8">
        <v>-16</v>
      </c>
      <c r="K146" s="28" t="s">
        <v>736</v>
      </c>
      <c r="L146" s="111" t="str">
        <f t="shared" si="27"/>
        <v>Yes</v>
      </c>
    </row>
    <row r="147" spans="1:12" x14ac:dyDescent="0.25">
      <c r="A147" s="174" t="s">
        <v>1463</v>
      </c>
      <c r="B147" s="22" t="s">
        <v>213</v>
      </c>
      <c r="C147" s="4">
        <v>26.410961087</v>
      </c>
      <c r="D147" s="27" t="str">
        <f t="shared" si="24"/>
        <v>N/A</v>
      </c>
      <c r="E147" s="4">
        <v>25.876667465000001</v>
      </c>
      <c r="F147" s="27" t="str">
        <f t="shared" si="25"/>
        <v>N/A</v>
      </c>
      <c r="G147" s="4">
        <v>25.858441506999998</v>
      </c>
      <c r="H147" s="27" t="str">
        <f t="shared" si="26"/>
        <v>N/A</v>
      </c>
      <c r="I147" s="8">
        <v>-2.02</v>
      </c>
      <c r="J147" s="8">
        <v>-7.0000000000000007E-2</v>
      </c>
      <c r="K147" s="28" t="s">
        <v>736</v>
      </c>
      <c r="L147" s="111" t="str">
        <f t="shared" si="27"/>
        <v>Yes</v>
      </c>
    </row>
    <row r="148" spans="1:12" x14ac:dyDescent="0.25">
      <c r="A148" s="174" t="s">
        <v>1464</v>
      </c>
      <c r="B148" s="22" t="s">
        <v>213</v>
      </c>
      <c r="C148" s="4">
        <v>56.456146926999999</v>
      </c>
      <c r="D148" s="27" t="str">
        <f t="shared" si="24"/>
        <v>N/A</v>
      </c>
      <c r="E148" s="4">
        <v>55.839485140999997</v>
      </c>
      <c r="F148" s="27" t="str">
        <f t="shared" si="25"/>
        <v>N/A</v>
      </c>
      <c r="G148" s="4">
        <v>54.968424962999997</v>
      </c>
      <c r="H148" s="27" t="str">
        <f t="shared" si="26"/>
        <v>N/A</v>
      </c>
      <c r="I148" s="8">
        <v>-1.0900000000000001</v>
      </c>
      <c r="J148" s="8">
        <v>-1.56</v>
      </c>
      <c r="K148" s="28" t="s">
        <v>736</v>
      </c>
      <c r="L148" s="111" t="str">
        <f t="shared" si="27"/>
        <v>Yes</v>
      </c>
    </row>
    <row r="149" spans="1:12" x14ac:dyDescent="0.25">
      <c r="A149" s="174" t="s">
        <v>1465</v>
      </c>
      <c r="B149" s="22" t="s">
        <v>213</v>
      </c>
      <c r="C149" s="4">
        <v>4.5152623329999999</v>
      </c>
      <c r="D149" s="27" t="str">
        <f t="shared" si="24"/>
        <v>N/A</v>
      </c>
      <c r="E149" s="4">
        <v>4.2865618511000001</v>
      </c>
      <c r="F149" s="27" t="str">
        <f t="shared" si="25"/>
        <v>N/A</v>
      </c>
      <c r="G149" s="4">
        <v>4.3894830660000004</v>
      </c>
      <c r="H149" s="27" t="str">
        <f t="shared" si="26"/>
        <v>N/A</v>
      </c>
      <c r="I149" s="8">
        <v>-5.07</v>
      </c>
      <c r="J149" s="8">
        <v>2.4009999999999998</v>
      </c>
      <c r="K149" s="28" t="s">
        <v>736</v>
      </c>
      <c r="L149" s="111" t="str">
        <f t="shared" si="27"/>
        <v>Yes</v>
      </c>
    </row>
    <row r="150" spans="1:12" x14ac:dyDescent="0.25">
      <c r="A150" s="174" t="s">
        <v>90</v>
      </c>
      <c r="B150" s="22" t="s">
        <v>213</v>
      </c>
      <c r="C150" s="4">
        <v>53.622495718000003</v>
      </c>
      <c r="D150" s="27" t="str">
        <f t="shared" si="24"/>
        <v>N/A</v>
      </c>
      <c r="E150" s="4">
        <v>52.440290758000003</v>
      </c>
      <c r="F150" s="27" t="str">
        <f t="shared" si="25"/>
        <v>N/A</v>
      </c>
      <c r="G150" s="4">
        <v>39.359294986000002</v>
      </c>
      <c r="H150" s="27" t="str">
        <f t="shared" si="26"/>
        <v>N/A</v>
      </c>
      <c r="I150" s="8">
        <v>-2.2000000000000002</v>
      </c>
      <c r="J150" s="8">
        <v>-24.9</v>
      </c>
      <c r="K150" s="28" t="s">
        <v>736</v>
      </c>
      <c r="L150" s="111" t="str">
        <f t="shared" si="27"/>
        <v>Yes</v>
      </c>
    </row>
    <row r="151" spans="1:12" x14ac:dyDescent="0.25">
      <c r="A151" s="174" t="s">
        <v>477</v>
      </c>
      <c r="B151" s="22" t="s">
        <v>213</v>
      </c>
      <c r="C151" s="4">
        <v>57.308845577</v>
      </c>
      <c r="D151" s="27" t="str">
        <f t="shared" si="24"/>
        <v>N/A</v>
      </c>
      <c r="E151" s="4">
        <v>58.309672534999997</v>
      </c>
      <c r="F151" s="27" t="str">
        <f t="shared" si="25"/>
        <v>N/A</v>
      </c>
      <c r="G151" s="4">
        <v>50.817236256000001</v>
      </c>
      <c r="H151" s="27" t="str">
        <f t="shared" si="26"/>
        <v>N/A</v>
      </c>
      <c r="I151" s="8">
        <v>1.746</v>
      </c>
      <c r="J151" s="8">
        <v>-12.8</v>
      </c>
      <c r="K151" s="28" t="s">
        <v>736</v>
      </c>
      <c r="L151" s="111" t="str">
        <f t="shared" si="27"/>
        <v>Yes</v>
      </c>
    </row>
    <row r="152" spans="1:12" x14ac:dyDescent="0.25">
      <c r="A152" s="174" t="s">
        <v>478</v>
      </c>
      <c r="B152" s="22" t="s">
        <v>213</v>
      </c>
      <c r="C152" s="4">
        <v>50.578401372999998</v>
      </c>
      <c r="D152" s="27" t="str">
        <f t="shared" si="24"/>
        <v>N/A</v>
      </c>
      <c r="E152" s="4">
        <v>48.034707802</v>
      </c>
      <c r="F152" s="27" t="str">
        <f t="shared" si="25"/>
        <v>N/A</v>
      </c>
      <c r="G152" s="4">
        <v>30.785799168</v>
      </c>
      <c r="H152" s="27" t="str">
        <f t="shared" si="26"/>
        <v>N/A</v>
      </c>
      <c r="I152" s="8">
        <v>-5.03</v>
      </c>
      <c r="J152" s="8">
        <v>-35.9</v>
      </c>
      <c r="K152" s="28" t="s">
        <v>736</v>
      </c>
      <c r="L152" s="111" t="str">
        <f t="shared" si="27"/>
        <v>No</v>
      </c>
    </row>
    <row r="153" spans="1:12" x14ac:dyDescent="0.25">
      <c r="A153" s="174" t="s">
        <v>117</v>
      </c>
      <c r="B153" s="22" t="s">
        <v>213</v>
      </c>
      <c r="C153" s="4">
        <v>86.023818059000007</v>
      </c>
      <c r="D153" s="27" t="str">
        <f t="shared" si="24"/>
        <v>N/A</v>
      </c>
      <c r="E153" s="4">
        <v>86.636312805000003</v>
      </c>
      <c r="F153" s="27" t="str">
        <f t="shared" si="25"/>
        <v>N/A</v>
      </c>
      <c r="G153" s="4">
        <v>87.765471794999996</v>
      </c>
      <c r="H153" s="27" t="str">
        <f t="shared" si="26"/>
        <v>N/A</v>
      </c>
      <c r="I153" s="8">
        <v>0.71199999999999997</v>
      </c>
      <c r="J153" s="8">
        <v>1.3029999999999999</v>
      </c>
      <c r="K153" s="28" t="s">
        <v>736</v>
      </c>
      <c r="L153" s="111" t="str">
        <f t="shared" si="27"/>
        <v>Yes</v>
      </c>
    </row>
    <row r="154" spans="1:12" x14ac:dyDescent="0.25">
      <c r="A154" s="174" t="s">
        <v>479</v>
      </c>
      <c r="B154" s="22" t="s">
        <v>213</v>
      </c>
      <c r="C154" s="4">
        <v>77.370689655000007</v>
      </c>
      <c r="D154" s="27" t="str">
        <f t="shared" si="24"/>
        <v>N/A</v>
      </c>
      <c r="E154" s="4">
        <v>79.396176414999999</v>
      </c>
      <c r="F154" s="27" t="str">
        <f t="shared" si="25"/>
        <v>N/A</v>
      </c>
      <c r="G154" s="4">
        <v>80.934249629000007</v>
      </c>
      <c r="H154" s="27" t="str">
        <f t="shared" si="26"/>
        <v>N/A</v>
      </c>
      <c r="I154" s="8">
        <v>2.6179999999999999</v>
      </c>
      <c r="J154" s="8">
        <v>1.9370000000000001</v>
      </c>
      <c r="K154" s="28" t="s">
        <v>736</v>
      </c>
      <c r="L154" s="111" t="str">
        <f t="shared" si="27"/>
        <v>Yes</v>
      </c>
    </row>
    <row r="155" spans="1:12" x14ac:dyDescent="0.25">
      <c r="A155" s="174" t="s">
        <v>480</v>
      </c>
      <c r="B155" s="22" t="s">
        <v>213</v>
      </c>
      <c r="C155" s="4">
        <v>92.715874318999994</v>
      </c>
      <c r="D155" s="27" t="str">
        <f t="shared" si="24"/>
        <v>N/A</v>
      </c>
      <c r="E155" s="4">
        <v>92.212993177000001</v>
      </c>
      <c r="F155" s="27" t="str">
        <f t="shared" si="25"/>
        <v>N/A</v>
      </c>
      <c r="G155" s="4">
        <v>93.196672608</v>
      </c>
      <c r="H155" s="27" t="str">
        <f t="shared" si="26"/>
        <v>N/A</v>
      </c>
      <c r="I155" s="8">
        <v>-0.54200000000000004</v>
      </c>
      <c r="J155" s="8">
        <v>1.0669999999999999</v>
      </c>
      <c r="K155" s="28" t="s">
        <v>736</v>
      </c>
      <c r="L155" s="111" t="str">
        <f t="shared" si="27"/>
        <v>Yes</v>
      </c>
    </row>
    <row r="156" spans="1:12" x14ac:dyDescent="0.25">
      <c r="A156" s="174" t="s">
        <v>1466</v>
      </c>
      <c r="B156" s="22" t="s">
        <v>213</v>
      </c>
      <c r="C156" s="23">
        <v>0.77387868930000003</v>
      </c>
      <c r="D156" s="27" t="str">
        <f t="shared" si="24"/>
        <v>N/A</v>
      </c>
      <c r="E156" s="23">
        <v>0.57297563380000005</v>
      </c>
      <c r="F156" s="27" t="str">
        <f t="shared" si="25"/>
        <v>N/A</v>
      </c>
      <c r="G156" s="23">
        <v>0.50422773389999997</v>
      </c>
      <c r="H156" s="27" t="str">
        <f t="shared" si="26"/>
        <v>N/A</v>
      </c>
      <c r="I156" s="8">
        <v>-26</v>
      </c>
      <c r="J156" s="8">
        <v>-12</v>
      </c>
      <c r="K156" s="28" t="s">
        <v>736</v>
      </c>
      <c r="L156" s="111" t="str">
        <f t="shared" si="27"/>
        <v>Yes</v>
      </c>
    </row>
    <row r="157" spans="1:12" x14ac:dyDescent="0.25">
      <c r="A157" s="174" t="s">
        <v>1467</v>
      </c>
      <c r="B157" s="22" t="s">
        <v>213</v>
      </c>
      <c r="C157" s="23">
        <v>0.42544529260000002</v>
      </c>
      <c r="D157" s="27" t="str">
        <f t="shared" si="24"/>
        <v>N/A</v>
      </c>
      <c r="E157" s="23">
        <v>0.31008980450000001</v>
      </c>
      <c r="F157" s="27" t="str">
        <f t="shared" si="25"/>
        <v>N/A</v>
      </c>
      <c r="G157" s="23">
        <v>0.25917431190000001</v>
      </c>
      <c r="H157" s="27" t="str">
        <f t="shared" si="26"/>
        <v>N/A</v>
      </c>
      <c r="I157" s="8">
        <v>-27.1</v>
      </c>
      <c r="J157" s="8">
        <v>-16.399999999999999</v>
      </c>
      <c r="K157" s="28" t="s">
        <v>736</v>
      </c>
      <c r="L157" s="111" t="str">
        <f t="shared" si="27"/>
        <v>Yes</v>
      </c>
    </row>
    <row r="158" spans="1:12" x14ac:dyDescent="0.25">
      <c r="A158" s="174" t="s">
        <v>1468</v>
      </c>
      <c r="B158" s="22" t="s">
        <v>213</v>
      </c>
      <c r="C158" s="23">
        <v>1.0762867647000001</v>
      </c>
      <c r="D158" s="27" t="str">
        <f t="shared" si="24"/>
        <v>N/A</v>
      </c>
      <c r="E158" s="23">
        <v>0.75814412639999995</v>
      </c>
      <c r="F158" s="27" t="str">
        <f t="shared" si="25"/>
        <v>N/A</v>
      </c>
      <c r="G158" s="23">
        <v>0.71058823530000004</v>
      </c>
      <c r="H158" s="27" t="str">
        <f t="shared" si="26"/>
        <v>N/A</v>
      </c>
      <c r="I158" s="8">
        <v>-29.6</v>
      </c>
      <c r="J158" s="8">
        <v>-6.27</v>
      </c>
      <c r="K158" s="28" t="s">
        <v>736</v>
      </c>
      <c r="L158" s="111" t="str">
        <f t="shared" si="27"/>
        <v>Yes</v>
      </c>
    </row>
    <row r="159" spans="1:12" x14ac:dyDescent="0.25">
      <c r="A159" s="174" t="s">
        <v>1469</v>
      </c>
      <c r="B159" s="22" t="s">
        <v>213</v>
      </c>
      <c r="C159" s="23">
        <v>230.19981902999999</v>
      </c>
      <c r="D159" s="27" t="str">
        <f t="shared" si="24"/>
        <v>N/A</v>
      </c>
      <c r="E159" s="23">
        <v>238.40453773999999</v>
      </c>
      <c r="F159" s="27" t="str">
        <f t="shared" si="25"/>
        <v>N/A</v>
      </c>
      <c r="G159" s="23">
        <v>242.25621738000001</v>
      </c>
      <c r="H159" s="27" t="str">
        <f t="shared" si="26"/>
        <v>N/A</v>
      </c>
      <c r="I159" s="8">
        <v>3.5640000000000001</v>
      </c>
      <c r="J159" s="8">
        <v>1.6160000000000001</v>
      </c>
      <c r="K159" s="28" t="s">
        <v>736</v>
      </c>
      <c r="L159" s="111" t="str">
        <f t="shared" si="27"/>
        <v>Yes</v>
      </c>
    </row>
    <row r="160" spans="1:12" x14ac:dyDescent="0.25">
      <c r="A160" s="174" t="s">
        <v>1470</v>
      </c>
      <c r="B160" s="22" t="s">
        <v>213</v>
      </c>
      <c r="C160" s="23">
        <v>235.47966804999999</v>
      </c>
      <c r="D160" s="27" t="str">
        <f t="shared" si="24"/>
        <v>N/A</v>
      </c>
      <c r="E160" s="23">
        <v>242.96779660999999</v>
      </c>
      <c r="F160" s="27" t="str">
        <f t="shared" si="25"/>
        <v>N/A</v>
      </c>
      <c r="G160" s="23">
        <v>248.17638115</v>
      </c>
      <c r="H160" s="27" t="str">
        <f t="shared" si="26"/>
        <v>N/A</v>
      </c>
      <c r="I160" s="8">
        <v>3.18</v>
      </c>
      <c r="J160" s="8">
        <v>2.1440000000000001</v>
      </c>
      <c r="K160" s="28" t="s">
        <v>736</v>
      </c>
      <c r="L160" s="111" t="str">
        <f t="shared" si="27"/>
        <v>Yes</v>
      </c>
    </row>
    <row r="161" spans="1:12" x14ac:dyDescent="0.25">
      <c r="A161" s="174" t="s">
        <v>1471</v>
      </c>
      <c r="B161" s="22" t="s">
        <v>213</v>
      </c>
      <c r="C161" s="23">
        <v>178</v>
      </c>
      <c r="D161" s="27" t="str">
        <f t="shared" si="24"/>
        <v>N/A</v>
      </c>
      <c r="E161" s="23">
        <v>192.23702422</v>
      </c>
      <c r="F161" s="27" t="str">
        <f t="shared" si="25"/>
        <v>N/A</v>
      </c>
      <c r="G161" s="23">
        <v>184.59560067999999</v>
      </c>
      <c r="H161" s="27" t="str">
        <f t="shared" si="26"/>
        <v>N/A</v>
      </c>
      <c r="I161" s="8">
        <v>7.9980000000000002</v>
      </c>
      <c r="J161" s="8">
        <v>-3.98</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0</v>
      </c>
      <c r="H163" s="27" t="str">
        <f t="shared" si="30"/>
        <v>N/A</v>
      </c>
      <c r="I163" s="8">
        <v>0</v>
      </c>
      <c r="J163" s="8">
        <v>-100</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11</v>
      </c>
      <c r="D165" s="27" t="str">
        <f t="shared" si="28"/>
        <v>N/A</v>
      </c>
      <c r="E165" s="23">
        <v>11</v>
      </c>
      <c r="F165" s="27" t="str">
        <f t="shared" si="29"/>
        <v>N/A</v>
      </c>
      <c r="G165" s="23">
        <v>11</v>
      </c>
      <c r="H165" s="27" t="str">
        <f t="shared" si="30"/>
        <v>N/A</v>
      </c>
      <c r="I165" s="8">
        <v>300</v>
      </c>
      <c r="J165" s="8">
        <v>25</v>
      </c>
      <c r="K165" s="10" t="s">
        <v>213</v>
      </c>
      <c r="L165" s="111" t="str">
        <f t="shared" si="31"/>
        <v>N/A</v>
      </c>
    </row>
    <row r="166" spans="1:12" x14ac:dyDescent="0.25">
      <c r="A166" s="174" t="s">
        <v>1606</v>
      </c>
      <c r="B166" s="22" t="s">
        <v>213</v>
      </c>
      <c r="C166" s="23">
        <v>11</v>
      </c>
      <c r="D166" s="27" t="str">
        <f t="shared" si="28"/>
        <v>N/A</v>
      </c>
      <c r="E166" s="23">
        <v>11</v>
      </c>
      <c r="F166" s="27" t="str">
        <f t="shared" si="29"/>
        <v>N/A</v>
      </c>
      <c r="G166" s="23">
        <v>0</v>
      </c>
      <c r="H166" s="27" t="str">
        <f t="shared" si="30"/>
        <v>N/A</v>
      </c>
      <c r="I166" s="8">
        <v>-50</v>
      </c>
      <c r="J166" s="8">
        <v>-100</v>
      </c>
      <c r="K166" s="10" t="s">
        <v>213</v>
      </c>
      <c r="L166" s="111" t="str">
        <f t="shared" si="31"/>
        <v>N/A</v>
      </c>
    </row>
    <row r="167" spans="1:12" x14ac:dyDescent="0.25">
      <c r="A167" s="174" t="s">
        <v>1607</v>
      </c>
      <c r="B167" s="22" t="s">
        <v>213</v>
      </c>
      <c r="C167" s="23">
        <v>15</v>
      </c>
      <c r="D167" s="27" t="str">
        <f t="shared" si="28"/>
        <v>N/A</v>
      </c>
      <c r="E167" s="23">
        <v>20</v>
      </c>
      <c r="F167" s="27" t="str">
        <f t="shared" si="29"/>
        <v>N/A</v>
      </c>
      <c r="G167" s="23">
        <v>27</v>
      </c>
      <c r="H167" s="27" t="str">
        <f t="shared" si="30"/>
        <v>N/A</v>
      </c>
      <c r="I167" s="8">
        <v>33.33</v>
      </c>
      <c r="J167" s="8">
        <v>35</v>
      </c>
      <c r="K167" s="10" t="s">
        <v>213</v>
      </c>
      <c r="L167" s="111" t="str">
        <f t="shared" si="31"/>
        <v>N/A</v>
      </c>
    </row>
    <row r="168" spans="1:12" x14ac:dyDescent="0.25">
      <c r="A168" s="174" t="s">
        <v>125</v>
      </c>
      <c r="B168" s="22" t="s">
        <v>213</v>
      </c>
      <c r="C168" s="29">
        <v>925303</v>
      </c>
      <c r="D168" s="27" t="str">
        <f t="shared" si="28"/>
        <v>N/A</v>
      </c>
      <c r="E168" s="29">
        <v>635277</v>
      </c>
      <c r="F168" s="27" t="str">
        <f t="shared" si="29"/>
        <v>N/A</v>
      </c>
      <c r="G168" s="29">
        <v>358299</v>
      </c>
      <c r="H168" s="27" t="str">
        <f t="shared" si="30"/>
        <v>N/A</v>
      </c>
      <c r="I168" s="8">
        <v>-31.3</v>
      </c>
      <c r="J168" s="8">
        <v>-43.6</v>
      </c>
      <c r="K168" s="10" t="s">
        <v>213</v>
      </c>
      <c r="L168" s="111" t="str">
        <f t="shared" si="31"/>
        <v>N/A</v>
      </c>
    </row>
    <row r="169" spans="1:12" x14ac:dyDescent="0.25">
      <c r="A169" s="174" t="s">
        <v>1608</v>
      </c>
      <c r="B169" s="22" t="s">
        <v>213</v>
      </c>
      <c r="C169" s="29">
        <v>113930</v>
      </c>
      <c r="D169" s="27" t="str">
        <f t="shared" si="28"/>
        <v>N/A</v>
      </c>
      <c r="E169" s="29">
        <v>44417</v>
      </c>
      <c r="F169" s="27" t="str">
        <f t="shared" si="29"/>
        <v>N/A</v>
      </c>
      <c r="G169" s="29">
        <v>94777</v>
      </c>
      <c r="H169" s="27" t="str">
        <f t="shared" si="30"/>
        <v>N/A</v>
      </c>
      <c r="I169" s="8">
        <v>-61</v>
      </c>
      <c r="J169" s="8">
        <v>113.4</v>
      </c>
      <c r="K169" s="10" t="s">
        <v>213</v>
      </c>
      <c r="L169" s="111" t="str">
        <f t="shared" si="31"/>
        <v>N/A</v>
      </c>
    </row>
    <row r="170" spans="1:12" x14ac:dyDescent="0.25">
      <c r="A170" s="174" t="s">
        <v>1365</v>
      </c>
      <c r="B170" s="22" t="s">
        <v>213</v>
      </c>
      <c r="C170" s="29">
        <v>247774</v>
      </c>
      <c r="D170" s="27" t="str">
        <f t="shared" si="28"/>
        <v>N/A</v>
      </c>
      <c r="E170" s="29">
        <v>277827</v>
      </c>
      <c r="F170" s="27" t="str">
        <f t="shared" si="29"/>
        <v>N/A</v>
      </c>
      <c r="G170" s="29">
        <v>272157</v>
      </c>
      <c r="H170" s="27" t="str">
        <f t="shared" si="30"/>
        <v>N/A</v>
      </c>
      <c r="I170" s="8">
        <v>12.13</v>
      </c>
      <c r="J170" s="8">
        <v>-2.04</v>
      </c>
      <c r="K170" s="10" t="s">
        <v>213</v>
      </c>
      <c r="L170" s="111" t="str">
        <f t="shared" si="31"/>
        <v>N/A</v>
      </c>
    </row>
    <row r="171" spans="1:12" x14ac:dyDescent="0.25">
      <c r="A171" s="174" t="s">
        <v>1602</v>
      </c>
      <c r="B171" s="22" t="s">
        <v>213</v>
      </c>
      <c r="C171" s="29">
        <v>896272</v>
      </c>
      <c r="D171" s="27" t="str">
        <f t="shared" si="28"/>
        <v>N/A</v>
      </c>
      <c r="E171" s="29">
        <v>634105</v>
      </c>
      <c r="F171" s="27" t="str">
        <f t="shared" si="29"/>
        <v>N/A</v>
      </c>
      <c r="G171" s="29">
        <v>69347</v>
      </c>
      <c r="H171" s="27" t="str">
        <f t="shared" si="30"/>
        <v>N/A</v>
      </c>
      <c r="I171" s="8">
        <v>-29.3</v>
      </c>
      <c r="J171" s="8">
        <v>-89.1</v>
      </c>
      <c r="K171" s="10" t="s">
        <v>213</v>
      </c>
      <c r="L171" s="111" t="str">
        <f t="shared" si="31"/>
        <v>N/A</v>
      </c>
    </row>
    <row r="172" spans="1:12" x14ac:dyDescent="0.25">
      <c r="A172" s="174" t="s">
        <v>1603</v>
      </c>
      <c r="B172" s="22" t="s">
        <v>213</v>
      </c>
      <c r="C172" s="29">
        <v>382359</v>
      </c>
      <c r="D172" s="27" t="str">
        <f t="shared" si="28"/>
        <v>N/A</v>
      </c>
      <c r="E172" s="29">
        <v>391803</v>
      </c>
      <c r="F172" s="27" t="str">
        <f t="shared" si="29"/>
        <v>N/A</v>
      </c>
      <c r="G172" s="29">
        <v>358224</v>
      </c>
      <c r="H172" s="27" t="str">
        <f t="shared" si="30"/>
        <v>N/A</v>
      </c>
      <c r="I172" s="8">
        <v>2.4700000000000002</v>
      </c>
      <c r="J172" s="8">
        <v>-8.57</v>
      </c>
      <c r="K172" s="10" t="s">
        <v>213</v>
      </c>
      <c r="L172" s="111" t="str">
        <f t="shared" si="31"/>
        <v>N/A</v>
      </c>
    </row>
    <row r="173" spans="1:12" ht="25" x14ac:dyDescent="0.25">
      <c r="A173" s="174" t="s">
        <v>1366</v>
      </c>
      <c r="B173" s="22" t="s">
        <v>213</v>
      </c>
      <c r="C173" s="29">
        <v>157109</v>
      </c>
      <c r="D173" s="27" t="str">
        <f t="shared" ref="D173:D187" si="32">IF($B173="N/A","N/A",IF(C173&gt;10,"No",IF(C173&lt;-10,"No","Yes")))</f>
        <v>N/A</v>
      </c>
      <c r="E173" s="29">
        <v>110197</v>
      </c>
      <c r="F173" s="27" t="str">
        <f t="shared" ref="F173:F187" si="33">IF($B173="N/A","N/A",IF(E173&gt;10,"No",IF(E173&lt;-10,"No","Yes")))</f>
        <v>N/A</v>
      </c>
      <c r="G173" s="29">
        <v>184184</v>
      </c>
      <c r="H173" s="27" t="str">
        <f t="shared" ref="H173:H187" si="34">IF($B173="N/A","N/A",IF(G173&gt;10,"No",IF(G173&lt;-10,"No","Yes")))</f>
        <v>N/A</v>
      </c>
      <c r="I173" s="8">
        <v>-29.9</v>
      </c>
      <c r="J173" s="8">
        <v>67.14</v>
      </c>
      <c r="K173" s="28" t="s">
        <v>736</v>
      </c>
      <c r="L173" s="111" t="str">
        <f t="shared" ref="L173:L187" si="35">IF(J173="Div by 0", "N/A", IF(K173="N/A","N/A", IF(J173&gt;VALUE(MID(K173,1,2)), "No", IF(J173&lt;-1*VALUE(MID(K173,1,2)), "No", "Yes"))))</f>
        <v>No</v>
      </c>
    </row>
    <row r="174" spans="1:12" x14ac:dyDescent="0.25">
      <c r="A174" s="174" t="s">
        <v>647</v>
      </c>
      <c r="B174" s="22" t="s">
        <v>213</v>
      </c>
      <c r="C174" s="23">
        <v>447</v>
      </c>
      <c r="D174" s="27" t="str">
        <f t="shared" si="32"/>
        <v>N/A</v>
      </c>
      <c r="E174" s="23">
        <v>424</v>
      </c>
      <c r="F174" s="27" t="str">
        <f t="shared" si="33"/>
        <v>N/A</v>
      </c>
      <c r="G174" s="23">
        <v>1173</v>
      </c>
      <c r="H174" s="27" t="str">
        <f t="shared" si="34"/>
        <v>N/A</v>
      </c>
      <c r="I174" s="8">
        <v>-5.15</v>
      </c>
      <c r="J174" s="8">
        <v>176.7</v>
      </c>
      <c r="K174" s="28" t="s">
        <v>736</v>
      </c>
      <c r="L174" s="111" t="str">
        <f t="shared" si="35"/>
        <v>No</v>
      </c>
    </row>
    <row r="175" spans="1:12" x14ac:dyDescent="0.25">
      <c r="A175" s="174" t="s">
        <v>1367</v>
      </c>
      <c r="B175" s="22" t="s">
        <v>213</v>
      </c>
      <c r="C175" s="29">
        <v>351.47427292999998</v>
      </c>
      <c r="D175" s="27" t="str">
        <f t="shared" si="32"/>
        <v>N/A</v>
      </c>
      <c r="E175" s="29">
        <v>259.89858491000001</v>
      </c>
      <c r="F175" s="27" t="str">
        <f t="shared" si="33"/>
        <v>N/A</v>
      </c>
      <c r="G175" s="29">
        <v>157.01960783999999</v>
      </c>
      <c r="H175" s="27" t="str">
        <f t="shared" si="34"/>
        <v>N/A</v>
      </c>
      <c r="I175" s="8">
        <v>-26.1</v>
      </c>
      <c r="J175" s="8">
        <v>-39.6</v>
      </c>
      <c r="K175" s="28" t="s">
        <v>736</v>
      </c>
      <c r="L175" s="111" t="str">
        <f t="shared" si="35"/>
        <v>No</v>
      </c>
    </row>
    <row r="176" spans="1:12" ht="25" x14ac:dyDescent="0.25">
      <c r="A176" s="174" t="s">
        <v>1368</v>
      </c>
      <c r="B176" s="22" t="s">
        <v>213</v>
      </c>
      <c r="C176" s="29">
        <v>301958</v>
      </c>
      <c r="D176" s="27" t="str">
        <f t="shared" si="32"/>
        <v>N/A</v>
      </c>
      <c r="E176" s="29">
        <v>301255</v>
      </c>
      <c r="F176" s="27" t="str">
        <f t="shared" si="33"/>
        <v>N/A</v>
      </c>
      <c r="G176" s="29">
        <v>185079</v>
      </c>
      <c r="H176" s="27" t="str">
        <f t="shared" si="34"/>
        <v>N/A</v>
      </c>
      <c r="I176" s="8">
        <v>-0.23300000000000001</v>
      </c>
      <c r="J176" s="8">
        <v>-38.6</v>
      </c>
      <c r="K176" s="28" t="s">
        <v>736</v>
      </c>
      <c r="L176" s="111" t="str">
        <f t="shared" si="35"/>
        <v>No</v>
      </c>
    </row>
    <row r="177" spans="1:12" x14ac:dyDescent="0.25">
      <c r="A177" s="174" t="s">
        <v>514</v>
      </c>
      <c r="B177" s="22" t="s">
        <v>213</v>
      </c>
      <c r="C177" s="23">
        <v>619</v>
      </c>
      <c r="D177" s="27" t="str">
        <f t="shared" si="32"/>
        <v>N/A</v>
      </c>
      <c r="E177" s="23">
        <v>611</v>
      </c>
      <c r="F177" s="27" t="str">
        <f t="shared" si="33"/>
        <v>N/A</v>
      </c>
      <c r="G177" s="23">
        <v>1079</v>
      </c>
      <c r="H177" s="27" t="str">
        <f t="shared" si="34"/>
        <v>N/A</v>
      </c>
      <c r="I177" s="8">
        <v>-1.29</v>
      </c>
      <c r="J177" s="8">
        <v>76.599999999999994</v>
      </c>
      <c r="K177" s="28" t="s">
        <v>736</v>
      </c>
      <c r="L177" s="111" t="str">
        <f t="shared" si="35"/>
        <v>No</v>
      </c>
    </row>
    <row r="178" spans="1:12" x14ac:dyDescent="0.25">
      <c r="A178" s="174" t="s">
        <v>1369</v>
      </c>
      <c r="B178" s="22" t="s">
        <v>213</v>
      </c>
      <c r="C178" s="29">
        <v>487.81583198999999</v>
      </c>
      <c r="D178" s="27" t="str">
        <f t="shared" si="32"/>
        <v>N/A</v>
      </c>
      <c r="E178" s="29">
        <v>493.05237316</v>
      </c>
      <c r="F178" s="27" t="str">
        <f t="shared" si="33"/>
        <v>N/A</v>
      </c>
      <c r="G178" s="29">
        <v>171.52826691000001</v>
      </c>
      <c r="H178" s="27" t="str">
        <f t="shared" si="34"/>
        <v>N/A</v>
      </c>
      <c r="I178" s="8">
        <v>1.073</v>
      </c>
      <c r="J178" s="8">
        <v>-65.2</v>
      </c>
      <c r="K178" s="28" t="s">
        <v>736</v>
      </c>
      <c r="L178" s="111" t="str">
        <f t="shared" si="35"/>
        <v>No</v>
      </c>
    </row>
    <row r="179" spans="1:12" ht="25" x14ac:dyDescent="0.25">
      <c r="A179" s="174" t="s">
        <v>1370</v>
      </c>
      <c r="B179" s="22" t="s">
        <v>213</v>
      </c>
      <c r="C179" s="29">
        <v>61033</v>
      </c>
      <c r="D179" s="27" t="str">
        <f t="shared" si="32"/>
        <v>N/A</v>
      </c>
      <c r="E179" s="29">
        <v>67794</v>
      </c>
      <c r="F179" s="27" t="str">
        <f t="shared" si="33"/>
        <v>N/A</v>
      </c>
      <c r="G179" s="29">
        <v>212852</v>
      </c>
      <c r="H179" s="27" t="str">
        <f t="shared" si="34"/>
        <v>N/A</v>
      </c>
      <c r="I179" s="8">
        <v>11.08</v>
      </c>
      <c r="J179" s="8">
        <v>214</v>
      </c>
      <c r="K179" s="28" t="s">
        <v>736</v>
      </c>
      <c r="L179" s="111" t="str">
        <f t="shared" si="35"/>
        <v>No</v>
      </c>
    </row>
    <row r="180" spans="1:12" x14ac:dyDescent="0.25">
      <c r="A180" s="174" t="s">
        <v>515</v>
      </c>
      <c r="B180" s="22" t="s">
        <v>213</v>
      </c>
      <c r="C180" s="23">
        <v>146</v>
      </c>
      <c r="D180" s="27" t="str">
        <f t="shared" si="32"/>
        <v>N/A</v>
      </c>
      <c r="E180" s="23">
        <v>228</v>
      </c>
      <c r="F180" s="27" t="str">
        <f t="shared" si="33"/>
        <v>N/A</v>
      </c>
      <c r="G180" s="23">
        <v>1823</v>
      </c>
      <c r="H180" s="27" t="str">
        <f t="shared" si="34"/>
        <v>N/A</v>
      </c>
      <c r="I180" s="8">
        <v>56.16</v>
      </c>
      <c r="J180" s="8">
        <v>699.6</v>
      </c>
      <c r="K180" s="28" t="s">
        <v>736</v>
      </c>
      <c r="L180" s="111" t="str">
        <f t="shared" si="35"/>
        <v>No</v>
      </c>
    </row>
    <row r="181" spans="1:12" x14ac:dyDescent="0.25">
      <c r="A181" s="174" t="s">
        <v>1371</v>
      </c>
      <c r="B181" s="22" t="s">
        <v>213</v>
      </c>
      <c r="C181" s="29">
        <v>418.03424658</v>
      </c>
      <c r="D181" s="27" t="str">
        <f t="shared" si="32"/>
        <v>N/A</v>
      </c>
      <c r="E181" s="29">
        <v>297.34210525999998</v>
      </c>
      <c r="F181" s="27" t="str">
        <f t="shared" si="33"/>
        <v>N/A</v>
      </c>
      <c r="G181" s="29">
        <v>116.75918815</v>
      </c>
      <c r="H181" s="27" t="str">
        <f t="shared" si="34"/>
        <v>N/A</v>
      </c>
      <c r="I181" s="8">
        <v>-28.9</v>
      </c>
      <c r="J181" s="8">
        <v>-60.7</v>
      </c>
      <c r="K181" s="28" t="s">
        <v>736</v>
      </c>
      <c r="L181" s="111" t="str">
        <f t="shared" si="35"/>
        <v>No</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180491227</v>
      </c>
      <c r="D185" s="27" t="str">
        <f t="shared" si="32"/>
        <v>N/A</v>
      </c>
      <c r="E185" s="29">
        <v>187560076</v>
      </c>
      <c r="F185" s="27" t="str">
        <f t="shared" si="33"/>
        <v>N/A</v>
      </c>
      <c r="G185" s="29">
        <v>190580916</v>
      </c>
      <c r="H185" s="27" t="str">
        <f t="shared" si="34"/>
        <v>N/A</v>
      </c>
      <c r="I185" s="8">
        <v>3.9159999999999999</v>
      </c>
      <c r="J185" s="8">
        <v>1.611</v>
      </c>
      <c r="K185" s="28" t="s">
        <v>736</v>
      </c>
      <c r="L185" s="111" t="str">
        <f t="shared" si="35"/>
        <v>Yes</v>
      </c>
    </row>
    <row r="186" spans="1:12" ht="25" x14ac:dyDescent="0.25">
      <c r="A186" s="174" t="s">
        <v>517</v>
      </c>
      <c r="B186" s="22" t="s">
        <v>213</v>
      </c>
      <c r="C186" s="23">
        <v>5421</v>
      </c>
      <c r="D186" s="27" t="str">
        <f t="shared" si="32"/>
        <v>N/A</v>
      </c>
      <c r="E186" s="23">
        <v>5556</v>
      </c>
      <c r="F186" s="27" t="str">
        <f t="shared" si="33"/>
        <v>N/A</v>
      </c>
      <c r="G186" s="23">
        <v>5701</v>
      </c>
      <c r="H186" s="27" t="str">
        <f t="shared" si="34"/>
        <v>N/A</v>
      </c>
      <c r="I186" s="8">
        <v>2.4900000000000002</v>
      </c>
      <c r="J186" s="8">
        <v>2.61</v>
      </c>
      <c r="K186" s="28" t="s">
        <v>736</v>
      </c>
      <c r="L186" s="111" t="str">
        <f t="shared" si="35"/>
        <v>Yes</v>
      </c>
    </row>
    <row r="187" spans="1:12" ht="25" x14ac:dyDescent="0.25">
      <c r="A187" s="174" t="s">
        <v>1375</v>
      </c>
      <c r="B187" s="22" t="s">
        <v>213</v>
      </c>
      <c r="C187" s="29">
        <v>33294.821434999998</v>
      </c>
      <c r="D187" s="27" t="str">
        <f t="shared" si="32"/>
        <v>N/A</v>
      </c>
      <c r="E187" s="29">
        <v>33758.113031000001</v>
      </c>
      <c r="F187" s="27" t="str">
        <f t="shared" si="33"/>
        <v>N/A</v>
      </c>
      <c r="G187" s="29">
        <v>33429.383617</v>
      </c>
      <c r="H187" s="27" t="str">
        <f t="shared" si="34"/>
        <v>N/A</v>
      </c>
      <c r="I187" s="8">
        <v>1.391</v>
      </c>
      <c r="J187" s="8">
        <v>-0.97399999999999998</v>
      </c>
      <c r="K187" s="28" t="s">
        <v>736</v>
      </c>
      <c r="L187" s="111" t="str">
        <f t="shared" si="35"/>
        <v>Yes</v>
      </c>
    </row>
    <row r="188" spans="1:12" x14ac:dyDescent="0.25">
      <c r="A188" s="143" t="s">
        <v>1376</v>
      </c>
      <c r="B188" s="22" t="s">
        <v>213</v>
      </c>
      <c r="C188" s="29">
        <v>189929969</v>
      </c>
      <c r="D188" s="27" t="str">
        <f t="shared" ref="D188:D203" si="36">IF($B188="N/A","N/A",IF(C188&gt;10,"No",IF(C188&lt;-10,"No","Yes")))</f>
        <v>N/A</v>
      </c>
      <c r="E188" s="29">
        <v>196444377</v>
      </c>
      <c r="F188" s="27" t="str">
        <f t="shared" ref="F188:F203" si="37">IF($B188="N/A","N/A",IF(E188&gt;10,"No",IF(E188&lt;-10,"No","Yes")))</f>
        <v>N/A</v>
      </c>
      <c r="G188" s="29">
        <v>199009507</v>
      </c>
      <c r="H188" s="27" t="str">
        <f t="shared" ref="H188:H203" si="38">IF($B188="N/A","N/A",IF(G188&gt;10,"No",IF(G188&lt;-10,"No","Yes")))</f>
        <v>N/A</v>
      </c>
      <c r="I188" s="8">
        <v>3.43</v>
      </c>
      <c r="J188" s="8">
        <v>1.306</v>
      </c>
      <c r="K188" s="28" t="s">
        <v>736</v>
      </c>
      <c r="L188" s="111" t="str">
        <f t="shared" ref="L188:L203" si="39">IF(J188="Div by 0", "N/A", IF(K188="N/A","N/A", IF(J188&gt;VALUE(MID(K188,1,2)), "No", IF(J188&lt;-1*VALUE(MID(K188,1,2)), "No", "Yes"))))</f>
        <v>Yes</v>
      </c>
    </row>
    <row r="189" spans="1:12" x14ac:dyDescent="0.25">
      <c r="A189" s="143" t="s">
        <v>1473</v>
      </c>
      <c r="B189" s="22" t="s">
        <v>213</v>
      </c>
      <c r="C189" s="23">
        <v>5671</v>
      </c>
      <c r="D189" s="27" t="str">
        <f t="shared" si="36"/>
        <v>N/A</v>
      </c>
      <c r="E189" s="23">
        <v>5778</v>
      </c>
      <c r="F189" s="27" t="str">
        <f t="shared" si="37"/>
        <v>N/A</v>
      </c>
      <c r="G189" s="23">
        <v>6150</v>
      </c>
      <c r="H189" s="27" t="str">
        <f t="shared" si="38"/>
        <v>N/A</v>
      </c>
      <c r="I189" s="8">
        <v>1.887</v>
      </c>
      <c r="J189" s="8">
        <v>6.4379999999999997</v>
      </c>
      <c r="K189" s="28" t="s">
        <v>736</v>
      </c>
      <c r="L189" s="111" t="str">
        <f t="shared" si="39"/>
        <v>Yes</v>
      </c>
    </row>
    <row r="190" spans="1:12" x14ac:dyDescent="0.25">
      <c r="A190" s="143" t="s">
        <v>1474</v>
      </c>
      <c r="B190" s="22" t="s">
        <v>213</v>
      </c>
      <c r="C190" s="29">
        <v>33491.44225</v>
      </c>
      <c r="D190" s="27" t="str">
        <f t="shared" si="36"/>
        <v>N/A</v>
      </c>
      <c r="E190" s="29">
        <v>33998.680684999999</v>
      </c>
      <c r="F190" s="27" t="str">
        <f t="shared" si="37"/>
        <v>N/A</v>
      </c>
      <c r="G190" s="29">
        <v>32359.269431000001</v>
      </c>
      <c r="H190" s="27" t="str">
        <f t="shared" si="38"/>
        <v>N/A</v>
      </c>
      <c r="I190" s="8">
        <v>1.5149999999999999</v>
      </c>
      <c r="J190" s="8">
        <v>-4.82</v>
      </c>
      <c r="K190" s="28" t="s">
        <v>736</v>
      </c>
      <c r="L190" s="111" t="str">
        <f t="shared" si="39"/>
        <v>Yes</v>
      </c>
    </row>
    <row r="191" spans="1:12" x14ac:dyDescent="0.25">
      <c r="A191" s="143" t="s">
        <v>1475</v>
      </c>
      <c r="B191" s="22" t="s">
        <v>213</v>
      </c>
      <c r="C191" s="29">
        <v>17764.552413000001</v>
      </c>
      <c r="D191" s="27" t="str">
        <f t="shared" si="36"/>
        <v>N/A</v>
      </c>
      <c r="E191" s="29">
        <v>18401.260450000002</v>
      </c>
      <c r="F191" s="27" t="str">
        <f t="shared" si="37"/>
        <v>N/A</v>
      </c>
      <c r="G191" s="29">
        <v>17458.100494999999</v>
      </c>
      <c r="H191" s="27" t="str">
        <f t="shared" si="38"/>
        <v>N/A</v>
      </c>
      <c r="I191" s="8">
        <v>3.5840000000000001</v>
      </c>
      <c r="J191" s="8">
        <v>-5.13</v>
      </c>
      <c r="K191" s="28" t="s">
        <v>736</v>
      </c>
      <c r="L191" s="111" t="str">
        <f t="shared" si="39"/>
        <v>Yes</v>
      </c>
    </row>
    <row r="192" spans="1:12" x14ac:dyDescent="0.25">
      <c r="A192" s="143" t="s">
        <v>1476</v>
      </c>
      <c r="B192" s="22" t="s">
        <v>213</v>
      </c>
      <c r="C192" s="29">
        <v>45361.690976999998</v>
      </c>
      <c r="D192" s="27" t="str">
        <f t="shared" si="36"/>
        <v>N/A</v>
      </c>
      <c r="E192" s="29">
        <v>46117.152454000003</v>
      </c>
      <c r="F192" s="27" t="str">
        <f t="shared" si="37"/>
        <v>N/A</v>
      </c>
      <c r="G192" s="29">
        <v>43695.649342999997</v>
      </c>
      <c r="H192" s="27" t="str">
        <f t="shared" si="38"/>
        <v>N/A</v>
      </c>
      <c r="I192" s="8">
        <v>1.665</v>
      </c>
      <c r="J192" s="8">
        <v>-5.25</v>
      </c>
      <c r="K192" s="28" t="s">
        <v>736</v>
      </c>
      <c r="L192" s="111" t="str">
        <f t="shared" si="39"/>
        <v>Yes</v>
      </c>
    </row>
    <row r="193" spans="1:12" x14ac:dyDescent="0.25">
      <c r="A193" s="174" t="s">
        <v>1477</v>
      </c>
      <c r="B193" s="22" t="s">
        <v>213</v>
      </c>
      <c r="C193" s="5">
        <v>22.587326244</v>
      </c>
      <c r="D193" s="27" t="str">
        <f t="shared" si="36"/>
        <v>N/A</v>
      </c>
      <c r="E193" s="5">
        <v>23.076923077</v>
      </c>
      <c r="F193" s="27" t="str">
        <f t="shared" si="37"/>
        <v>N/A</v>
      </c>
      <c r="G193" s="5">
        <v>24.413481005000001</v>
      </c>
      <c r="H193" s="27" t="str">
        <f t="shared" si="38"/>
        <v>N/A</v>
      </c>
      <c r="I193" s="8">
        <v>2.1680000000000001</v>
      </c>
      <c r="J193" s="8">
        <v>5.7919999999999998</v>
      </c>
      <c r="K193" s="28" t="s">
        <v>736</v>
      </c>
      <c r="L193" s="111" t="str">
        <f t="shared" si="39"/>
        <v>Yes</v>
      </c>
    </row>
    <row r="194" spans="1:12" x14ac:dyDescent="0.25">
      <c r="A194" s="174" t="s">
        <v>1478</v>
      </c>
      <c r="B194" s="22" t="s">
        <v>213</v>
      </c>
      <c r="C194" s="5">
        <v>22.526236881999999</v>
      </c>
      <c r="D194" s="27" t="str">
        <f t="shared" si="36"/>
        <v>N/A</v>
      </c>
      <c r="E194" s="5">
        <v>23.547226953999999</v>
      </c>
      <c r="F194" s="27" t="str">
        <f t="shared" si="37"/>
        <v>N/A</v>
      </c>
      <c r="G194" s="5">
        <v>24.396359583999999</v>
      </c>
      <c r="H194" s="27" t="str">
        <f t="shared" si="38"/>
        <v>N/A</v>
      </c>
      <c r="I194" s="8">
        <v>4.532</v>
      </c>
      <c r="J194" s="8">
        <v>3.6059999999999999</v>
      </c>
      <c r="K194" s="28" t="s">
        <v>736</v>
      </c>
      <c r="L194" s="111" t="str">
        <f t="shared" si="39"/>
        <v>Yes</v>
      </c>
    </row>
    <row r="195" spans="1:12" x14ac:dyDescent="0.25">
      <c r="A195" s="174" t="s">
        <v>1479</v>
      </c>
      <c r="B195" s="22" t="s">
        <v>213</v>
      </c>
      <c r="C195" s="5">
        <v>24.151056049000001</v>
      </c>
      <c r="D195" s="27" t="str">
        <f t="shared" si="36"/>
        <v>N/A</v>
      </c>
      <c r="E195" s="5">
        <v>24.176802135999999</v>
      </c>
      <c r="F195" s="27" t="str">
        <f t="shared" si="37"/>
        <v>N/A</v>
      </c>
      <c r="G195" s="5">
        <v>26.01010101</v>
      </c>
      <c r="H195" s="27" t="str">
        <f t="shared" si="38"/>
        <v>N/A</v>
      </c>
      <c r="I195" s="8">
        <v>0.1066</v>
      </c>
      <c r="J195" s="8">
        <v>7.5830000000000002</v>
      </c>
      <c r="K195" s="28" t="s">
        <v>736</v>
      </c>
      <c r="L195" s="111" t="str">
        <f t="shared" si="39"/>
        <v>Yes</v>
      </c>
    </row>
    <row r="196" spans="1:12" x14ac:dyDescent="0.25">
      <c r="A196" s="143" t="s">
        <v>1388</v>
      </c>
      <c r="B196" s="22" t="s">
        <v>213</v>
      </c>
      <c r="C196" s="29">
        <v>180491227</v>
      </c>
      <c r="D196" s="27" t="str">
        <f t="shared" si="36"/>
        <v>N/A</v>
      </c>
      <c r="E196" s="29">
        <v>187560076</v>
      </c>
      <c r="F196" s="27" t="str">
        <f t="shared" si="37"/>
        <v>N/A</v>
      </c>
      <c r="G196" s="29">
        <v>190580916</v>
      </c>
      <c r="H196" s="27" t="str">
        <f t="shared" si="38"/>
        <v>N/A</v>
      </c>
      <c r="I196" s="8">
        <v>3.9159999999999999</v>
      </c>
      <c r="J196" s="8">
        <v>1.611</v>
      </c>
      <c r="K196" s="28" t="s">
        <v>736</v>
      </c>
      <c r="L196" s="111" t="str">
        <f t="shared" si="39"/>
        <v>Yes</v>
      </c>
    </row>
    <row r="197" spans="1:12" x14ac:dyDescent="0.25">
      <c r="A197" s="143" t="s">
        <v>1480</v>
      </c>
      <c r="B197" s="22" t="s">
        <v>213</v>
      </c>
      <c r="C197" s="23">
        <v>5422</v>
      </c>
      <c r="D197" s="27" t="str">
        <f t="shared" si="36"/>
        <v>N/A</v>
      </c>
      <c r="E197" s="23">
        <v>5556</v>
      </c>
      <c r="F197" s="27" t="str">
        <f t="shared" si="37"/>
        <v>N/A</v>
      </c>
      <c r="G197" s="23">
        <v>5701</v>
      </c>
      <c r="H197" s="27" t="str">
        <f t="shared" si="38"/>
        <v>N/A</v>
      </c>
      <c r="I197" s="8">
        <v>2.4710000000000001</v>
      </c>
      <c r="J197" s="8">
        <v>2.61</v>
      </c>
      <c r="K197" s="28" t="s">
        <v>736</v>
      </c>
      <c r="L197" s="111" t="str">
        <f t="shared" si="39"/>
        <v>Yes</v>
      </c>
    </row>
    <row r="198" spans="1:12" ht="25" x14ac:dyDescent="0.25">
      <c r="A198" s="143" t="s">
        <v>1481</v>
      </c>
      <c r="B198" s="22" t="s">
        <v>213</v>
      </c>
      <c r="C198" s="29">
        <v>33288.680744999998</v>
      </c>
      <c r="D198" s="27" t="str">
        <f t="shared" si="36"/>
        <v>N/A</v>
      </c>
      <c r="E198" s="29">
        <v>33758.113031000001</v>
      </c>
      <c r="F198" s="27" t="str">
        <f t="shared" si="37"/>
        <v>N/A</v>
      </c>
      <c r="G198" s="29">
        <v>33429.383617</v>
      </c>
      <c r="H198" s="27" t="str">
        <f t="shared" si="38"/>
        <v>N/A</v>
      </c>
      <c r="I198" s="8">
        <v>1.41</v>
      </c>
      <c r="J198" s="8">
        <v>-0.97399999999999998</v>
      </c>
      <c r="K198" s="28" t="s">
        <v>736</v>
      </c>
      <c r="L198" s="111" t="str">
        <f t="shared" si="39"/>
        <v>Yes</v>
      </c>
    </row>
    <row r="199" spans="1:12" ht="25" x14ac:dyDescent="0.25">
      <c r="A199" s="143" t="s">
        <v>1482</v>
      </c>
      <c r="B199" s="22" t="s">
        <v>213</v>
      </c>
      <c r="C199" s="29">
        <v>17493.630165999999</v>
      </c>
      <c r="D199" s="27" t="str">
        <f t="shared" si="36"/>
        <v>N/A</v>
      </c>
      <c r="E199" s="29">
        <v>18264.250413000002</v>
      </c>
      <c r="F199" s="27" t="str">
        <f t="shared" si="37"/>
        <v>N/A</v>
      </c>
      <c r="G199" s="29">
        <v>17847.668667000002</v>
      </c>
      <c r="H199" s="27" t="str">
        <f t="shared" si="38"/>
        <v>N/A</v>
      </c>
      <c r="I199" s="8">
        <v>4.4050000000000002</v>
      </c>
      <c r="J199" s="8">
        <v>-2.2799999999999998</v>
      </c>
      <c r="K199" s="28" t="s">
        <v>736</v>
      </c>
      <c r="L199" s="111" t="str">
        <f t="shared" si="39"/>
        <v>Yes</v>
      </c>
    </row>
    <row r="200" spans="1:12" ht="25" x14ac:dyDescent="0.25">
      <c r="A200" s="143" t="s">
        <v>1483</v>
      </c>
      <c r="B200" s="22" t="s">
        <v>213</v>
      </c>
      <c r="C200" s="29">
        <v>45478.439359000004</v>
      </c>
      <c r="D200" s="27" t="str">
        <f t="shared" si="36"/>
        <v>N/A</v>
      </c>
      <c r="E200" s="29">
        <v>45823.899071</v>
      </c>
      <c r="F200" s="27" t="str">
        <f t="shared" si="37"/>
        <v>N/A</v>
      </c>
      <c r="G200" s="29">
        <v>45658.119249000003</v>
      </c>
      <c r="H200" s="27" t="str">
        <f t="shared" si="38"/>
        <v>N/A</v>
      </c>
      <c r="I200" s="8">
        <v>0.75960000000000005</v>
      </c>
      <c r="J200" s="8">
        <v>-0.36199999999999999</v>
      </c>
      <c r="K200" s="28" t="s">
        <v>736</v>
      </c>
      <c r="L200" s="111" t="str">
        <f t="shared" si="39"/>
        <v>Yes</v>
      </c>
    </row>
    <row r="201" spans="1:12" ht="25" x14ac:dyDescent="0.25">
      <c r="A201" s="143" t="s">
        <v>1484</v>
      </c>
      <c r="B201" s="22" t="s">
        <v>213</v>
      </c>
      <c r="C201" s="5">
        <v>21.595570956</v>
      </c>
      <c r="D201" s="27" t="str">
        <f t="shared" si="36"/>
        <v>N/A</v>
      </c>
      <c r="E201" s="5">
        <v>22.190270787999999</v>
      </c>
      <c r="F201" s="27" t="str">
        <f t="shared" si="37"/>
        <v>N/A</v>
      </c>
      <c r="G201" s="5">
        <v>22.631098408</v>
      </c>
      <c r="H201" s="27" t="str">
        <f t="shared" si="38"/>
        <v>N/A</v>
      </c>
      <c r="I201" s="8">
        <v>2.754</v>
      </c>
      <c r="J201" s="8">
        <v>1.9870000000000001</v>
      </c>
      <c r="K201" s="28" t="s">
        <v>736</v>
      </c>
      <c r="L201" s="111" t="str">
        <f t="shared" si="39"/>
        <v>Yes</v>
      </c>
    </row>
    <row r="202" spans="1:12" ht="25" x14ac:dyDescent="0.25">
      <c r="A202" s="143" t="s">
        <v>1485</v>
      </c>
      <c r="B202" s="22" t="s">
        <v>213</v>
      </c>
      <c r="C202" s="5">
        <v>21.992128936</v>
      </c>
      <c r="D202" s="27" t="str">
        <f t="shared" si="36"/>
        <v>N/A</v>
      </c>
      <c r="E202" s="5">
        <v>22.941510505</v>
      </c>
      <c r="F202" s="27" t="str">
        <f t="shared" si="37"/>
        <v>N/A</v>
      </c>
      <c r="G202" s="5">
        <v>23.207652303</v>
      </c>
      <c r="H202" s="27" t="str">
        <f t="shared" si="38"/>
        <v>N/A</v>
      </c>
      <c r="I202" s="8">
        <v>4.3170000000000002</v>
      </c>
      <c r="J202" s="8">
        <v>1.1599999999999999</v>
      </c>
      <c r="K202" s="28" t="s">
        <v>736</v>
      </c>
      <c r="L202" s="111" t="str">
        <f t="shared" si="39"/>
        <v>Yes</v>
      </c>
    </row>
    <row r="203" spans="1:12" ht="25" x14ac:dyDescent="0.25">
      <c r="A203" s="179" t="s">
        <v>1486</v>
      </c>
      <c r="B203" s="119" t="s">
        <v>213</v>
      </c>
      <c r="C203" s="120">
        <v>22.830061945000001</v>
      </c>
      <c r="D203" s="151" t="str">
        <f t="shared" si="36"/>
        <v>N/A</v>
      </c>
      <c r="E203" s="120">
        <v>23.145950756000001</v>
      </c>
      <c r="F203" s="151" t="str">
        <f t="shared" si="37"/>
        <v>N/A</v>
      </c>
      <c r="G203" s="120">
        <v>23.729946523999999</v>
      </c>
      <c r="H203" s="151" t="str">
        <f t="shared" si="38"/>
        <v>N/A</v>
      </c>
      <c r="I203" s="152">
        <v>1.3839999999999999</v>
      </c>
      <c r="J203" s="152">
        <v>2.5230000000000001</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163110</v>
      </c>
      <c r="D6" s="27" t="str">
        <f>IF($B6="N/A","N/A",IF(C6&gt;10,"No",IF(C6&lt;-10,"No","Yes")))</f>
        <v>N/A</v>
      </c>
      <c r="E6" s="23">
        <v>169125</v>
      </c>
      <c r="F6" s="27" t="str">
        <f>IF($B6="N/A","N/A",IF(E6&gt;10,"No",IF(E6&lt;-10,"No","Yes")))</f>
        <v>N/A</v>
      </c>
      <c r="G6" s="23">
        <v>169395</v>
      </c>
      <c r="H6" s="27" t="str">
        <f>IF($B6="N/A","N/A",IF(G6&gt;10,"No",IF(G6&lt;-10,"No","Yes")))</f>
        <v>N/A</v>
      </c>
      <c r="I6" s="8">
        <v>3.6880000000000002</v>
      </c>
      <c r="J6" s="8">
        <v>0.15959999999999999</v>
      </c>
      <c r="K6" s="28" t="s">
        <v>736</v>
      </c>
      <c r="L6" s="111" t="str">
        <f t="shared" ref="L6:L46" si="0">IF(J6="Div by 0", "N/A", IF(K6="N/A","N/A", IF(J6&gt;VALUE(MID(K6,1,2)), "No", IF(J6&lt;-1*VALUE(MID(K6,1,2)), "No", "Yes"))))</f>
        <v>Yes</v>
      </c>
    </row>
    <row r="7" spans="1:12" x14ac:dyDescent="0.25">
      <c r="A7" s="174" t="s">
        <v>10</v>
      </c>
      <c r="B7" s="22" t="s">
        <v>213</v>
      </c>
      <c r="C7" s="23">
        <v>146033</v>
      </c>
      <c r="D7" s="27" t="str">
        <f>IF($B7="N/A","N/A",IF(C7&gt;10,"No",IF(C7&lt;-10,"No","Yes")))</f>
        <v>N/A</v>
      </c>
      <c r="E7" s="23">
        <v>151859</v>
      </c>
      <c r="F7" s="27" t="str">
        <f>IF($B7="N/A","N/A",IF(E7&gt;10,"No",IF(E7&lt;-10,"No","Yes")))</f>
        <v>N/A</v>
      </c>
      <c r="G7" s="23">
        <v>152129</v>
      </c>
      <c r="H7" s="27" t="str">
        <f>IF($B7="N/A","N/A",IF(G7&gt;10,"No",IF(G7&lt;-10,"No","Yes")))</f>
        <v>N/A</v>
      </c>
      <c r="I7" s="8">
        <v>3.99</v>
      </c>
      <c r="J7" s="8">
        <v>0.17780000000000001</v>
      </c>
      <c r="K7" s="28" t="s">
        <v>736</v>
      </c>
      <c r="L7" s="111" t="str">
        <f t="shared" si="0"/>
        <v>Yes</v>
      </c>
    </row>
    <row r="8" spans="1:12" x14ac:dyDescent="0.25">
      <c r="A8" s="174" t="s">
        <v>91</v>
      </c>
      <c r="B8" s="5" t="s">
        <v>297</v>
      </c>
      <c r="C8" s="4">
        <v>89.530378271999993</v>
      </c>
      <c r="D8" s="27" t="str">
        <f>IF($B8="N/A","N/A",IF(C8&gt;90,"No",IF(C8&lt;65,"No","Yes")))</f>
        <v>Yes</v>
      </c>
      <c r="E8" s="4">
        <v>89.790983001000001</v>
      </c>
      <c r="F8" s="27" t="str">
        <f>IF($B8="N/A","N/A",IF(E8&gt;90,"No",IF(E8&lt;65,"No","Yes")))</f>
        <v>Yes</v>
      </c>
      <c r="G8" s="4">
        <v>89.807255232000003</v>
      </c>
      <c r="H8" s="27" t="str">
        <f>IF($B8="N/A","N/A",IF(G8&gt;90,"No",IF(G8&lt;65,"No","Yes")))</f>
        <v>Yes</v>
      </c>
      <c r="I8" s="8">
        <v>0.29110000000000003</v>
      </c>
      <c r="J8" s="8">
        <v>1.8100000000000002E-2</v>
      </c>
      <c r="K8" s="28" t="s">
        <v>736</v>
      </c>
      <c r="L8" s="111" t="str">
        <f t="shared" si="0"/>
        <v>Yes</v>
      </c>
    </row>
    <row r="9" spans="1:12" x14ac:dyDescent="0.25">
      <c r="A9" s="174" t="s">
        <v>92</v>
      </c>
      <c r="B9" s="5" t="s">
        <v>298</v>
      </c>
      <c r="C9" s="4">
        <v>93.372831146999999</v>
      </c>
      <c r="D9" s="27" t="str">
        <f>IF($B9="N/A","N/A",IF(C9&gt;100,"No",IF(C9&lt;90,"No","Yes")))</f>
        <v>Yes</v>
      </c>
      <c r="E9" s="4">
        <v>92.951430021999997</v>
      </c>
      <c r="F9" s="27" t="str">
        <f>IF($B9="N/A","N/A",IF(E9&gt;100,"No",IF(E9&lt;90,"No","Yes")))</f>
        <v>Yes</v>
      </c>
      <c r="G9" s="4">
        <v>92.937572446000004</v>
      </c>
      <c r="H9" s="27" t="str">
        <f>IF($B9="N/A","N/A",IF(G9&gt;100,"No",IF(G9&lt;90,"No","Yes")))</f>
        <v>Yes</v>
      </c>
      <c r="I9" s="8">
        <v>-0.45100000000000001</v>
      </c>
      <c r="J9" s="8">
        <v>-1.4999999999999999E-2</v>
      </c>
      <c r="K9" s="28" t="s">
        <v>736</v>
      </c>
      <c r="L9" s="111" t="str">
        <f t="shared" si="0"/>
        <v>Yes</v>
      </c>
    </row>
    <row r="10" spans="1:12" x14ac:dyDescent="0.25">
      <c r="A10" s="174" t="s">
        <v>93</v>
      </c>
      <c r="B10" s="5" t="s">
        <v>299</v>
      </c>
      <c r="C10" s="4">
        <v>92.044389457999998</v>
      </c>
      <c r="D10" s="27" t="str">
        <f>IF($B10="N/A","N/A",IF(C10&gt;100,"No",IF(C10&lt;85,"No","Yes")))</f>
        <v>Yes</v>
      </c>
      <c r="E10" s="4">
        <v>92.839257016999994</v>
      </c>
      <c r="F10" s="27" t="str">
        <f>IF($B10="N/A","N/A",IF(E10&gt;100,"No",IF(E10&lt;85,"No","Yes")))</f>
        <v>Yes</v>
      </c>
      <c r="G10" s="4">
        <v>92.988004361999998</v>
      </c>
      <c r="H10" s="27" t="str">
        <f>IF($B10="N/A","N/A",IF(G10&gt;100,"No",IF(G10&lt;85,"No","Yes")))</f>
        <v>Yes</v>
      </c>
      <c r="I10" s="8">
        <v>0.86360000000000003</v>
      </c>
      <c r="J10" s="8">
        <v>0.16020000000000001</v>
      </c>
      <c r="K10" s="28" t="s">
        <v>736</v>
      </c>
      <c r="L10" s="111" t="str">
        <f t="shared" si="0"/>
        <v>Yes</v>
      </c>
    </row>
    <row r="11" spans="1:12" x14ac:dyDescent="0.25">
      <c r="A11" s="174" t="s">
        <v>94</v>
      </c>
      <c r="B11" s="5" t="s">
        <v>300</v>
      </c>
      <c r="C11" s="4">
        <v>89.516708852999997</v>
      </c>
      <c r="D11" s="27" t="str">
        <f>IF($B11="N/A","N/A",IF(C11&gt;100,"No",IF(C11&lt;80,"No","Yes")))</f>
        <v>Yes</v>
      </c>
      <c r="E11" s="4">
        <v>89.797650009999998</v>
      </c>
      <c r="F11" s="27" t="str">
        <f>IF($B11="N/A","N/A",IF(E11&gt;100,"No",IF(E11&lt;80,"No","Yes")))</f>
        <v>Yes</v>
      </c>
      <c r="G11" s="4">
        <v>89.859475883000002</v>
      </c>
      <c r="H11" s="27" t="str">
        <f>IF($B11="N/A","N/A",IF(G11&gt;100,"No",IF(G11&lt;80,"No","Yes")))</f>
        <v>Yes</v>
      </c>
      <c r="I11" s="8">
        <v>0.31380000000000002</v>
      </c>
      <c r="J11" s="8">
        <v>6.8900000000000003E-2</v>
      </c>
      <c r="K11" s="28" t="s">
        <v>736</v>
      </c>
      <c r="L11" s="111" t="str">
        <f t="shared" si="0"/>
        <v>Yes</v>
      </c>
    </row>
    <row r="12" spans="1:12" x14ac:dyDescent="0.25">
      <c r="A12" s="174" t="s">
        <v>95</v>
      </c>
      <c r="B12" s="5" t="s">
        <v>300</v>
      </c>
      <c r="C12" s="4">
        <v>84.719996535000007</v>
      </c>
      <c r="D12" s="27" t="str">
        <f>IF($B12="N/A","N/A",IF(C12&gt;100,"No",IF(C12&lt;80,"No","Yes")))</f>
        <v>Yes</v>
      </c>
      <c r="E12" s="4">
        <v>84.383474958999997</v>
      </c>
      <c r="F12" s="27" t="str">
        <f>IF($B12="N/A","N/A",IF(E12&gt;100,"No",IF(E12&lt;80,"No","Yes")))</f>
        <v>Yes</v>
      </c>
      <c r="G12" s="4">
        <v>83.815319849999995</v>
      </c>
      <c r="H12" s="27" t="str">
        <f>IF($B12="N/A","N/A",IF(G12&gt;100,"No",IF(G12&lt;80,"No","Yes")))</f>
        <v>Yes</v>
      </c>
      <c r="I12" s="8">
        <v>-0.39700000000000002</v>
      </c>
      <c r="J12" s="8">
        <v>-0.67300000000000004</v>
      </c>
      <c r="K12" s="28" t="s">
        <v>736</v>
      </c>
      <c r="L12" s="111" t="str">
        <f t="shared" si="0"/>
        <v>Yes</v>
      </c>
    </row>
    <row r="13" spans="1:12" x14ac:dyDescent="0.25">
      <c r="A13" s="110" t="s">
        <v>96</v>
      </c>
      <c r="B13" s="22" t="s">
        <v>213</v>
      </c>
      <c r="C13" s="23">
        <v>130684.06</v>
      </c>
      <c r="D13" s="27" t="str">
        <f t="shared" ref="D13:D44" si="1">IF($B13="N/A","N/A",IF(C13&gt;10,"No",IF(C13&lt;-10,"No","Yes")))</f>
        <v>N/A</v>
      </c>
      <c r="E13" s="23">
        <v>135532.97</v>
      </c>
      <c r="F13" s="27" t="str">
        <f t="shared" ref="F13:F44" si="2">IF($B13="N/A","N/A",IF(E13&gt;10,"No",IF(E13&lt;-10,"No","Yes")))</f>
        <v>N/A</v>
      </c>
      <c r="G13" s="23">
        <v>138991.03</v>
      </c>
      <c r="H13" s="27" t="str">
        <f t="shared" ref="H13:H44" si="3">IF($B13="N/A","N/A",IF(G13&gt;10,"No",IF(G13&lt;-10,"No","Yes")))</f>
        <v>N/A</v>
      </c>
      <c r="I13" s="8">
        <v>3.71</v>
      </c>
      <c r="J13" s="8">
        <v>2.5510000000000002</v>
      </c>
      <c r="K13" s="28" t="s">
        <v>736</v>
      </c>
      <c r="L13" s="111" t="str">
        <f t="shared" si="0"/>
        <v>Yes</v>
      </c>
    </row>
    <row r="14" spans="1:12" x14ac:dyDescent="0.25">
      <c r="A14" s="110" t="s">
        <v>100</v>
      </c>
      <c r="B14" s="22" t="s">
        <v>213</v>
      </c>
      <c r="C14" s="23">
        <v>11815</v>
      </c>
      <c r="D14" s="27" t="str">
        <f t="shared" si="1"/>
        <v>N/A</v>
      </c>
      <c r="E14" s="23">
        <v>11818</v>
      </c>
      <c r="F14" s="27" t="str">
        <f t="shared" si="2"/>
        <v>N/A</v>
      </c>
      <c r="G14" s="23">
        <v>12078</v>
      </c>
      <c r="H14" s="27" t="str">
        <f t="shared" si="3"/>
        <v>N/A</v>
      </c>
      <c r="I14" s="8">
        <v>2.5399999999999999E-2</v>
      </c>
      <c r="J14" s="8">
        <v>2.2000000000000002</v>
      </c>
      <c r="K14" s="28" t="s">
        <v>736</v>
      </c>
      <c r="L14" s="111" t="str">
        <f t="shared" si="0"/>
        <v>Yes</v>
      </c>
    </row>
    <row r="15" spans="1:12" x14ac:dyDescent="0.25">
      <c r="A15" s="110" t="s">
        <v>977</v>
      </c>
      <c r="B15" s="22" t="s">
        <v>213</v>
      </c>
      <c r="C15" s="23">
        <v>1589</v>
      </c>
      <c r="D15" s="27" t="str">
        <f t="shared" si="1"/>
        <v>N/A</v>
      </c>
      <c r="E15" s="23">
        <v>1589</v>
      </c>
      <c r="F15" s="27" t="str">
        <f t="shared" si="2"/>
        <v>N/A</v>
      </c>
      <c r="G15" s="23">
        <v>11</v>
      </c>
      <c r="H15" s="27" t="str">
        <f t="shared" si="3"/>
        <v>N/A</v>
      </c>
      <c r="I15" s="8">
        <v>0</v>
      </c>
      <c r="J15" s="8">
        <v>-99.6</v>
      </c>
      <c r="K15" s="28" t="s">
        <v>736</v>
      </c>
      <c r="L15" s="111" t="str">
        <f t="shared" si="0"/>
        <v>No</v>
      </c>
    </row>
    <row r="16" spans="1:12" x14ac:dyDescent="0.25">
      <c r="A16" s="110" t="s">
        <v>978</v>
      </c>
      <c r="B16" s="22" t="s">
        <v>213</v>
      </c>
      <c r="C16" s="23">
        <v>1612</v>
      </c>
      <c r="D16" s="27" t="str">
        <f t="shared" si="1"/>
        <v>N/A</v>
      </c>
      <c r="E16" s="23">
        <v>1539</v>
      </c>
      <c r="F16" s="27" t="str">
        <f t="shared" si="2"/>
        <v>N/A</v>
      </c>
      <c r="G16" s="23">
        <v>1624</v>
      </c>
      <c r="H16" s="27" t="str">
        <f t="shared" si="3"/>
        <v>N/A</v>
      </c>
      <c r="I16" s="8">
        <v>-4.53</v>
      </c>
      <c r="J16" s="8">
        <v>5.5229999999999997</v>
      </c>
      <c r="K16" s="28" t="s">
        <v>736</v>
      </c>
      <c r="L16" s="111" t="str">
        <f t="shared" si="0"/>
        <v>Yes</v>
      </c>
    </row>
    <row r="17" spans="1:12" x14ac:dyDescent="0.25">
      <c r="A17" s="110" t="s">
        <v>979</v>
      </c>
      <c r="B17" s="22" t="s">
        <v>213</v>
      </c>
      <c r="C17" s="23">
        <v>747</v>
      </c>
      <c r="D17" s="27" t="str">
        <f t="shared" si="1"/>
        <v>N/A</v>
      </c>
      <c r="E17" s="23">
        <v>758</v>
      </c>
      <c r="F17" s="27" t="str">
        <f t="shared" si="2"/>
        <v>N/A</v>
      </c>
      <c r="G17" s="23">
        <v>538</v>
      </c>
      <c r="H17" s="27" t="str">
        <f t="shared" si="3"/>
        <v>N/A</v>
      </c>
      <c r="I17" s="8">
        <v>1.4730000000000001</v>
      </c>
      <c r="J17" s="8">
        <v>-29</v>
      </c>
      <c r="K17" s="28" t="s">
        <v>736</v>
      </c>
      <c r="L17" s="111" t="str">
        <f t="shared" si="0"/>
        <v>Yes</v>
      </c>
    </row>
    <row r="18" spans="1:12" x14ac:dyDescent="0.25">
      <c r="A18" s="110" t="s">
        <v>980</v>
      </c>
      <c r="B18" s="22" t="s">
        <v>213</v>
      </c>
      <c r="C18" s="23">
        <v>7867</v>
      </c>
      <c r="D18" s="27" t="str">
        <f t="shared" si="1"/>
        <v>N/A</v>
      </c>
      <c r="E18" s="23">
        <v>7932</v>
      </c>
      <c r="F18" s="27" t="str">
        <f t="shared" si="2"/>
        <v>N/A</v>
      </c>
      <c r="G18" s="23">
        <v>9910</v>
      </c>
      <c r="H18" s="27" t="str">
        <f t="shared" si="3"/>
        <v>N/A</v>
      </c>
      <c r="I18" s="8">
        <v>0.82620000000000005</v>
      </c>
      <c r="J18" s="8">
        <v>24.94</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26673</v>
      </c>
      <c r="D20" s="27" t="str">
        <f t="shared" si="1"/>
        <v>N/A</v>
      </c>
      <c r="E20" s="23">
        <v>26757</v>
      </c>
      <c r="F20" s="27" t="str">
        <f t="shared" si="2"/>
        <v>N/A</v>
      </c>
      <c r="G20" s="23">
        <v>27510</v>
      </c>
      <c r="H20" s="27" t="str">
        <f t="shared" si="3"/>
        <v>N/A</v>
      </c>
      <c r="I20" s="8">
        <v>0.31490000000000001</v>
      </c>
      <c r="J20" s="8">
        <v>2.8140000000000001</v>
      </c>
      <c r="K20" s="28" t="s">
        <v>736</v>
      </c>
      <c r="L20" s="111" t="str">
        <f t="shared" si="0"/>
        <v>Yes</v>
      </c>
    </row>
    <row r="21" spans="1:12" x14ac:dyDescent="0.25">
      <c r="A21" s="110" t="s">
        <v>982</v>
      </c>
      <c r="B21" s="22" t="s">
        <v>213</v>
      </c>
      <c r="C21" s="23">
        <v>10290</v>
      </c>
      <c r="D21" s="27" t="str">
        <f t="shared" si="1"/>
        <v>N/A</v>
      </c>
      <c r="E21" s="23">
        <v>9389</v>
      </c>
      <c r="F21" s="27" t="str">
        <f t="shared" si="2"/>
        <v>N/A</v>
      </c>
      <c r="G21" s="23">
        <v>44</v>
      </c>
      <c r="H21" s="27" t="str">
        <f t="shared" si="3"/>
        <v>N/A</v>
      </c>
      <c r="I21" s="8">
        <v>-8.76</v>
      </c>
      <c r="J21" s="8">
        <v>-99.5</v>
      </c>
      <c r="K21" s="28" t="s">
        <v>736</v>
      </c>
      <c r="L21" s="111" t="str">
        <f t="shared" si="0"/>
        <v>No</v>
      </c>
    </row>
    <row r="22" spans="1:12" x14ac:dyDescent="0.25">
      <c r="A22" s="110" t="s">
        <v>983</v>
      </c>
      <c r="B22" s="22" t="s">
        <v>213</v>
      </c>
      <c r="C22" s="23">
        <v>3641</v>
      </c>
      <c r="D22" s="27" t="str">
        <f t="shared" si="1"/>
        <v>N/A</v>
      </c>
      <c r="E22" s="23">
        <v>3441</v>
      </c>
      <c r="F22" s="27" t="str">
        <f t="shared" si="2"/>
        <v>N/A</v>
      </c>
      <c r="G22" s="23">
        <v>3325</v>
      </c>
      <c r="H22" s="27" t="str">
        <f t="shared" si="3"/>
        <v>N/A</v>
      </c>
      <c r="I22" s="8">
        <v>-5.49</v>
      </c>
      <c r="J22" s="8">
        <v>-3.37</v>
      </c>
      <c r="K22" s="28" t="s">
        <v>736</v>
      </c>
      <c r="L22" s="111" t="str">
        <f t="shared" si="0"/>
        <v>Yes</v>
      </c>
    </row>
    <row r="23" spans="1:12" x14ac:dyDescent="0.25">
      <c r="A23" s="110" t="s">
        <v>984</v>
      </c>
      <c r="B23" s="22" t="s">
        <v>213</v>
      </c>
      <c r="C23" s="23">
        <v>2153</v>
      </c>
      <c r="D23" s="27" t="str">
        <f>IF($B23="N/A","N/A",IF(C23&gt;10,"No",IF(C23&lt;-10,"No","Yes")))</f>
        <v>N/A</v>
      </c>
      <c r="E23" s="23">
        <v>2323</v>
      </c>
      <c r="F23" s="27" t="str">
        <f t="shared" si="2"/>
        <v>N/A</v>
      </c>
      <c r="G23" s="23">
        <v>2180</v>
      </c>
      <c r="H23" s="27" t="str">
        <f t="shared" si="3"/>
        <v>N/A</v>
      </c>
      <c r="I23" s="8">
        <v>7.8959999999999999</v>
      </c>
      <c r="J23" s="8">
        <v>-6.16</v>
      </c>
      <c r="K23" s="28" t="s">
        <v>736</v>
      </c>
      <c r="L23" s="111" t="str">
        <f t="shared" si="0"/>
        <v>Yes</v>
      </c>
    </row>
    <row r="24" spans="1:12" x14ac:dyDescent="0.25">
      <c r="A24" s="110" t="s">
        <v>985</v>
      </c>
      <c r="B24" s="22" t="s">
        <v>213</v>
      </c>
      <c r="C24" s="23">
        <v>10589</v>
      </c>
      <c r="D24" s="27" t="str">
        <f t="shared" si="1"/>
        <v>N/A</v>
      </c>
      <c r="E24" s="23">
        <v>11604</v>
      </c>
      <c r="F24" s="27" t="str">
        <f t="shared" si="2"/>
        <v>N/A</v>
      </c>
      <c r="G24" s="23">
        <v>21961</v>
      </c>
      <c r="H24" s="27" t="str">
        <f t="shared" si="3"/>
        <v>N/A</v>
      </c>
      <c r="I24" s="8">
        <v>9.5850000000000009</v>
      </c>
      <c r="J24" s="8">
        <v>89.25</v>
      </c>
      <c r="K24" s="28" t="s">
        <v>736</v>
      </c>
      <c r="L24" s="111" t="str">
        <f t="shared" si="0"/>
        <v>No</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101533</v>
      </c>
      <c r="D26" s="27" t="str">
        <f t="shared" si="1"/>
        <v>N/A</v>
      </c>
      <c r="E26" s="23">
        <v>108426</v>
      </c>
      <c r="F26" s="27" t="str">
        <f t="shared" si="2"/>
        <v>N/A</v>
      </c>
      <c r="G26" s="23">
        <v>107953</v>
      </c>
      <c r="H26" s="27" t="str">
        <f t="shared" si="3"/>
        <v>N/A</v>
      </c>
      <c r="I26" s="8">
        <v>6.7889999999999997</v>
      </c>
      <c r="J26" s="8">
        <v>-0.436</v>
      </c>
      <c r="K26" s="28" t="s">
        <v>736</v>
      </c>
      <c r="L26" s="111" t="str">
        <f t="shared" si="0"/>
        <v>Yes</v>
      </c>
    </row>
    <row r="27" spans="1:12" x14ac:dyDescent="0.25">
      <c r="A27" s="110" t="s">
        <v>987</v>
      </c>
      <c r="B27" s="22" t="s">
        <v>213</v>
      </c>
      <c r="C27" s="23">
        <v>10055</v>
      </c>
      <c r="D27" s="27" t="str">
        <f t="shared" si="1"/>
        <v>N/A</v>
      </c>
      <c r="E27" s="23">
        <v>6958</v>
      </c>
      <c r="F27" s="27" t="str">
        <f t="shared" si="2"/>
        <v>N/A</v>
      </c>
      <c r="G27" s="23">
        <v>44</v>
      </c>
      <c r="H27" s="27" t="str">
        <f t="shared" si="3"/>
        <v>N/A</v>
      </c>
      <c r="I27" s="8">
        <v>-30.8</v>
      </c>
      <c r="J27" s="8">
        <v>-99.4</v>
      </c>
      <c r="K27" s="28" t="s">
        <v>736</v>
      </c>
      <c r="L27" s="111" t="str">
        <f t="shared" si="0"/>
        <v>No</v>
      </c>
    </row>
    <row r="28" spans="1:12" x14ac:dyDescent="0.25">
      <c r="A28" s="110" t="s">
        <v>988</v>
      </c>
      <c r="B28" s="22" t="s">
        <v>213</v>
      </c>
      <c r="C28" s="23">
        <v>38</v>
      </c>
      <c r="D28" s="27" t="str">
        <f t="shared" si="1"/>
        <v>N/A</v>
      </c>
      <c r="E28" s="23">
        <v>0</v>
      </c>
      <c r="F28" s="27" t="str">
        <f t="shared" si="2"/>
        <v>N/A</v>
      </c>
      <c r="G28" s="23">
        <v>0</v>
      </c>
      <c r="H28" s="27" t="str">
        <f t="shared" si="3"/>
        <v>N/A</v>
      </c>
      <c r="I28" s="8">
        <v>-100</v>
      </c>
      <c r="J28" s="8" t="s">
        <v>1748</v>
      </c>
      <c r="K28" s="28" t="s">
        <v>736</v>
      </c>
      <c r="L28" s="111" t="str">
        <f t="shared" si="0"/>
        <v>N/A</v>
      </c>
    </row>
    <row r="29" spans="1:12" x14ac:dyDescent="0.25">
      <c r="A29" s="110" t="s">
        <v>989</v>
      </c>
      <c r="B29" s="22" t="s">
        <v>213</v>
      </c>
      <c r="C29" s="23">
        <v>1459</v>
      </c>
      <c r="D29" s="27" t="str">
        <f t="shared" si="1"/>
        <v>N/A</v>
      </c>
      <c r="E29" s="23">
        <v>1534</v>
      </c>
      <c r="F29" s="27" t="str">
        <f t="shared" si="2"/>
        <v>N/A</v>
      </c>
      <c r="G29" s="23">
        <v>1682</v>
      </c>
      <c r="H29" s="27" t="str">
        <f t="shared" si="3"/>
        <v>N/A</v>
      </c>
      <c r="I29" s="8">
        <v>5.141</v>
      </c>
      <c r="J29" s="8">
        <v>9.6479999999999997</v>
      </c>
      <c r="K29" s="28" t="s">
        <v>736</v>
      </c>
      <c r="L29" s="111" t="str">
        <f t="shared" si="0"/>
        <v>Yes</v>
      </c>
    </row>
    <row r="30" spans="1:12" x14ac:dyDescent="0.25">
      <c r="A30" s="110" t="s">
        <v>990</v>
      </c>
      <c r="B30" s="22" t="s">
        <v>213</v>
      </c>
      <c r="C30" s="23">
        <v>75068</v>
      </c>
      <c r="D30" s="27" t="str">
        <f t="shared" si="1"/>
        <v>N/A</v>
      </c>
      <c r="E30" s="23">
        <v>83092</v>
      </c>
      <c r="F30" s="27" t="str">
        <f t="shared" si="2"/>
        <v>N/A</v>
      </c>
      <c r="G30" s="23">
        <v>83309</v>
      </c>
      <c r="H30" s="27" t="str">
        <f t="shared" si="3"/>
        <v>N/A</v>
      </c>
      <c r="I30" s="8">
        <v>10.69</v>
      </c>
      <c r="J30" s="8">
        <v>0.26119999999999999</v>
      </c>
      <c r="K30" s="28" t="s">
        <v>736</v>
      </c>
      <c r="L30" s="111" t="str">
        <f t="shared" si="0"/>
        <v>Yes</v>
      </c>
    </row>
    <row r="31" spans="1:12" x14ac:dyDescent="0.25">
      <c r="A31" s="110" t="s">
        <v>991</v>
      </c>
      <c r="B31" s="22" t="s">
        <v>213</v>
      </c>
      <c r="C31" s="23">
        <v>12608</v>
      </c>
      <c r="D31" s="27" t="str">
        <f t="shared" si="1"/>
        <v>N/A</v>
      </c>
      <c r="E31" s="23">
        <v>14576</v>
      </c>
      <c r="F31" s="27" t="str">
        <f t="shared" si="2"/>
        <v>N/A</v>
      </c>
      <c r="G31" s="23">
        <v>20651</v>
      </c>
      <c r="H31" s="27" t="str">
        <f t="shared" si="3"/>
        <v>N/A</v>
      </c>
      <c r="I31" s="8">
        <v>15.61</v>
      </c>
      <c r="J31" s="8">
        <v>41.68</v>
      </c>
      <c r="K31" s="28" t="s">
        <v>736</v>
      </c>
      <c r="L31" s="111" t="str">
        <f t="shared" si="0"/>
        <v>No</v>
      </c>
    </row>
    <row r="32" spans="1:12" x14ac:dyDescent="0.25">
      <c r="A32" s="110" t="s">
        <v>992</v>
      </c>
      <c r="B32" s="22" t="s">
        <v>213</v>
      </c>
      <c r="C32" s="23">
        <v>2305</v>
      </c>
      <c r="D32" s="27" t="str">
        <f t="shared" si="1"/>
        <v>N/A</v>
      </c>
      <c r="E32" s="23">
        <v>2266</v>
      </c>
      <c r="F32" s="27" t="str">
        <f t="shared" si="2"/>
        <v>N/A</v>
      </c>
      <c r="G32" s="23">
        <v>2267</v>
      </c>
      <c r="H32" s="27" t="str">
        <f t="shared" si="3"/>
        <v>N/A</v>
      </c>
      <c r="I32" s="8">
        <v>-1.69</v>
      </c>
      <c r="J32" s="8">
        <v>4.41E-2</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23089</v>
      </c>
      <c r="D34" s="27" t="str">
        <f t="shared" si="1"/>
        <v>N/A</v>
      </c>
      <c r="E34" s="23">
        <v>22124</v>
      </c>
      <c r="F34" s="27" t="str">
        <f t="shared" si="2"/>
        <v>N/A</v>
      </c>
      <c r="G34" s="23">
        <v>21854</v>
      </c>
      <c r="H34" s="27" t="str">
        <f t="shared" si="3"/>
        <v>N/A</v>
      </c>
      <c r="I34" s="8">
        <v>-4.18</v>
      </c>
      <c r="J34" s="8">
        <v>-1.22</v>
      </c>
      <c r="K34" s="28" t="s">
        <v>736</v>
      </c>
      <c r="L34" s="111" t="str">
        <f t="shared" si="0"/>
        <v>Yes</v>
      </c>
    </row>
    <row r="35" spans="1:12" x14ac:dyDescent="0.25">
      <c r="A35" s="110" t="s">
        <v>994</v>
      </c>
      <c r="B35" s="22" t="s">
        <v>213</v>
      </c>
      <c r="C35" s="23">
        <v>4124</v>
      </c>
      <c r="D35" s="27" t="str">
        <f t="shared" si="1"/>
        <v>N/A</v>
      </c>
      <c r="E35" s="23">
        <v>3384</v>
      </c>
      <c r="F35" s="27" t="str">
        <f t="shared" si="2"/>
        <v>N/A</v>
      </c>
      <c r="G35" s="23">
        <v>74</v>
      </c>
      <c r="H35" s="27" t="str">
        <f t="shared" si="3"/>
        <v>N/A</v>
      </c>
      <c r="I35" s="8">
        <v>-17.899999999999999</v>
      </c>
      <c r="J35" s="8">
        <v>-97.8</v>
      </c>
      <c r="K35" s="28" t="s">
        <v>736</v>
      </c>
      <c r="L35" s="111" t="str">
        <f t="shared" si="0"/>
        <v>No</v>
      </c>
    </row>
    <row r="36" spans="1:12" x14ac:dyDescent="0.25">
      <c r="A36" s="110" t="s">
        <v>995</v>
      </c>
      <c r="B36" s="22" t="s">
        <v>213</v>
      </c>
      <c r="C36" s="23">
        <v>143</v>
      </c>
      <c r="D36" s="27" t="str">
        <f t="shared" si="1"/>
        <v>N/A</v>
      </c>
      <c r="E36" s="23">
        <v>0</v>
      </c>
      <c r="F36" s="27" t="str">
        <f t="shared" si="2"/>
        <v>N/A</v>
      </c>
      <c r="G36" s="23">
        <v>0</v>
      </c>
      <c r="H36" s="27" t="str">
        <f t="shared" si="3"/>
        <v>N/A</v>
      </c>
      <c r="I36" s="8">
        <v>-100</v>
      </c>
      <c r="J36" s="8" t="s">
        <v>1748</v>
      </c>
      <c r="K36" s="28" t="s">
        <v>736</v>
      </c>
      <c r="L36" s="111" t="str">
        <f t="shared" si="0"/>
        <v>N/A</v>
      </c>
    </row>
    <row r="37" spans="1:12" x14ac:dyDescent="0.25">
      <c r="A37" s="110" t="s">
        <v>996</v>
      </c>
      <c r="B37" s="22" t="s">
        <v>213</v>
      </c>
      <c r="C37" s="23">
        <v>2980</v>
      </c>
      <c r="D37" s="27" t="str">
        <f t="shared" si="1"/>
        <v>N/A</v>
      </c>
      <c r="E37" s="23">
        <v>2998</v>
      </c>
      <c r="F37" s="27" t="str">
        <f t="shared" si="2"/>
        <v>N/A</v>
      </c>
      <c r="G37" s="23">
        <v>2984</v>
      </c>
      <c r="H37" s="27" t="str">
        <f t="shared" si="3"/>
        <v>N/A</v>
      </c>
      <c r="I37" s="8">
        <v>0.60399999999999998</v>
      </c>
      <c r="J37" s="8">
        <v>-0.46700000000000003</v>
      </c>
      <c r="K37" s="28" t="s">
        <v>736</v>
      </c>
      <c r="L37" s="111" t="str">
        <f t="shared" si="0"/>
        <v>Yes</v>
      </c>
    </row>
    <row r="38" spans="1:12" x14ac:dyDescent="0.25">
      <c r="A38" s="110" t="s">
        <v>997</v>
      </c>
      <c r="B38" s="22" t="s">
        <v>213</v>
      </c>
      <c r="C38" s="23">
        <v>5018</v>
      </c>
      <c r="D38" s="27" t="str">
        <f t="shared" si="1"/>
        <v>N/A</v>
      </c>
      <c r="E38" s="23">
        <v>5005</v>
      </c>
      <c r="F38" s="27" t="str">
        <f t="shared" si="2"/>
        <v>N/A</v>
      </c>
      <c r="G38" s="23">
        <v>5505</v>
      </c>
      <c r="H38" s="27" t="str">
        <f t="shared" si="3"/>
        <v>N/A</v>
      </c>
      <c r="I38" s="8">
        <v>-0.25900000000000001</v>
      </c>
      <c r="J38" s="8">
        <v>9.99</v>
      </c>
      <c r="K38" s="28" t="s">
        <v>736</v>
      </c>
      <c r="L38" s="111" t="str">
        <f t="shared" si="0"/>
        <v>Yes</v>
      </c>
    </row>
    <row r="39" spans="1:12" x14ac:dyDescent="0.25">
      <c r="A39" s="110" t="s">
        <v>998</v>
      </c>
      <c r="B39" s="22" t="s">
        <v>213</v>
      </c>
      <c r="C39" s="23">
        <v>10824</v>
      </c>
      <c r="D39" s="27" t="str">
        <f t="shared" si="1"/>
        <v>N/A</v>
      </c>
      <c r="E39" s="23">
        <v>10737</v>
      </c>
      <c r="F39" s="27" t="str">
        <f t="shared" si="2"/>
        <v>N/A</v>
      </c>
      <c r="G39" s="23">
        <v>13291</v>
      </c>
      <c r="H39" s="27" t="str">
        <f t="shared" si="3"/>
        <v>N/A</v>
      </c>
      <c r="I39" s="8">
        <v>-0.80400000000000005</v>
      </c>
      <c r="J39" s="8">
        <v>23.79</v>
      </c>
      <c r="K39" s="28" t="s">
        <v>736</v>
      </c>
      <c r="L39" s="111" t="str">
        <f t="shared" si="0"/>
        <v>Yes</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1030297959</v>
      </c>
      <c r="D41" s="27" t="str">
        <f t="shared" si="1"/>
        <v>N/A</v>
      </c>
      <c r="E41" s="29">
        <v>1049215297</v>
      </c>
      <c r="F41" s="27" t="str">
        <f t="shared" si="2"/>
        <v>N/A</v>
      </c>
      <c r="G41" s="29">
        <v>1057022127</v>
      </c>
      <c r="H41" s="27" t="str">
        <f t="shared" si="3"/>
        <v>N/A</v>
      </c>
      <c r="I41" s="8">
        <v>1.8360000000000001</v>
      </c>
      <c r="J41" s="8">
        <v>0.74409999999999998</v>
      </c>
      <c r="K41" s="28" t="s">
        <v>736</v>
      </c>
      <c r="L41" s="111" t="str">
        <f t="shared" si="0"/>
        <v>Yes</v>
      </c>
    </row>
    <row r="42" spans="1:12" x14ac:dyDescent="0.25">
      <c r="A42" s="174" t="s">
        <v>1487</v>
      </c>
      <c r="B42" s="22" t="s">
        <v>213</v>
      </c>
      <c r="C42" s="29">
        <v>6316.5836491</v>
      </c>
      <c r="D42" s="27" t="str">
        <f t="shared" si="1"/>
        <v>N/A</v>
      </c>
      <c r="E42" s="29">
        <v>6203.7859393999997</v>
      </c>
      <c r="F42" s="27" t="str">
        <f t="shared" si="2"/>
        <v>N/A</v>
      </c>
      <c r="G42" s="29">
        <v>6239.9842202999998</v>
      </c>
      <c r="H42" s="27" t="str">
        <f t="shared" si="3"/>
        <v>N/A</v>
      </c>
      <c r="I42" s="8">
        <v>-1.79</v>
      </c>
      <c r="J42" s="8">
        <v>0.58350000000000002</v>
      </c>
      <c r="K42" s="28" t="s">
        <v>736</v>
      </c>
      <c r="L42" s="111" t="str">
        <f t="shared" si="0"/>
        <v>Yes</v>
      </c>
    </row>
    <row r="43" spans="1:12" x14ac:dyDescent="0.25">
      <c r="A43" s="174" t="s">
        <v>1488</v>
      </c>
      <c r="B43" s="22" t="s">
        <v>213</v>
      </c>
      <c r="C43" s="29">
        <v>7055.2406578999999</v>
      </c>
      <c r="D43" s="27" t="str">
        <f t="shared" si="1"/>
        <v>N/A</v>
      </c>
      <c r="E43" s="29">
        <v>6909.1413548</v>
      </c>
      <c r="F43" s="27" t="str">
        <f t="shared" si="2"/>
        <v>N/A</v>
      </c>
      <c r="G43" s="29">
        <v>6948.1961165000002</v>
      </c>
      <c r="H43" s="27" t="str">
        <f t="shared" si="3"/>
        <v>N/A</v>
      </c>
      <c r="I43" s="8">
        <v>-2.0699999999999998</v>
      </c>
      <c r="J43" s="8">
        <v>0.56530000000000002</v>
      </c>
      <c r="K43" s="28" t="s">
        <v>736</v>
      </c>
      <c r="L43" s="111" t="str">
        <f t="shared" si="0"/>
        <v>Yes</v>
      </c>
    </row>
    <row r="44" spans="1:12" x14ac:dyDescent="0.25">
      <c r="A44" s="143" t="s">
        <v>107</v>
      </c>
      <c r="B44" s="22" t="s">
        <v>213</v>
      </c>
      <c r="C44" s="29">
        <v>0</v>
      </c>
      <c r="D44" s="27" t="str">
        <f t="shared" si="1"/>
        <v>N/A</v>
      </c>
      <c r="E44" s="29">
        <v>0</v>
      </c>
      <c r="F44" s="27" t="str">
        <f t="shared" si="2"/>
        <v>N/A</v>
      </c>
      <c r="G44" s="29">
        <v>28987928</v>
      </c>
      <c r="H44" s="27" t="str">
        <f t="shared" si="3"/>
        <v>N/A</v>
      </c>
      <c r="I44" s="8" t="s">
        <v>1748</v>
      </c>
      <c r="J44" s="8" t="s">
        <v>1748</v>
      </c>
      <c r="K44" s="28" t="s">
        <v>736</v>
      </c>
      <c r="L44" s="111" t="str">
        <f t="shared" si="0"/>
        <v>N/A</v>
      </c>
    </row>
    <row r="45" spans="1:12" x14ac:dyDescent="0.25">
      <c r="A45" s="174" t="s">
        <v>158</v>
      </c>
      <c r="B45" s="30" t="s">
        <v>217</v>
      </c>
      <c r="C45" s="1">
        <v>0</v>
      </c>
      <c r="D45" s="27" t="str">
        <f>IF($B45="N/A","N/A",IF(C45&gt;0,"No",IF(C45&lt;0,"No","Yes")))</f>
        <v>Yes</v>
      </c>
      <c r="E45" s="1">
        <v>0</v>
      </c>
      <c r="F45" s="27" t="str">
        <f>IF($B45="N/A","N/A",IF(E45&gt;0,"No",IF(E45&lt;0,"No","Yes")))</f>
        <v>Yes</v>
      </c>
      <c r="G45" s="1">
        <v>104170</v>
      </c>
      <c r="H45" s="27" t="str">
        <f>IF($B45="N/A","N/A",IF(G45&gt;0,"No",IF(G45&lt;0,"No","Yes")))</f>
        <v>No</v>
      </c>
      <c r="I45" s="8" t="s">
        <v>1748</v>
      </c>
      <c r="J45" s="8" t="s">
        <v>1748</v>
      </c>
      <c r="K45" s="28" t="s">
        <v>736</v>
      </c>
      <c r="L45" s="111" t="str">
        <f t="shared" si="0"/>
        <v>N/A</v>
      </c>
    </row>
    <row r="46" spans="1:12" x14ac:dyDescent="0.25">
      <c r="A46" s="174" t="s">
        <v>156</v>
      </c>
      <c r="B46" s="22" t="s">
        <v>213</v>
      </c>
      <c r="C46" s="29">
        <v>0</v>
      </c>
      <c r="D46" s="27" t="str">
        <f t="shared" ref="D46:D47" si="4">IF($B46="N/A","N/A",IF(C46&gt;10,"No",IF(C46&lt;-10,"No","Yes")))</f>
        <v>N/A</v>
      </c>
      <c r="E46" s="29">
        <v>0</v>
      </c>
      <c r="F46" s="27" t="str">
        <f t="shared" ref="F46:F47" si="5">IF($B46="N/A","N/A",IF(E46&gt;10,"No",IF(E46&lt;-10,"No","Yes")))</f>
        <v>N/A</v>
      </c>
      <c r="G46" s="29">
        <v>28987928</v>
      </c>
      <c r="H46" s="27" t="str">
        <f t="shared" ref="H46:H47" si="6">IF($B46="N/A","N/A",IF(G46&gt;10,"No",IF(G46&lt;-10,"No","Yes")))</f>
        <v>N/A</v>
      </c>
      <c r="I46" s="8" t="s">
        <v>1748</v>
      </c>
      <c r="J46" s="8" t="s">
        <v>1748</v>
      </c>
      <c r="K46" s="28" t="s">
        <v>736</v>
      </c>
      <c r="L46" s="111" t="str">
        <f t="shared" si="0"/>
        <v>N/A</v>
      </c>
    </row>
    <row r="47" spans="1:12" x14ac:dyDescent="0.25">
      <c r="A47" s="174" t="s">
        <v>1290</v>
      </c>
      <c r="B47" s="22" t="s">
        <v>213</v>
      </c>
      <c r="C47" s="29" t="s">
        <v>1748</v>
      </c>
      <c r="D47" s="27" t="str">
        <f t="shared" si="4"/>
        <v>N/A</v>
      </c>
      <c r="E47" s="29" t="s">
        <v>1748</v>
      </c>
      <c r="F47" s="27" t="str">
        <f t="shared" si="5"/>
        <v>N/A</v>
      </c>
      <c r="G47" s="29">
        <v>278.27520399000002</v>
      </c>
      <c r="H47" s="27" t="str">
        <f t="shared" si="6"/>
        <v>N/A</v>
      </c>
      <c r="I47" s="8" t="s">
        <v>1748</v>
      </c>
      <c r="J47" s="8" t="s">
        <v>1748</v>
      </c>
      <c r="K47" s="28" t="s">
        <v>736</v>
      </c>
      <c r="L47" s="111" t="str">
        <f>IF(J47="Div by 0", "N/A", IF(OR(J47="N/A",K47="N/A"),"N/A", IF(J47&gt;VALUE(MID(K47,1,2)), "No", IF(J47&lt;-1*VALUE(MID(K47,1,2)), "No", "Yes"))))</f>
        <v>N/A</v>
      </c>
    </row>
    <row r="48" spans="1:12" x14ac:dyDescent="0.25">
      <c r="A48" s="174" t="s">
        <v>1489</v>
      </c>
      <c r="B48" s="22" t="s">
        <v>213</v>
      </c>
      <c r="C48" s="29">
        <v>20933.088277999999</v>
      </c>
      <c r="D48" s="27" t="str">
        <f t="shared" ref="D48:D74" si="7">IF($B48="N/A","N/A",IF(C48&gt;10,"No",IF(C48&lt;-10,"No","Yes")))</f>
        <v>N/A</v>
      </c>
      <c r="E48" s="29">
        <v>21237.891436999998</v>
      </c>
      <c r="F48" s="27" t="str">
        <f t="shared" ref="F48:F74" si="8">IF($B48="N/A","N/A",IF(E48&gt;10,"No",IF(E48&lt;-10,"No","Yes")))</f>
        <v>N/A</v>
      </c>
      <c r="G48" s="29">
        <v>21377.896258000001</v>
      </c>
      <c r="H48" s="27" t="str">
        <f t="shared" ref="H48:H74" si="9">IF($B48="N/A","N/A",IF(G48&gt;10,"No",IF(G48&lt;-10,"No","Yes")))</f>
        <v>N/A</v>
      </c>
      <c r="I48" s="8">
        <v>1.456</v>
      </c>
      <c r="J48" s="8">
        <v>0.65920000000000001</v>
      </c>
      <c r="K48" s="28" t="s">
        <v>736</v>
      </c>
      <c r="L48" s="111" t="str">
        <f t="shared" ref="L48:L74" si="10">IF(J48="Div by 0", "N/A", IF(K48="N/A","N/A", IF(J48&gt;VALUE(MID(K48,1,2)), "No", IF(J48&lt;-1*VALUE(MID(K48,1,2)), "No", "Yes"))))</f>
        <v>Yes</v>
      </c>
    </row>
    <row r="49" spans="1:12" x14ac:dyDescent="0.25">
      <c r="A49" s="174" t="s">
        <v>1490</v>
      </c>
      <c r="B49" s="22" t="s">
        <v>213</v>
      </c>
      <c r="C49" s="29">
        <v>11498.888609</v>
      </c>
      <c r="D49" s="27" t="str">
        <f t="shared" si="7"/>
        <v>N/A</v>
      </c>
      <c r="E49" s="29">
        <v>12082.302077</v>
      </c>
      <c r="F49" s="27" t="str">
        <f t="shared" si="8"/>
        <v>N/A</v>
      </c>
      <c r="G49" s="29">
        <v>216.33333332999999</v>
      </c>
      <c r="H49" s="27" t="str">
        <f t="shared" si="9"/>
        <v>N/A</v>
      </c>
      <c r="I49" s="8">
        <v>5.0739999999999998</v>
      </c>
      <c r="J49" s="8">
        <v>-98.2</v>
      </c>
      <c r="K49" s="28" t="s">
        <v>736</v>
      </c>
      <c r="L49" s="111" t="str">
        <f t="shared" si="10"/>
        <v>No</v>
      </c>
    </row>
    <row r="50" spans="1:12" x14ac:dyDescent="0.25">
      <c r="A50" s="174" t="s">
        <v>1491</v>
      </c>
      <c r="B50" s="22" t="s">
        <v>213</v>
      </c>
      <c r="C50" s="29">
        <v>15829.434243</v>
      </c>
      <c r="D50" s="27" t="str">
        <f t="shared" si="7"/>
        <v>N/A</v>
      </c>
      <c r="E50" s="29">
        <v>16761.048733</v>
      </c>
      <c r="F50" s="27" t="str">
        <f t="shared" si="8"/>
        <v>N/A</v>
      </c>
      <c r="G50" s="29">
        <v>16788.219828000001</v>
      </c>
      <c r="H50" s="27" t="str">
        <f t="shared" si="9"/>
        <v>N/A</v>
      </c>
      <c r="I50" s="8">
        <v>5.8849999999999998</v>
      </c>
      <c r="J50" s="8">
        <v>0.16209999999999999</v>
      </c>
      <c r="K50" s="28" t="s">
        <v>736</v>
      </c>
      <c r="L50" s="111" t="str">
        <f t="shared" si="10"/>
        <v>Yes</v>
      </c>
    </row>
    <row r="51" spans="1:12" x14ac:dyDescent="0.25">
      <c r="A51" s="174" t="s">
        <v>1492</v>
      </c>
      <c r="B51" s="22" t="s">
        <v>213</v>
      </c>
      <c r="C51" s="29">
        <v>5759.1981257999996</v>
      </c>
      <c r="D51" s="27" t="str">
        <f t="shared" si="7"/>
        <v>N/A</v>
      </c>
      <c r="E51" s="29">
        <v>5052.0791557000002</v>
      </c>
      <c r="F51" s="27" t="str">
        <f t="shared" si="8"/>
        <v>N/A</v>
      </c>
      <c r="G51" s="29">
        <v>2416.9014870000001</v>
      </c>
      <c r="H51" s="27" t="str">
        <f t="shared" si="9"/>
        <v>N/A</v>
      </c>
      <c r="I51" s="8">
        <v>-12.3</v>
      </c>
      <c r="J51" s="8">
        <v>-52.2</v>
      </c>
      <c r="K51" s="28" t="s">
        <v>736</v>
      </c>
      <c r="L51" s="111" t="str">
        <f t="shared" si="10"/>
        <v>No</v>
      </c>
    </row>
    <row r="52" spans="1:12" x14ac:dyDescent="0.25">
      <c r="A52" s="174" t="s">
        <v>1493</v>
      </c>
      <c r="B52" s="22" t="s">
        <v>213</v>
      </c>
      <c r="C52" s="29">
        <v>25325.223719000001</v>
      </c>
      <c r="D52" s="27" t="str">
        <f t="shared" si="7"/>
        <v>N/A</v>
      </c>
      <c r="E52" s="29">
        <v>25487.379348999999</v>
      </c>
      <c r="F52" s="27" t="str">
        <f t="shared" si="8"/>
        <v>N/A</v>
      </c>
      <c r="G52" s="29">
        <v>23172.206963000001</v>
      </c>
      <c r="H52" s="27" t="str">
        <f t="shared" si="9"/>
        <v>N/A</v>
      </c>
      <c r="I52" s="8">
        <v>0.64029999999999998</v>
      </c>
      <c r="J52" s="8">
        <v>-9.08</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16522.840775000001</v>
      </c>
      <c r="D54" s="27" t="str">
        <f t="shared" si="7"/>
        <v>N/A</v>
      </c>
      <c r="E54" s="29">
        <v>16593.225063000002</v>
      </c>
      <c r="F54" s="27" t="str">
        <f t="shared" si="8"/>
        <v>N/A</v>
      </c>
      <c r="G54" s="29">
        <v>16124.204507</v>
      </c>
      <c r="H54" s="27" t="str">
        <f t="shared" si="9"/>
        <v>N/A</v>
      </c>
      <c r="I54" s="8">
        <v>0.42599999999999999</v>
      </c>
      <c r="J54" s="8">
        <v>-2.83</v>
      </c>
      <c r="K54" s="28" t="s">
        <v>736</v>
      </c>
      <c r="L54" s="111" t="str">
        <f t="shared" si="10"/>
        <v>Yes</v>
      </c>
    </row>
    <row r="55" spans="1:12" x14ac:dyDescent="0.25">
      <c r="A55" s="174" t="s">
        <v>1496</v>
      </c>
      <c r="B55" s="22" t="s">
        <v>213</v>
      </c>
      <c r="C55" s="29">
        <v>18494.938580999999</v>
      </c>
      <c r="D55" s="27" t="str">
        <f t="shared" si="7"/>
        <v>N/A</v>
      </c>
      <c r="E55" s="29">
        <v>18887.639152</v>
      </c>
      <c r="F55" s="27" t="str">
        <f t="shared" si="8"/>
        <v>N/A</v>
      </c>
      <c r="G55" s="29">
        <v>1160.5</v>
      </c>
      <c r="H55" s="27" t="str">
        <f t="shared" si="9"/>
        <v>N/A</v>
      </c>
      <c r="I55" s="8">
        <v>2.1230000000000002</v>
      </c>
      <c r="J55" s="8">
        <v>-93.9</v>
      </c>
      <c r="K55" s="28" t="s">
        <v>736</v>
      </c>
      <c r="L55" s="111" t="str">
        <f t="shared" si="10"/>
        <v>No</v>
      </c>
    </row>
    <row r="56" spans="1:12" x14ac:dyDescent="0.25">
      <c r="A56" s="174" t="s">
        <v>1497</v>
      </c>
      <c r="B56" s="22" t="s">
        <v>213</v>
      </c>
      <c r="C56" s="29">
        <v>10181.540510999999</v>
      </c>
      <c r="D56" s="27" t="str">
        <f t="shared" si="7"/>
        <v>N/A</v>
      </c>
      <c r="E56" s="29">
        <v>9718.6701539999995</v>
      </c>
      <c r="F56" s="27" t="str">
        <f t="shared" si="8"/>
        <v>N/A</v>
      </c>
      <c r="G56" s="29">
        <v>10107.946766999999</v>
      </c>
      <c r="H56" s="27" t="str">
        <f t="shared" si="9"/>
        <v>N/A</v>
      </c>
      <c r="I56" s="8">
        <v>-4.55</v>
      </c>
      <c r="J56" s="8">
        <v>4.0049999999999999</v>
      </c>
      <c r="K56" s="28" t="s">
        <v>736</v>
      </c>
      <c r="L56" s="111" t="str">
        <f t="shared" si="10"/>
        <v>Yes</v>
      </c>
    </row>
    <row r="57" spans="1:12" x14ac:dyDescent="0.25">
      <c r="A57" s="174" t="s">
        <v>1498</v>
      </c>
      <c r="B57" s="22" t="s">
        <v>213</v>
      </c>
      <c r="C57" s="29">
        <v>3147.0023222999998</v>
      </c>
      <c r="D57" s="27" t="str">
        <f t="shared" si="7"/>
        <v>N/A</v>
      </c>
      <c r="E57" s="29">
        <v>3860.7882049</v>
      </c>
      <c r="F57" s="27" t="str">
        <f t="shared" si="8"/>
        <v>N/A</v>
      </c>
      <c r="G57" s="29">
        <v>3508.2518349000002</v>
      </c>
      <c r="H57" s="27" t="str">
        <f t="shared" si="9"/>
        <v>N/A</v>
      </c>
      <c r="I57" s="8">
        <v>22.68</v>
      </c>
      <c r="J57" s="8">
        <v>-9.1300000000000008</v>
      </c>
      <c r="K57" s="28" t="s">
        <v>736</v>
      </c>
      <c r="L57" s="111" t="str">
        <f t="shared" si="10"/>
        <v>Yes</v>
      </c>
    </row>
    <row r="58" spans="1:12" x14ac:dyDescent="0.25">
      <c r="A58" s="174" t="s">
        <v>1499</v>
      </c>
      <c r="B58" s="22" t="s">
        <v>213</v>
      </c>
      <c r="C58" s="29">
        <v>19506.500047000001</v>
      </c>
      <c r="D58" s="27" t="str">
        <f t="shared" si="7"/>
        <v>N/A</v>
      </c>
      <c r="E58" s="29">
        <v>19324.226473999999</v>
      </c>
      <c r="F58" s="27" t="str">
        <f t="shared" si="8"/>
        <v>N/A</v>
      </c>
      <c r="G58" s="29">
        <v>18317.421429000002</v>
      </c>
      <c r="H58" s="27" t="str">
        <f t="shared" si="9"/>
        <v>N/A</v>
      </c>
      <c r="I58" s="8">
        <v>-0.93400000000000005</v>
      </c>
      <c r="J58" s="8">
        <v>-5.21</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2667.8254164</v>
      </c>
      <c r="D60" s="27" t="str">
        <f t="shared" si="7"/>
        <v>N/A</v>
      </c>
      <c r="E60" s="29">
        <v>2621.6522974</v>
      </c>
      <c r="F60" s="27" t="str">
        <f t="shared" si="8"/>
        <v>N/A</v>
      </c>
      <c r="G60" s="29">
        <v>2654.0570155999999</v>
      </c>
      <c r="H60" s="27" t="str">
        <f t="shared" si="9"/>
        <v>N/A</v>
      </c>
      <c r="I60" s="8">
        <v>-1.73</v>
      </c>
      <c r="J60" s="8">
        <v>1.236</v>
      </c>
      <c r="K60" s="28" t="s">
        <v>736</v>
      </c>
      <c r="L60" s="111" t="str">
        <f t="shared" si="10"/>
        <v>Yes</v>
      </c>
    </row>
    <row r="61" spans="1:12" x14ac:dyDescent="0.25">
      <c r="A61" s="174" t="s">
        <v>1502</v>
      </c>
      <c r="B61" s="22" t="s">
        <v>213</v>
      </c>
      <c r="C61" s="29">
        <v>2625.0068623000002</v>
      </c>
      <c r="D61" s="27" t="str">
        <f t="shared" si="7"/>
        <v>N/A</v>
      </c>
      <c r="E61" s="29">
        <v>2569.4350387999998</v>
      </c>
      <c r="F61" s="27" t="str">
        <f t="shared" si="8"/>
        <v>N/A</v>
      </c>
      <c r="G61" s="29">
        <v>24.068181817999999</v>
      </c>
      <c r="H61" s="27" t="str">
        <f t="shared" si="9"/>
        <v>N/A</v>
      </c>
      <c r="I61" s="8">
        <v>-2.12</v>
      </c>
      <c r="J61" s="8">
        <v>-99.1</v>
      </c>
      <c r="K61" s="28" t="s">
        <v>736</v>
      </c>
      <c r="L61" s="111" t="str">
        <f t="shared" si="10"/>
        <v>No</v>
      </c>
    </row>
    <row r="62" spans="1:12" x14ac:dyDescent="0.25">
      <c r="A62" s="174" t="s">
        <v>1503</v>
      </c>
      <c r="B62" s="22" t="s">
        <v>213</v>
      </c>
      <c r="C62" s="29">
        <v>377.97368420999999</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3216.9273475</v>
      </c>
      <c r="D63" s="27" t="str">
        <f t="shared" si="7"/>
        <v>N/A</v>
      </c>
      <c r="E63" s="29">
        <v>3127.1636245</v>
      </c>
      <c r="F63" s="27" t="str">
        <f t="shared" si="8"/>
        <v>N/A</v>
      </c>
      <c r="G63" s="29">
        <v>3075.6902497000001</v>
      </c>
      <c r="H63" s="27" t="str">
        <f t="shared" si="9"/>
        <v>N/A</v>
      </c>
      <c r="I63" s="8">
        <v>-2.79</v>
      </c>
      <c r="J63" s="8">
        <v>-1.65</v>
      </c>
      <c r="K63" s="28" t="s">
        <v>736</v>
      </c>
      <c r="L63" s="111" t="str">
        <f t="shared" si="10"/>
        <v>Yes</v>
      </c>
    </row>
    <row r="64" spans="1:12" x14ac:dyDescent="0.25">
      <c r="A64" s="174" t="s">
        <v>1505</v>
      </c>
      <c r="B64" s="22" t="s">
        <v>213</v>
      </c>
      <c r="C64" s="29">
        <v>1899.8890073</v>
      </c>
      <c r="D64" s="27" t="str">
        <f t="shared" si="7"/>
        <v>N/A</v>
      </c>
      <c r="E64" s="29">
        <v>1902.5676840000001</v>
      </c>
      <c r="F64" s="27" t="str">
        <f t="shared" si="8"/>
        <v>N/A</v>
      </c>
      <c r="G64" s="29">
        <v>1999.3119471</v>
      </c>
      <c r="H64" s="27" t="str">
        <f t="shared" si="9"/>
        <v>N/A</v>
      </c>
      <c r="I64" s="8">
        <v>0.14099999999999999</v>
      </c>
      <c r="J64" s="8">
        <v>5.085</v>
      </c>
      <c r="K64" s="28" t="s">
        <v>736</v>
      </c>
      <c r="L64" s="111" t="str">
        <f t="shared" si="10"/>
        <v>Yes</v>
      </c>
    </row>
    <row r="65" spans="1:12" x14ac:dyDescent="0.25">
      <c r="A65" s="174" t="s">
        <v>1506</v>
      </c>
      <c r="B65" s="22" t="s">
        <v>213</v>
      </c>
      <c r="C65" s="29">
        <v>5617.5069003999997</v>
      </c>
      <c r="D65" s="27" t="str">
        <f t="shared" si="7"/>
        <v>N/A</v>
      </c>
      <c r="E65" s="29">
        <v>5274.9813391999996</v>
      </c>
      <c r="F65" s="27" t="str">
        <f t="shared" si="8"/>
        <v>N/A</v>
      </c>
      <c r="G65" s="29">
        <v>4308.4382839</v>
      </c>
      <c r="H65" s="27" t="str">
        <f t="shared" si="9"/>
        <v>N/A</v>
      </c>
      <c r="I65" s="8">
        <v>-6.1</v>
      </c>
      <c r="J65" s="8">
        <v>-18.3</v>
      </c>
      <c r="K65" s="28" t="s">
        <v>736</v>
      </c>
      <c r="L65" s="111" t="str">
        <f t="shared" si="10"/>
        <v>Yes</v>
      </c>
    </row>
    <row r="66" spans="1:12" x14ac:dyDescent="0.25">
      <c r="A66" s="174" t="s">
        <v>1507</v>
      </c>
      <c r="B66" s="22" t="s">
        <v>213</v>
      </c>
      <c r="C66" s="29">
        <v>11420.225162999999</v>
      </c>
      <c r="D66" s="27" t="str">
        <f t="shared" si="7"/>
        <v>N/A</v>
      </c>
      <c r="E66" s="29">
        <v>11740.420124</v>
      </c>
      <c r="F66" s="27" t="str">
        <f t="shared" si="8"/>
        <v>N/A</v>
      </c>
      <c r="G66" s="29">
        <v>11382.800617999999</v>
      </c>
      <c r="H66" s="27" t="str">
        <f t="shared" si="9"/>
        <v>N/A</v>
      </c>
      <c r="I66" s="8">
        <v>2.8039999999999998</v>
      </c>
      <c r="J66" s="8">
        <v>-3.05</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3091.8390141999998</v>
      </c>
      <c r="D68" s="27" t="str">
        <f t="shared" si="7"/>
        <v>N/A</v>
      </c>
      <c r="E68" s="29">
        <v>3163.3385011999999</v>
      </c>
      <c r="F68" s="27" t="str">
        <f t="shared" si="8"/>
        <v>N/A</v>
      </c>
      <c r="G68" s="29">
        <v>3144.9443123000001</v>
      </c>
      <c r="H68" s="27" t="str">
        <f t="shared" si="9"/>
        <v>N/A</v>
      </c>
      <c r="I68" s="8">
        <v>2.3130000000000002</v>
      </c>
      <c r="J68" s="8">
        <v>-0.58099999999999996</v>
      </c>
      <c r="K68" s="28" t="s">
        <v>736</v>
      </c>
      <c r="L68" s="111" t="str">
        <f t="shared" si="10"/>
        <v>Yes</v>
      </c>
    </row>
    <row r="69" spans="1:12" x14ac:dyDescent="0.25">
      <c r="A69" s="174" t="s">
        <v>1510</v>
      </c>
      <c r="B69" s="22" t="s">
        <v>213</v>
      </c>
      <c r="C69" s="29">
        <v>3831.0334627000002</v>
      </c>
      <c r="D69" s="27" t="str">
        <f t="shared" si="7"/>
        <v>N/A</v>
      </c>
      <c r="E69" s="29">
        <v>3870.0239362000002</v>
      </c>
      <c r="F69" s="27" t="str">
        <f t="shared" si="8"/>
        <v>N/A</v>
      </c>
      <c r="G69" s="29">
        <v>80.418918919000006</v>
      </c>
      <c r="H69" s="27" t="str">
        <f t="shared" si="9"/>
        <v>N/A</v>
      </c>
      <c r="I69" s="8">
        <v>1.018</v>
      </c>
      <c r="J69" s="8">
        <v>-97.9</v>
      </c>
      <c r="K69" s="28" t="s">
        <v>736</v>
      </c>
      <c r="L69" s="111" t="str">
        <f t="shared" si="10"/>
        <v>No</v>
      </c>
    </row>
    <row r="70" spans="1:12" x14ac:dyDescent="0.25">
      <c r="A70" s="174" t="s">
        <v>1511</v>
      </c>
      <c r="B70" s="22" t="s">
        <v>213</v>
      </c>
      <c r="C70" s="29">
        <v>493.75524475999998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3278.2375839000001</v>
      </c>
      <c r="D71" s="27" t="str">
        <f t="shared" si="7"/>
        <v>N/A</v>
      </c>
      <c r="E71" s="29">
        <v>3428.1350901000001</v>
      </c>
      <c r="F71" s="27" t="str">
        <f t="shared" si="8"/>
        <v>N/A</v>
      </c>
      <c r="G71" s="29">
        <v>3298.0405495999998</v>
      </c>
      <c r="H71" s="27" t="str">
        <f t="shared" si="9"/>
        <v>N/A</v>
      </c>
      <c r="I71" s="8">
        <v>4.5730000000000004</v>
      </c>
      <c r="J71" s="8">
        <v>-3.79</v>
      </c>
      <c r="K71" s="28" t="s">
        <v>736</v>
      </c>
      <c r="L71" s="111" t="str">
        <f t="shared" si="10"/>
        <v>Yes</v>
      </c>
    </row>
    <row r="72" spans="1:12" x14ac:dyDescent="0.25">
      <c r="A72" s="174" t="s">
        <v>1513</v>
      </c>
      <c r="B72" s="22" t="s">
        <v>213</v>
      </c>
      <c r="C72" s="29">
        <v>2935.5071742</v>
      </c>
      <c r="D72" s="27" t="str">
        <f t="shared" si="7"/>
        <v>N/A</v>
      </c>
      <c r="E72" s="29">
        <v>2943.0753246999998</v>
      </c>
      <c r="F72" s="27" t="str">
        <f t="shared" si="8"/>
        <v>N/A</v>
      </c>
      <c r="G72" s="29">
        <v>3045.1656675999998</v>
      </c>
      <c r="H72" s="27" t="str">
        <f t="shared" si="9"/>
        <v>N/A</v>
      </c>
      <c r="I72" s="8">
        <v>0.25779999999999997</v>
      </c>
      <c r="J72" s="8">
        <v>3.4689999999999999</v>
      </c>
      <c r="K72" s="28" t="s">
        <v>736</v>
      </c>
      <c r="L72" s="111" t="str">
        <f t="shared" si="10"/>
        <v>Yes</v>
      </c>
    </row>
    <row r="73" spans="1:12" x14ac:dyDescent="0.25">
      <c r="A73" s="174" t="s">
        <v>1514</v>
      </c>
      <c r="B73" s="22" t="s">
        <v>213</v>
      </c>
      <c r="C73" s="29">
        <v>2865.6835735</v>
      </c>
      <c r="D73" s="27" t="str">
        <f t="shared" si="7"/>
        <v>N/A</v>
      </c>
      <c r="E73" s="29">
        <v>2969.3488870000001</v>
      </c>
      <c r="F73" s="27" t="str">
        <f t="shared" si="8"/>
        <v>N/A</v>
      </c>
      <c r="G73" s="29">
        <v>3168.9618538999998</v>
      </c>
      <c r="H73" s="27" t="str">
        <f t="shared" si="9"/>
        <v>N/A</v>
      </c>
      <c r="I73" s="8">
        <v>3.617</v>
      </c>
      <c r="J73" s="8">
        <v>6.7220000000000004</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59664467</v>
      </c>
      <c r="D75" s="27" t="str">
        <f t="shared" ref="D75:D144" si="11">IF($B75="N/A","N/A",IF(C75&gt;10,"No",IF(C75&lt;-10,"No","Yes")))</f>
        <v>N/A</v>
      </c>
      <c r="E75" s="29">
        <v>52986574</v>
      </c>
      <c r="F75" s="27" t="str">
        <f t="shared" ref="F75:F144" si="12">IF($B75="N/A","N/A",IF(E75&gt;10,"No",IF(E75&lt;-10,"No","Yes")))</f>
        <v>N/A</v>
      </c>
      <c r="G75" s="29">
        <v>51771253</v>
      </c>
      <c r="H75" s="27" t="str">
        <f t="shared" ref="H75:H144" si="13">IF($B75="N/A","N/A",IF(G75&gt;10,"No",IF(G75&lt;-10,"No","Yes")))</f>
        <v>N/A</v>
      </c>
      <c r="I75" s="8">
        <v>-11.2</v>
      </c>
      <c r="J75" s="8">
        <v>-2.29</v>
      </c>
      <c r="K75" s="28" t="s">
        <v>736</v>
      </c>
      <c r="L75" s="111" t="str">
        <f t="shared" ref="L75:L135" si="14">IF(J75="Div by 0", "N/A", IF(K75="N/A","N/A", IF(J75&gt;VALUE(MID(K75,1,2)), "No", IF(J75&lt;-1*VALUE(MID(K75,1,2)), "No", "Yes"))))</f>
        <v>Yes</v>
      </c>
    </row>
    <row r="76" spans="1:12" x14ac:dyDescent="0.25">
      <c r="A76" s="174" t="s">
        <v>596</v>
      </c>
      <c r="B76" s="22" t="s">
        <v>213</v>
      </c>
      <c r="C76" s="23">
        <v>16416</v>
      </c>
      <c r="D76" s="27" t="str">
        <f t="shared" si="11"/>
        <v>N/A</v>
      </c>
      <c r="E76" s="23">
        <v>15691</v>
      </c>
      <c r="F76" s="27" t="str">
        <f t="shared" si="12"/>
        <v>N/A</v>
      </c>
      <c r="G76" s="23">
        <v>14202</v>
      </c>
      <c r="H76" s="27" t="str">
        <f t="shared" si="13"/>
        <v>N/A</v>
      </c>
      <c r="I76" s="8">
        <v>-4.42</v>
      </c>
      <c r="J76" s="8">
        <v>-9.49</v>
      </c>
      <c r="K76" s="28" t="s">
        <v>736</v>
      </c>
      <c r="L76" s="111" t="str">
        <f t="shared" si="14"/>
        <v>Yes</v>
      </c>
    </row>
    <row r="77" spans="1:12" x14ac:dyDescent="0.25">
      <c r="A77" s="174" t="s">
        <v>1424</v>
      </c>
      <c r="B77" s="22" t="s">
        <v>213</v>
      </c>
      <c r="C77" s="29">
        <v>3634.5313718000002</v>
      </c>
      <c r="D77" s="27" t="str">
        <f t="shared" si="11"/>
        <v>N/A</v>
      </c>
      <c r="E77" s="29">
        <v>3376.8768083999998</v>
      </c>
      <c r="F77" s="27" t="str">
        <f t="shared" si="12"/>
        <v>N/A</v>
      </c>
      <c r="G77" s="29">
        <v>3645.3494578</v>
      </c>
      <c r="H77" s="27" t="str">
        <f t="shared" si="13"/>
        <v>N/A</v>
      </c>
      <c r="I77" s="8">
        <v>-7.09</v>
      </c>
      <c r="J77" s="8">
        <v>7.95</v>
      </c>
      <c r="K77" s="28" t="s">
        <v>736</v>
      </c>
      <c r="L77" s="111" t="str">
        <f t="shared" si="14"/>
        <v>Yes</v>
      </c>
    </row>
    <row r="78" spans="1:12" x14ac:dyDescent="0.25">
      <c r="A78" s="174" t="s">
        <v>1425</v>
      </c>
      <c r="B78" s="22" t="s">
        <v>213</v>
      </c>
      <c r="C78" s="23">
        <v>4.3252923977000002</v>
      </c>
      <c r="D78" s="27" t="str">
        <f t="shared" si="11"/>
        <v>N/A</v>
      </c>
      <c r="E78" s="23">
        <v>4.4770250461999996</v>
      </c>
      <c r="F78" s="27" t="str">
        <f t="shared" si="12"/>
        <v>N/A</v>
      </c>
      <c r="G78" s="23">
        <v>4.7053936065000004</v>
      </c>
      <c r="H78" s="27" t="str">
        <f t="shared" si="13"/>
        <v>N/A</v>
      </c>
      <c r="I78" s="8">
        <v>3.508</v>
      </c>
      <c r="J78" s="8">
        <v>5.101</v>
      </c>
      <c r="K78" s="28" t="s">
        <v>736</v>
      </c>
      <c r="L78" s="111" t="str">
        <f t="shared" si="14"/>
        <v>Yes</v>
      </c>
    </row>
    <row r="79" spans="1:12" x14ac:dyDescent="0.25">
      <c r="A79" s="174" t="s">
        <v>597</v>
      </c>
      <c r="B79" s="22" t="s">
        <v>213</v>
      </c>
      <c r="C79" s="29">
        <v>0</v>
      </c>
      <c r="D79" s="27" t="str">
        <f t="shared" si="11"/>
        <v>N/A</v>
      </c>
      <c r="E79" s="29">
        <v>0</v>
      </c>
      <c r="F79" s="27" t="str">
        <f t="shared" si="12"/>
        <v>N/A</v>
      </c>
      <c r="G79" s="29">
        <v>260983</v>
      </c>
      <c r="H79" s="27" t="str">
        <f t="shared" si="13"/>
        <v>N/A</v>
      </c>
      <c r="I79" s="8" t="s">
        <v>1748</v>
      </c>
      <c r="J79" s="8" t="s">
        <v>1748</v>
      </c>
      <c r="K79" s="28" t="s">
        <v>736</v>
      </c>
      <c r="L79" s="111" t="str">
        <f t="shared" si="14"/>
        <v>N/A</v>
      </c>
    </row>
    <row r="80" spans="1:12" x14ac:dyDescent="0.25">
      <c r="A80" s="174" t="s">
        <v>598</v>
      </c>
      <c r="B80" s="22" t="s">
        <v>213</v>
      </c>
      <c r="C80" s="23">
        <v>0</v>
      </c>
      <c r="D80" s="27" t="str">
        <f t="shared" si="11"/>
        <v>N/A</v>
      </c>
      <c r="E80" s="23">
        <v>0</v>
      </c>
      <c r="F80" s="27" t="str">
        <f t="shared" si="12"/>
        <v>N/A</v>
      </c>
      <c r="G80" s="23">
        <v>27</v>
      </c>
      <c r="H80" s="27" t="str">
        <f t="shared" si="13"/>
        <v>N/A</v>
      </c>
      <c r="I80" s="8" t="s">
        <v>1748</v>
      </c>
      <c r="J80" s="8" t="s">
        <v>1748</v>
      </c>
      <c r="K80" s="28" t="s">
        <v>736</v>
      </c>
      <c r="L80" s="111" t="str">
        <f t="shared" si="14"/>
        <v>N/A</v>
      </c>
    </row>
    <row r="81" spans="1:12" x14ac:dyDescent="0.25">
      <c r="A81" s="174" t="s">
        <v>1426</v>
      </c>
      <c r="B81" s="22" t="s">
        <v>213</v>
      </c>
      <c r="C81" s="29" t="s">
        <v>1748</v>
      </c>
      <c r="D81" s="27" t="str">
        <f t="shared" si="11"/>
        <v>N/A</v>
      </c>
      <c r="E81" s="29" t="s">
        <v>1748</v>
      </c>
      <c r="F81" s="27" t="str">
        <f t="shared" si="12"/>
        <v>N/A</v>
      </c>
      <c r="G81" s="29">
        <v>9666.0370370000001</v>
      </c>
      <c r="H81" s="27" t="str">
        <f t="shared" si="13"/>
        <v>N/A</v>
      </c>
      <c r="I81" s="8" t="s">
        <v>1748</v>
      </c>
      <c r="J81" s="8" t="s">
        <v>1748</v>
      </c>
      <c r="K81" s="28" t="s">
        <v>736</v>
      </c>
      <c r="L81" s="111" t="str">
        <f t="shared" si="14"/>
        <v>N/A</v>
      </c>
    </row>
    <row r="82" spans="1:12" ht="25" x14ac:dyDescent="0.25">
      <c r="A82" s="174" t="s">
        <v>599</v>
      </c>
      <c r="B82" s="22" t="s">
        <v>213</v>
      </c>
      <c r="C82" s="29">
        <v>5224757</v>
      </c>
      <c r="D82" s="27" t="str">
        <f t="shared" si="11"/>
        <v>N/A</v>
      </c>
      <c r="E82" s="29">
        <v>7660606</v>
      </c>
      <c r="F82" s="27" t="str">
        <f t="shared" si="12"/>
        <v>N/A</v>
      </c>
      <c r="G82" s="29">
        <v>7338565</v>
      </c>
      <c r="H82" s="27" t="str">
        <f t="shared" si="13"/>
        <v>N/A</v>
      </c>
      <c r="I82" s="8">
        <v>46.62</v>
      </c>
      <c r="J82" s="8">
        <v>-4.2</v>
      </c>
      <c r="K82" s="28" t="s">
        <v>736</v>
      </c>
      <c r="L82" s="111" t="str">
        <f t="shared" si="14"/>
        <v>Yes</v>
      </c>
    </row>
    <row r="83" spans="1:12" x14ac:dyDescent="0.25">
      <c r="A83" s="174" t="s">
        <v>600</v>
      </c>
      <c r="B83" s="22" t="s">
        <v>213</v>
      </c>
      <c r="C83" s="23">
        <v>368</v>
      </c>
      <c r="D83" s="27" t="str">
        <f t="shared" si="11"/>
        <v>N/A</v>
      </c>
      <c r="E83" s="23">
        <v>380</v>
      </c>
      <c r="F83" s="27" t="str">
        <f t="shared" si="12"/>
        <v>N/A</v>
      </c>
      <c r="G83" s="23">
        <v>329</v>
      </c>
      <c r="H83" s="27" t="str">
        <f t="shared" si="13"/>
        <v>N/A</v>
      </c>
      <c r="I83" s="8">
        <v>3.2610000000000001</v>
      </c>
      <c r="J83" s="8">
        <v>-13.4</v>
      </c>
      <c r="K83" s="28" t="s">
        <v>736</v>
      </c>
      <c r="L83" s="111" t="str">
        <f t="shared" si="14"/>
        <v>Yes</v>
      </c>
    </row>
    <row r="84" spans="1:12" ht="25" x14ac:dyDescent="0.25">
      <c r="A84" s="143" t="s">
        <v>1427</v>
      </c>
      <c r="B84" s="22" t="s">
        <v>213</v>
      </c>
      <c r="C84" s="29">
        <v>14197.709239</v>
      </c>
      <c r="D84" s="27" t="str">
        <f t="shared" si="11"/>
        <v>N/A</v>
      </c>
      <c r="E84" s="29">
        <v>20159.489474000002</v>
      </c>
      <c r="F84" s="27" t="str">
        <f t="shared" si="12"/>
        <v>N/A</v>
      </c>
      <c r="G84" s="29">
        <v>22305.668693</v>
      </c>
      <c r="H84" s="27" t="str">
        <f t="shared" si="13"/>
        <v>N/A</v>
      </c>
      <c r="I84" s="8">
        <v>41.99</v>
      </c>
      <c r="J84" s="8">
        <v>10.65</v>
      </c>
      <c r="K84" s="28" t="s">
        <v>736</v>
      </c>
      <c r="L84" s="111" t="str">
        <f t="shared" si="14"/>
        <v>Yes</v>
      </c>
    </row>
    <row r="85" spans="1:12" x14ac:dyDescent="0.25">
      <c r="A85" s="143" t="s">
        <v>601</v>
      </c>
      <c r="B85" s="22" t="s">
        <v>213</v>
      </c>
      <c r="C85" s="29">
        <v>3013916</v>
      </c>
      <c r="D85" s="27" t="str">
        <f t="shared" si="11"/>
        <v>N/A</v>
      </c>
      <c r="E85" s="29">
        <v>3474087</v>
      </c>
      <c r="F85" s="27" t="str">
        <f t="shared" si="12"/>
        <v>N/A</v>
      </c>
      <c r="G85" s="29">
        <v>22836112</v>
      </c>
      <c r="H85" s="27" t="str">
        <f t="shared" si="13"/>
        <v>N/A</v>
      </c>
      <c r="I85" s="8">
        <v>15.27</v>
      </c>
      <c r="J85" s="8">
        <v>557.29999999999995</v>
      </c>
      <c r="K85" s="28" t="s">
        <v>736</v>
      </c>
      <c r="L85" s="111" t="str">
        <f t="shared" si="14"/>
        <v>No</v>
      </c>
    </row>
    <row r="86" spans="1:12" x14ac:dyDescent="0.25">
      <c r="A86" s="143" t="s">
        <v>602</v>
      </c>
      <c r="B86" s="22" t="s">
        <v>213</v>
      </c>
      <c r="C86" s="23">
        <v>42</v>
      </c>
      <c r="D86" s="27" t="str">
        <f t="shared" si="11"/>
        <v>N/A</v>
      </c>
      <c r="E86" s="23">
        <v>39</v>
      </c>
      <c r="F86" s="27" t="str">
        <f t="shared" si="12"/>
        <v>N/A</v>
      </c>
      <c r="G86" s="23">
        <v>4779</v>
      </c>
      <c r="H86" s="27" t="str">
        <f t="shared" si="13"/>
        <v>N/A</v>
      </c>
      <c r="I86" s="8">
        <v>-7.14</v>
      </c>
      <c r="J86" s="8">
        <v>12154</v>
      </c>
      <c r="K86" s="28" t="s">
        <v>736</v>
      </c>
      <c r="L86" s="111" t="str">
        <f t="shared" si="14"/>
        <v>No</v>
      </c>
    </row>
    <row r="87" spans="1:12" x14ac:dyDescent="0.25">
      <c r="A87" s="143" t="s">
        <v>1428</v>
      </c>
      <c r="B87" s="22" t="s">
        <v>213</v>
      </c>
      <c r="C87" s="29">
        <v>71759.904762000006</v>
      </c>
      <c r="D87" s="27" t="str">
        <f t="shared" si="11"/>
        <v>N/A</v>
      </c>
      <c r="E87" s="29">
        <v>89079.153846000001</v>
      </c>
      <c r="F87" s="27" t="str">
        <f t="shared" si="12"/>
        <v>N/A</v>
      </c>
      <c r="G87" s="29">
        <v>4778.4289600000002</v>
      </c>
      <c r="H87" s="27" t="str">
        <f t="shared" si="13"/>
        <v>N/A</v>
      </c>
      <c r="I87" s="8">
        <v>24.13</v>
      </c>
      <c r="J87" s="8">
        <v>-94.6</v>
      </c>
      <c r="K87" s="28" t="s">
        <v>736</v>
      </c>
      <c r="L87" s="111" t="str">
        <f t="shared" si="14"/>
        <v>No</v>
      </c>
    </row>
    <row r="88" spans="1:12" x14ac:dyDescent="0.25">
      <c r="A88" s="174" t="s">
        <v>603</v>
      </c>
      <c r="B88" s="22" t="s">
        <v>213</v>
      </c>
      <c r="C88" s="29">
        <v>210383014</v>
      </c>
      <c r="D88" s="27" t="str">
        <f t="shared" si="11"/>
        <v>N/A</v>
      </c>
      <c r="E88" s="29">
        <v>210879832</v>
      </c>
      <c r="F88" s="27" t="str">
        <f t="shared" si="12"/>
        <v>N/A</v>
      </c>
      <c r="G88" s="29">
        <v>193589836</v>
      </c>
      <c r="H88" s="27" t="str">
        <f t="shared" si="13"/>
        <v>N/A</v>
      </c>
      <c r="I88" s="8">
        <v>0.2361</v>
      </c>
      <c r="J88" s="8">
        <v>-8.1999999999999993</v>
      </c>
      <c r="K88" s="28" t="s">
        <v>736</v>
      </c>
      <c r="L88" s="111" t="str">
        <f t="shared" si="14"/>
        <v>Yes</v>
      </c>
    </row>
    <row r="89" spans="1:12" x14ac:dyDescent="0.25">
      <c r="A89" s="178" t="s">
        <v>604</v>
      </c>
      <c r="B89" s="23" t="s">
        <v>213</v>
      </c>
      <c r="C89" s="23">
        <v>7042</v>
      </c>
      <c r="D89" s="27" t="str">
        <f t="shared" si="11"/>
        <v>N/A</v>
      </c>
      <c r="E89" s="23">
        <v>6869</v>
      </c>
      <c r="F89" s="27" t="str">
        <f t="shared" si="12"/>
        <v>N/A</v>
      </c>
      <c r="G89" s="23">
        <v>6511</v>
      </c>
      <c r="H89" s="27" t="str">
        <f t="shared" si="13"/>
        <v>N/A</v>
      </c>
      <c r="I89" s="8">
        <v>-2.46</v>
      </c>
      <c r="J89" s="8">
        <v>-5.21</v>
      </c>
      <c r="K89" s="31" t="s">
        <v>736</v>
      </c>
      <c r="L89" s="111" t="str">
        <f t="shared" si="14"/>
        <v>Yes</v>
      </c>
    </row>
    <row r="90" spans="1:12" x14ac:dyDescent="0.25">
      <c r="A90" s="174" t="s">
        <v>1429</v>
      </c>
      <c r="B90" s="22" t="s">
        <v>213</v>
      </c>
      <c r="C90" s="29">
        <v>29875.463505</v>
      </c>
      <c r="D90" s="27" t="str">
        <f t="shared" si="11"/>
        <v>N/A</v>
      </c>
      <c r="E90" s="29">
        <v>30700.223031000001</v>
      </c>
      <c r="F90" s="27" t="str">
        <f t="shared" si="12"/>
        <v>N/A</v>
      </c>
      <c r="G90" s="29">
        <v>29732.734756999998</v>
      </c>
      <c r="H90" s="27" t="str">
        <f t="shared" si="13"/>
        <v>N/A</v>
      </c>
      <c r="I90" s="8">
        <v>2.7610000000000001</v>
      </c>
      <c r="J90" s="8">
        <v>-3.15</v>
      </c>
      <c r="K90" s="28" t="s">
        <v>736</v>
      </c>
      <c r="L90" s="111" t="str">
        <f t="shared" si="14"/>
        <v>Yes</v>
      </c>
    </row>
    <row r="91" spans="1:12" x14ac:dyDescent="0.25">
      <c r="A91" s="174" t="s">
        <v>605</v>
      </c>
      <c r="B91" s="22" t="s">
        <v>213</v>
      </c>
      <c r="C91" s="29">
        <v>51794188</v>
      </c>
      <c r="D91" s="27" t="str">
        <f t="shared" si="11"/>
        <v>N/A</v>
      </c>
      <c r="E91" s="29">
        <v>52469589</v>
      </c>
      <c r="F91" s="27" t="str">
        <f t="shared" si="12"/>
        <v>N/A</v>
      </c>
      <c r="G91" s="29">
        <v>49644822</v>
      </c>
      <c r="H91" s="27" t="str">
        <f t="shared" si="13"/>
        <v>N/A</v>
      </c>
      <c r="I91" s="8">
        <v>1.304</v>
      </c>
      <c r="J91" s="8">
        <v>-5.38</v>
      </c>
      <c r="K91" s="28" t="s">
        <v>736</v>
      </c>
      <c r="L91" s="111" t="str">
        <f t="shared" si="14"/>
        <v>Yes</v>
      </c>
    </row>
    <row r="92" spans="1:12" x14ac:dyDescent="0.25">
      <c r="A92" s="174" t="s">
        <v>606</v>
      </c>
      <c r="B92" s="22" t="s">
        <v>213</v>
      </c>
      <c r="C92" s="23">
        <v>116434</v>
      </c>
      <c r="D92" s="27" t="str">
        <f t="shared" si="11"/>
        <v>N/A</v>
      </c>
      <c r="E92" s="23">
        <v>121356</v>
      </c>
      <c r="F92" s="27" t="str">
        <f t="shared" si="12"/>
        <v>N/A</v>
      </c>
      <c r="G92" s="23">
        <v>118577</v>
      </c>
      <c r="H92" s="27" t="str">
        <f t="shared" si="13"/>
        <v>N/A</v>
      </c>
      <c r="I92" s="8">
        <v>4.2270000000000003</v>
      </c>
      <c r="J92" s="8">
        <v>-2.29</v>
      </c>
      <c r="K92" s="28" t="s">
        <v>736</v>
      </c>
      <c r="L92" s="111" t="str">
        <f t="shared" si="14"/>
        <v>Yes</v>
      </c>
    </row>
    <row r="93" spans="1:12" x14ac:dyDescent="0.25">
      <c r="A93" s="174" t="s">
        <v>1430</v>
      </c>
      <c r="B93" s="22" t="s">
        <v>213</v>
      </c>
      <c r="C93" s="29">
        <v>444.83731555999998</v>
      </c>
      <c r="D93" s="27" t="str">
        <f t="shared" si="11"/>
        <v>N/A</v>
      </c>
      <c r="E93" s="29">
        <v>432.36089686999998</v>
      </c>
      <c r="F93" s="27" t="str">
        <f t="shared" si="12"/>
        <v>N/A</v>
      </c>
      <c r="G93" s="29">
        <v>418.67159736000002</v>
      </c>
      <c r="H93" s="27" t="str">
        <f t="shared" si="13"/>
        <v>N/A</v>
      </c>
      <c r="I93" s="8">
        <v>-2.8</v>
      </c>
      <c r="J93" s="8">
        <v>-3.17</v>
      </c>
      <c r="K93" s="28" t="s">
        <v>736</v>
      </c>
      <c r="L93" s="111" t="str">
        <f t="shared" si="14"/>
        <v>Yes</v>
      </c>
    </row>
    <row r="94" spans="1:12" x14ac:dyDescent="0.25">
      <c r="A94" s="174" t="s">
        <v>607</v>
      </c>
      <c r="B94" s="22" t="s">
        <v>213</v>
      </c>
      <c r="C94" s="29">
        <v>22105264</v>
      </c>
      <c r="D94" s="27" t="str">
        <f t="shared" si="11"/>
        <v>N/A</v>
      </c>
      <c r="E94" s="29">
        <v>22155646</v>
      </c>
      <c r="F94" s="27" t="str">
        <f t="shared" si="12"/>
        <v>N/A</v>
      </c>
      <c r="G94" s="29">
        <v>23029754</v>
      </c>
      <c r="H94" s="27" t="str">
        <f t="shared" si="13"/>
        <v>N/A</v>
      </c>
      <c r="I94" s="8">
        <v>0.22789999999999999</v>
      </c>
      <c r="J94" s="8">
        <v>3.9449999999999998</v>
      </c>
      <c r="K94" s="28" t="s">
        <v>736</v>
      </c>
      <c r="L94" s="111" t="str">
        <f t="shared" si="14"/>
        <v>Yes</v>
      </c>
    </row>
    <row r="95" spans="1:12" x14ac:dyDescent="0.25">
      <c r="A95" s="174" t="s">
        <v>608</v>
      </c>
      <c r="B95" s="22" t="s">
        <v>213</v>
      </c>
      <c r="C95" s="23">
        <v>59563</v>
      </c>
      <c r="D95" s="27" t="str">
        <f t="shared" si="11"/>
        <v>N/A</v>
      </c>
      <c r="E95" s="23">
        <v>63823</v>
      </c>
      <c r="F95" s="27" t="str">
        <f t="shared" si="12"/>
        <v>N/A</v>
      </c>
      <c r="G95" s="23">
        <v>65168</v>
      </c>
      <c r="H95" s="27" t="str">
        <f t="shared" si="13"/>
        <v>N/A</v>
      </c>
      <c r="I95" s="8">
        <v>7.1520000000000001</v>
      </c>
      <c r="J95" s="8">
        <v>2.1070000000000002</v>
      </c>
      <c r="K95" s="28" t="s">
        <v>736</v>
      </c>
      <c r="L95" s="111" t="str">
        <f t="shared" si="14"/>
        <v>Yes</v>
      </c>
    </row>
    <row r="96" spans="1:12" x14ac:dyDescent="0.25">
      <c r="A96" s="174" t="s">
        <v>1431</v>
      </c>
      <c r="B96" s="22" t="s">
        <v>213</v>
      </c>
      <c r="C96" s="29">
        <v>371.1240871</v>
      </c>
      <c r="D96" s="27" t="str">
        <f t="shared" si="11"/>
        <v>N/A</v>
      </c>
      <c r="E96" s="29">
        <v>347.14203343999998</v>
      </c>
      <c r="F96" s="27" t="str">
        <f t="shared" si="12"/>
        <v>N/A</v>
      </c>
      <c r="G96" s="29">
        <v>353.39052908999997</v>
      </c>
      <c r="H96" s="27" t="str">
        <f t="shared" si="13"/>
        <v>N/A</v>
      </c>
      <c r="I96" s="8">
        <v>-6.46</v>
      </c>
      <c r="J96" s="8">
        <v>1.8</v>
      </c>
      <c r="K96" s="28" t="s">
        <v>736</v>
      </c>
      <c r="L96" s="111" t="str">
        <f t="shared" si="14"/>
        <v>Yes</v>
      </c>
    </row>
    <row r="97" spans="1:12" ht="25" x14ac:dyDescent="0.25">
      <c r="A97" s="174" t="s">
        <v>609</v>
      </c>
      <c r="B97" s="22" t="s">
        <v>213</v>
      </c>
      <c r="C97" s="29">
        <v>2356367</v>
      </c>
      <c r="D97" s="27" t="str">
        <f t="shared" si="11"/>
        <v>N/A</v>
      </c>
      <c r="E97" s="29">
        <v>2539364</v>
      </c>
      <c r="F97" s="27" t="str">
        <f t="shared" si="12"/>
        <v>N/A</v>
      </c>
      <c r="G97" s="29">
        <v>2931843</v>
      </c>
      <c r="H97" s="27" t="str">
        <f t="shared" si="13"/>
        <v>N/A</v>
      </c>
      <c r="I97" s="8">
        <v>7.766</v>
      </c>
      <c r="J97" s="8">
        <v>15.46</v>
      </c>
      <c r="K97" s="28" t="s">
        <v>736</v>
      </c>
      <c r="L97" s="111" t="str">
        <f t="shared" si="14"/>
        <v>Yes</v>
      </c>
    </row>
    <row r="98" spans="1:12" x14ac:dyDescent="0.25">
      <c r="A98" s="174" t="s">
        <v>610</v>
      </c>
      <c r="B98" s="22" t="s">
        <v>213</v>
      </c>
      <c r="C98" s="23">
        <v>20751</v>
      </c>
      <c r="D98" s="27" t="str">
        <f t="shared" si="11"/>
        <v>N/A</v>
      </c>
      <c r="E98" s="23">
        <v>21734</v>
      </c>
      <c r="F98" s="27" t="str">
        <f t="shared" si="12"/>
        <v>N/A</v>
      </c>
      <c r="G98" s="23">
        <v>26017</v>
      </c>
      <c r="H98" s="27" t="str">
        <f t="shared" si="13"/>
        <v>N/A</v>
      </c>
      <c r="I98" s="8">
        <v>4.7370000000000001</v>
      </c>
      <c r="J98" s="8">
        <v>19.71</v>
      </c>
      <c r="K98" s="28" t="s">
        <v>736</v>
      </c>
      <c r="L98" s="111" t="str">
        <f t="shared" si="14"/>
        <v>Yes</v>
      </c>
    </row>
    <row r="99" spans="1:12" ht="25" x14ac:dyDescent="0.25">
      <c r="A99" s="174" t="s">
        <v>1432</v>
      </c>
      <c r="B99" s="22" t="s">
        <v>213</v>
      </c>
      <c r="C99" s="29">
        <v>113.55438291999999</v>
      </c>
      <c r="D99" s="27" t="str">
        <f t="shared" si="11"/>
        <v>N/A</v>
      </c>
      <c r="E99" s="29">
        <v>116.83831784</v>
      </c>
      <c r="F99" s="27" t="str">
        <f t="shared" si="12"/>
        <v>N/A</v>
      </c>
      <c r="G99" s="29">
        <v>112.6895107</v>
      </c>
      <c r="H99" s="27" t="str">
        <f t="shared" si="13"/>
        <v>N/A</v>
      </c>
      <c r="I99" s="8">
        <v>2.8919999999999999</v>
      </c>
      <c r="J99" s="8">
        <v>-3.55</v>
      </c>
      <c r="K99" s="28" t="s">
        <v>736</v>
      </c>
      <c r="L99" s="111" t="str">
        <f t="shared" si="14"/>
        <v>Yes</v>
      </c>
    </row>
    <row r="100" spans="1:12" x14ac:dyDescent="0.25">
      <c r="A100" s="174" t="s">
        <v>611</v>
      </c>
      <c r="B100" s="22" t="s">
        <v>213</v>
      </c>
      <c r="C100" s="29">
        <v>41641318</v>
      </c>
      <c r="D100" s="27" t="str">
        <f t="shared" si="11"/>
        <v>N/A</v>
      </c>
      <c r="E100" s="29">
        <v>48673396</v>
      </c>
      <c r="F100" s="27" t="str">
        <f t="shared" si="12"/>
        <v>N/A</v>
      </c>
      <c r="G100" s="29">
        <v>54902699</v>
      </c>
      <c r="H100" s="27" t="str">
        <f t="shared" si="13"/>
        <v>N/A</v>
      </c>
      <c r="I100" s="8">
        <v>16.89</v>
      </c>
      <c r="J100" s="8">
        <v>12.8</v>
      </c>
      <c r="K100" s="28" t="s">
        <v>736</v>
      </c>
      <c r="L100" s="111" t="str">
        <f t="shared" si="14"/>
        <v>Yes</v>
      </c>
    </row>
    <row r="101" spans="1:12" x14ac:dyDescent="0.25">
      <c r="A101" s="174" t="s">
        <v>612</v>
      </c>
      <c r="B101" s="22" t="s">
        <v>213</v>
      </c>
      <c r="C101" s="23">
        <v>57673</v>
      </c>
      <c r="D101" s="27" t="str">
        <f t="shared" si="11"/>
        <v>N/A</v>
      </c>
      <c r="E101" s="23">
        <v>59422</v>
      </c>
      <c r="F101" s="27" t="str">
        <f t="shared" si="12"/>
        <v>N/A</v>
      </c>
      <c r="G101" s="23">
        <v>64919</v>
      </c>
      <c r="H101" s="27" t="str">
        <f t="shared" si="13"/>
        <v>N/A</v>
      </c>
      <c r="I101" s="8">
        <v>3.0329999999999999</v>
      </c>
      <c r="J101" s="8">
        <v>9.2509999999999994</v>
      </c>
      <c r="K101" s="28" t="s">
        <v>736</v>
      </c>
      <c r="L101" s="111" t="str">
        <f t="shared" si="14"/>
        <v>Yes</v>
      </c>
    </row>
    <row r="102" spans="1:12" x14ac:dyDescent="0.25">
      <c r="A102" s="174" t="s">
        <v>1433</v>
      </c>
      <c r="B102" s="22" t="s">
        <v>213</v>
      </c>
      <c r="C102" s="29">
        <v>722.02448286000003</v>
      </c>
      <c r="D102" s="27" t="str">
        <f t="shared" si="11"/>
        <v>N/A</v>
      </c>
      <c r="E102" s="29">
        <v>819.11406550000004</v>
      </c>
      <c r="F102" s="27" t="str">
        <f t="shared" si="12"/>
        <v>N/A</v>
      </c>
      <c r="G102" s="29">
        <v>845.71079344999998</v>
      </c>
      <c r="H102" s="27" t="str">
        <f t="shared" si="13"/>
        <v>N/A</v>
      </c>
      <c r="I102" s="8">
        <v>13.45</v>
      </c>
      <c r="J102" s="8">
        <v>3.2469999999999999</v>
      </c>
      <c r="K102" s="28" t="s">
        <v>736</v>
      </c>
      <c r="L102" s="111" t="str">
        <f t="shared" si="14"/>
        <v>Yes</v>
      </c>
    </row>
    <row r="103" spans="1:12" x14ac:dyDescent="0.25">
      <c r="A103" s="174" t="s">
        <v>613</v>
      </c>
      <c r="B103" s="22" t="s">
        <v>213</v>
      </c>
      <c r="C103" s="29">
        <v>69651521</v>
      </c>
      <c r="D103" s="27" t="str">
        <f t="shared" si="11"/>
        <v>N/A</v>
      </c>
      <c r="E103" s="29">
        <v>71118260</v>
      </c>
      <c r="F103" s="27" t="str">
        <f t="shared" si="12"/>
        <v>N/A</v>
      </c>
      <c r="G103" s="29">
        <v>39561078</v>
      </c>
      <c r="H103" s="27" t="str">
        <f t="shared" si="13"/>
        <v>N/A</v>
      </c>
      <c r="I103" s="8">
        <v>2.1059999999999999</v>
      </c>
      <c r="J103" s="8">
        <v>-44.4</v>
      </c>
      <c r="K103" s="28" t="s">
        <v>736</v>
      </c>
      <c r="L103" s="111" t="str">
        <f t="shared" si="14"/>
        <v>No</v>
      </c>
    </row>
    <row r="104" spans="1:12" x14ac:dyDescent="0.25">
      <c r="A104" s="174" t="s">
        <v>614</v>
      </c>
      <c r="B104" s="22" t="s">
        <v>213</v>
      </c>
      <c r="C104" s="23">
        <v>43945</v>
      </c>
      <c r="D104" s="27" t="str">
        <f t="shared" si="11"/>
        <v>N/A</v>
      </c>
      <c r="E104" s="23">
        <v>46639</v>
      </c>
      <c r="F104" s="27" t="str">
        <f t="shared" si="12"/>
        <v>N/A</v>
      </c>
      <c r="G104" s="23">
        <v>56133</v>
      </c>
      <c r="H104" s="27" t="str">
        <f t="shared" si="13"/>
        <v>N/A</v>
      </c>
      <c r="I104" s="8">
        <v>6.13</v>
      </c>
      <c r="J104" s="8">
        <v>20.36</v>
      </c>
      <c r="K104" s="28" t="s">
        <v>736</v>
      </c>
      <c r="L104" s="111" t="str">
        <f t="shared" si="14"/>
        <v>Yes</v>
      </c>
    </row>
    <row r="105" spans="1:12" x14ac:dyDescent="0.25">
      <c r="A105" s="174" t="s">
        <v>1434</v>
      </c>
      <c r="B105" s="22" t="s">
        <v>213</v>
      </c>
      <c r="C105" s="29">
        <v>1584.9703265000001</v>
      </c>
      <c r="D105" s="27" t="str">
        <f t="shared" si="11"/>
        <v>N/A</v>
      </c>
      <c r="E105" s="29">
        <v>1524.8667424</v>
      </c>
      <c r="F105" s="27" t="str">
        <f t="shared" si="12"/>
        <v>N/A</v>
      </c>
      <c r="G105" s="29">
        <v>704.77398321999999</v>
      </c>
      <c r="H105" s="27" t="str">
        <f t="shared" si="13"/>
        <v>N/A</v>
      </c>
      <c r="I105" s="8">
        <v>-3.79</v>
      </c>
      <c r="J105" s="8">
        <v>-53.8</v>
      </c>
      <c r="K105" s="28" t="s">
        <v>736</v>
      </c>
      <c r="L105" s="111" t="str">
        <f t="shared" si="14"/>
        <v>No</v>
      </c>
    </row>
    <row r="106" spans="1:12" ht="25" x14ac:dyDescent="0.25">
      <c r="A106" s="174" t="s">
        <v>615</v>
      </c>
      <c r="B106" s="22" t="s">
        <v>213</v>
      </c>
      <c r="C106" s="29">
        <v>10991168</v>
      </c>
      <c r="D106" s="27" t="str">
        <f t="shared" si="11"/>
        <v>N/A</v>
      </c>
      <c r="E106" s="29">
        <v>11645314</v>
      </c>
      <c r="F106" s="27" t="str">
        <f t="shared" si="12"/>
        <v>N/A</v>
      </c>
      <c r="G106" s="29">
        <v>9977257</v>
      </c>
      <c r="H106" s="27" t="str">
        <f t="shared" si="13"/>
        <v>N/A</v>
      </c>
      <c r="I106" s="8">
        <v>5.952</v>
      </c>
      <c r="J106" s="8">
        <v>-14.3</v>
      </c>
      <c r="K106" s="28" t="s">
        <v>736</v>
      </c>
      <c r="L106" s="111" t="str">
        <f t="shared" si="14"/>
        <v>Yes</v>
      </c>
    </row>
    <row r="107" spans="1:12" x14ac:dyDescent="0.25">
      <c r="A107" s="174" t="s">
        <v>616</v>
      </c>
      <c r="B107" s="22" t="s">
        <v>213</v>
      </c>
      <c r="C107" s="23">
        <v>2932</v>
      </c>
      <c r="D107" s="27" t="str">
        <f t="shared" si="11"/>
        <v>N/A</v>
      </c>
      <c r="E107" s="23">
        <v>2993</v>
      </c>
      <c r="F107" s="27" t="str">
        <f t="shared" si="12"/>
        <v>N/A</v>
      </c>
      <c r="G107" s="23">
        <v>3206</v>
      </c>
      <c r="H107" s="27" t="str">
        <f t="shared" si="13"/>
        <v>N/A</v>
      </c>
      <c r="I107" s="8">
        <v>2.08</v>
      </c>
      <c r="J107" s="8">
        <v>7.117</v>
      </c>
      <c r="K107" s="28" t="s">
        <v>736</v>
      </c>
      <c r="L107" s="111" t="str">
        <f t="shared" si="14"/>
        <v>Yes</v>
      </c>
    </row>
    <row r="108" spans="1:12" x14ac:dyDescent="0.25">
      <c r="A108" s="174" t="s">
        <v>1435</v>
      </c>
      <c r="B108" s="22" t="s">
        <v>213</v>
      </c>
      <c r="C108" s="29">
        <v>3748.6930422999999</v>
      </c>
      <c r="D108" s="27" t="str">
        <f t="shared" si="11"/>
        <v>N/A</v>
      </c>
      <c r="E108" s="29">
        <v>3890.8499833000001</v>
      </c>
      <c r="F108" s="27" t="str">
        <f t="shared" si="12"/>
        <v>N/A</v>
      </c>
      <c r="G108" s="29">
        <v>3112.0577042999998</v>
      </c>
      <c r="H108" s="27" t="str">
        <f t="shared" si="13"/>
        <v>N/A</v>
      </c>
      <c r="I108" s="8">
        <v>3.7919999999999998</v>
      </c>
      <c r="J108" s="8">
        <v>-20</v>
      </c>
      <c r="K108" s="28" t="s">
        <v>736</v>
      </c>
      <c r="L108" s="111" t="str">
        <f t="shared" si="14"/>
        <v>Yes</v>
      </c>
    </row>
    <row r="109" spans="1:12" x14ac:dyDescent="0.25">
      <c r="A109" s="174" t="s">
        <v>617</v>
      </c>
      <c r="B109" s="22" t="s">
        <v>213</v>
      </c>
      <c r="C109" s="29">
        <v>29511924</v>
      </c>
      <c r="D109" s="27" t="str">
        <f t="shared" si="11"/>
        <v>N/A</v>
      </c>
      <c r="E109" s="29">
        <v>30513087</v>
      </c>
      <c r="F109" s="27" t="str">
        <f t="shared" si="12"/>
        <v>N/A</v>
      </c>
      <c r="G109" s="29">
        <v>29451695</v>
      </c>
      <c r="H109" s="27" t="str">
        <f t="shared" si="13"/>
        <v>N/A</v>
      </c>
      <c r="I109" s="8">
        <v>3.3919999999999999</v>
      </c>
      <c r="J109" s="8">
        <v>-3.48</v>
      </c>
      <c r="K109" s="28" t="s">
        <v>736</v>
      </c>
      <c r="L109" s="111" t="str">
        <f t="shared" si="14"/>
        <v>Yes</v>
      </c>
    </row>
    <row r="110" spans="1:12" x14ac:dyDescent="0.25">
      <c r="A110" s="174" t="s">
        <v>618</v>
      </c>
      <c r="B110" s="22" t="s">
        <v>213</v>
      </c>
      <c r="C110" s="23">
        <v>76353</v>
      </c>
      <c r="D110" s="27" t="str">
        <f t="shared" si="11"/>
        <v>N/A</v>
      </c>
      <c r="E110" s="23">
        <v>77706</v>
      </c>
      <c r="F110" s="27" t="str">
        <f t="shared" si="12"/>
        <v>N/A</v>
      </c>
      <c r="G110" s="23">
        <v>77843</v>
      </c>
      <c r="H110" s="27" t="str">
        <f t="shared" si="13"/>
        <v>N/A</v>
      </c>
      <c r="I110" s="8">
        <v>1.772</v>
      </c>
      <c r="J110" s="8">
        <v>0.17630000000000001</v>
      </c>
      <c r="K110" s="28" t="s">
        <v>736</v>
      </c>
      <c r="L110" s="111" t="str">
        <f t="shared" si="14"/>
        <v>Yes</v>
      </c>
    </row>
    <row r="111" spans="1:12" x14ac:dyDescent="0.25">
      <c r="A111" s="174" t="s">
        <v>1436</v>
      </c>
      <c r="B111" s="22" t="s">
        <v>213</v>
      </c>
      <c r="C111" s="29">
        <v>386.51950806999997</v>
      </c>
      <c r="D111" s="27" t="str">
        <f t="shared" si="11"/>
        <v>N/A</v>
      </c>
      <c r="E111" s="29">
        <v>392.67350012000003</v>
      </c>
      <c r="F111" s="27" t="str">
        <f t="shared" si="12"/>
        <v>N/A</v>
      </c>
      <c r="G111" s="29">
        <v>378.34737869999998</v>
      </c>
      <c r="H111" s="27" t="str">
        <f t="shared" si="13"/>
        <v>N/A</v>
      </c>
      <c r="I111" s="8">
        <v>1.5920000000000001</v>
      </c>
      <c r="J111" s="8">
        <v>-3.65</v>
      </c>
      <c r="K111" s="28" t="s">
        <v>736</v>
      </c>
      <c r="L111" s="111" t="str">
        <f t="shared" si="14"/>
        <v>Yes</v>
      </c>
    </row>
    <row r="112" spans="1:12" x14ac:dyDescent="0.25">
      <c r="A112" s="174" t="s">
        <v>619</v>
      </c>
      <c r="B112" s="22" t="s">
        <v>213</v>
      </c>
      <c r="C112" s="29">
        <v>94993731</v>
      </c>
      <c r="D112" s="27" t="str">
        <f t="shared" si="11"/>
        <v>N/A</v>
      </c>
      <c r="E112" s="29">
        <v>98353028</v>
      </c>
      <c r="F112" s="27" t="str">
        <f t="shared" si="12"/>
        <v>N/A</v>
      </c>
      <c r="G112" s="29">
        <v>97711170</v>
      </c>
      <c r="H112" s="27" t="str">
        <f t="shared" si="13"/>
        <v>N/A</v>
      </c>
      <c r="I112" s="8">
        <v>3.536</v>
      </c>
      <c r="J112" s="8">
        <v>-0.65300000000000002</v>
      </c>
      <c r="K112" s="28" t="s">
        <v>736</v>
      </c>
      <c r="L112" s="111" t="str">
        <f t="shared" si="14"/>
        <v>Yes</v>
      </c>
    </row>
    <row r="113" spans="1:12" x14ac:dyDescent="0.25">
      <c r="A113" s="174" t="s">
        <v>620</v>
      </c>
      <c r="B113" s="22" t="s">
        <v>213</v>
      </c>
      <c r="C113" s="23">
        <v>101857</v>
      </c>
      <c r="D113" s="27" t="str">
        <f t="shared" si="11"/>
        <v>N/A</v>
      </c>
      <c r="E113" s="23">
        <v>104586</v>
      </c>
      <c r="F113" s="27" t="str">
        <f t="shared" si="12"/>
        <v>N/A</v>
      </c>
      <c r="G113" s="23">
        <v>98923</v>
      </c>
      <c r="H113" s="27" t="str">
        <f t="shared" si="13"/>
        <v>N/A</v>
      </c>
      <c r="I113" s="8">
        <v>2.6789999999999998</v>
      </c>
      <c r="J113" s="8">
        <v>-5.41</v>
      </c>
      <c r="K113" s="28" t="s">
        <v>736</v>
      </c>
      <c r="L113" s="111" t="str">
        <f t="shared" si="14"/>
        <v>Yes</v>
      </c>
    </row>
    <row r="114" spans="1:12" x14ac:dyDescent="0.25">
      <c r="A114" s="174" t="s">
        <v>1437</v>
      </c>
      <c r="B114" s="22" t="s">
        <v>213</v>
      </c>
      <c r="C114" s="29">
        <v>932.61858291999999</v>
      </c>
      <c r="D114" s="27" t="str">
        <f t="shared" si="11"/>
        <v>N/A</v>
      </c>
      <c r="E114" s="29">
        <v>940.40338095000004</v>
      </c>
      <c r="F114" s="27" t="str">
        <f t="shared" si="12"/>
        <v>N/A</v>
      </c>
      <c r="G114" s="29">
        <v>987.74976497</v>
      </c>
      <c r="H114" s="27" t="str">
        <f t="shared" si="13"/>
        <v>N/A</v>
      </c>
      <c r="I114" s="8">
        <v>0.8347</v>
      </c>
      <c r="J114" s="8">
        <v>5.0350000000000001</v>
      </c>
      <c r="K114" s="28" t="s">
        <v>736</v>
      </c>
      <c r="L114" s="111" t="str">
        <f t="shared" si="14"/>
        <v>Yes</v>
      </c>
    </row>
    <row r="115" spans="1:12" ht="25" x14ac:dyDescent="0.25">
      <c r="A115" s="174" t="s">
        <v>621</v>
      </c>
      <c r="B115" s="22" t="s">
        <v>213</v>
      </c>
      <c r="C115" s="29">
        <v>246503122</v>
      </c>
      <c r="D115" s="27" t="str">
        <f t="shared" si="11"/>
        <v>N/A</v>
      </c>
      <c r="E115" s="29">
        <v>205802449</v>
      </c>
      <c r="F115" s="27" t="str">
        <f t="shared" si="12"/>
        <v>N/A</v>
      </c>
      <c r="G115" s="29">
        <v>189124817</v>
      </c>
      <c r="H115" s="27" t="str">
        <f t="shared" si="13"/>
        <v>N/A</v>
      </c>
      <c r="I115" s="8">
        <v>-16.5</v>
      </c>
      <c r="J115" s="8">
        <v>-8.1</v>
      </c>
      <c r="K115" s="28" t="s">
        <v>736</v>
      </c>
      <c r="L115" s="111" t="str">
        <f t="shared" si="14"/>
        <v>Yes</v>
      </c>
    </row>
    <row r="116" spans="1:12" x14ac:dyDescent="0.25">
      <c r="A116" s="178" t="s">
        <v>622</v>
      </c>
      <c r="B116" s="23" t="s">
        <v>213</v>
      </c>
      <c r="C116" s="23">
        <v>13769</v>
      </c>
      <c r="D116" s="27" t="str">
        <f t="shared" si="11"/>
        <v>N/A</v>
      </c>
      <c r="E116" s="23">
        <v>14186</v>
      </c>
      <c r="F116" s="27" t="str">
        <f t="shared" si="12"/>
        <v>N/A</v>
      </c>
      <c r="G116" s="23">
        <v>18451</v>
      </c>
      <c r="H116" s="27" t="str">
        <f t="shared" si="13"/>
        <v>N/A</v>
      </c>
      <c r="I116" s="8">
        <v>3.0289999999999999</v>
      </c>
      <c r="J116" s="8">
        <v>30.06</v>
      </c>
      <c r="K116" s="31" t="s">
        <v>736</v>
      </c>
      <c r="L116" s="111" t="str">
        <f t="shared" si="14"/>
        <v>No</v>
      </c>
    </row>
    <row r="117" spans="1:12" x14ac:dyDescent="0.25">
      <c r="A117" s="174" t="s">
        <v>1438</v>
      </c>
      <c r="B117" s="22" t="s">
        <v>213</v>
      </c>
      <c r="C117" s="29">
        <v>17902.761420999999</v>
      </c>
      <c r="D117" s="27" t="str">
        <f t="shared" si="11"/>
        <v>N/A</v>
      </c>
      <c r="E117" s="29">
        <v>14507.433315</v>
      </c>
      <c r="F117" s="27" t="str">
        <f t="shared" si="12"/>
        <v>N/A</v>
      </c>
      <c r="G117" s="29">
        <v>10250.112026000001</v>
      </c>
      <c r="H117" s="27" t="str">
        <f t="shared" si="13"/>
        <v>N/A</v>
      </c>
      <c r="I117" s="8">
        <v>-19</v>
      </c>
      <c r="J117" s="8">
        <v>-29.3</v>
      </c>
      <c r="K117" s="28" t="s">
        <v>736</v>
      </c>
      <c r="L117" s="111" t="str">
        <f t="shared" si="14"/>
        <v>Yes</v>
      </c>
    </row>
    <row r="118" spans="1:12" ht="25" x14ac:dyDescent="0.25">
      <c r="A118" s="174" t="s">
        <v>623</v>
      </c>
      <c r="B118" s="22" t="s">
        <v>213</v>
      </c>
      <c r="C118" s="29">
        <v>5552350</v>
      </c>
      <c r="D118" s="27" t="str">
        <f t="shared" si="11"/>
        <v>N/A</v>
      </c>
      <c r="E118" s="29">
        <v>5383070</v>
      </c>
      <c r="F118" s="27" t="str">
        <f t="shared" si="12"/>
        <v>N/A</v>
      </c>
      <c r="G118" s="29">
        <v>9248309</v>
      </c>
      <c r="H118" s="27" t="str">
        <f t="shared" si="13"/>
        <v>N/A</v>
      </c>
      <c r="I118" s="8">
        <v>-3.05</v>
      </c>
      <c r="J118" s="8">
        <v>71.8</v>
      </c>
      <c r="K118" s="28" t="s">
        <v>736</v>
      </c>
      <c r="L118" s="111" t="str">
        <f t="shared" si="14"/>
        <v>No</v>
      </c>
    </row>
    <row r="119" spans="1:12" x14ac:dyDescent="0.25">
      <c r="A119" s="174" t="s">
        <v>624</v>
      </c>
      <c r="B119" s="22" t="s">
        <v>213</v>
      </c>
      <c r="C119" s="23">
        <v>9408</v>
      </c>
      <c r="D119" s="27" t="str">
        <f t="shared" si="11"/>
        <v>N/A</v>
      </c>
      <c r="E119" s="23">
        <v>9265</v>
      </c>
      <c r="F119" s="27" t="str">
        <f t="shared" si="12"/>
        <v>N/A</v>
      </c>
      <c r="G119" s="23">
        <v>11091</v>
      </c>
      <c r="H119" s="27" t="str">
        <f t="shared" si="13"/>
        <v>N/A</v>
      </c>
      <c r="I119" s="8">
        <v>-1.52</v>
      </c>
      <c r="J119" s="8">
        <v>19.71</v>
      </c>
      <c r="K119" s="28" t="s">
        <v>736</v>
      </c>
      <c r="L119" s="111" t="str">
        <f t="shared" si="14"/>
        <v>Yes</v>
      </c>
    </row>
    <row r="120" spans="1:12" x14ac:dyDescent="0.25">
      <c r="A120" s="174" t="s">
        <v>1439</v>
      </c>
      <c r="B120" s="22" t="s">
        <v>213</v>
      </c>
      <c r="C120" s="29">
        <v>590.17325679999999</v>
      </c>
      <c r="D120" s="27" t="str">
        <f t="shared" si="11"/>
        <v>N/A</v>
      </c>
      <c r="E120" s="29">
        <v>581.01133297000001</v>
      </c>
      <c r="F120" s="27" t="str">
        <f t="shared" si="12"/>
        <v>N/A</v>
      </c>
      <c r="G120" s="29">
        <v>833.85709134000001</v>
      </c>
      <c r="H120" s="27" t="str">
        <f t="shared" si="13"/>
        <v>N/A</v>
      </c>
      <c r="I120" s="8">
        <v>-1.55</v>
      </c>
      <c r="J120" s="8">
        <v>43.52</v>
      </c>
      <c r="K120" s="28" t="s">
        <v>736</v>
      </c>
      <c r="L120" s="111" t="str">
        <f t="shared" si="14"/>
        <v>No</v>
      </c>
    </row>
    <row r="121" spans="1:12" ht="25" x14ac:dyDescent="0.25">
      <c r="A121" s="174" t="s">
        <v>625</v>
      </c>
      <c r="B121" s="22" t="s">
        <v>213</v>
      </c>
      <c r="C121" s="29">
        <v>7566966</v>
      </c>
      <c r="D121" s="27" t="str">
        <f t="shared" si="11"/>
        <v>N/A</v>
      </c>
      <c r="E121" s="29">
        <v>6961063</v>
      </c>
      <c r="F121" s="27" t="str">
        <f t="shared" si="12"/>
        <v>N/A</v>
      </c>
      <c r="G121" s="29">
        <v>19332498</v>
      </c>
      <c r="H121" s="27" t="str">
        <f t="shared" si="13"/>
        <v>N/A</v>
      </c>
      <c r="I121" s="8">
        <v>-8.01</v>
      </c>
      <c r="J121" s="8">
        <v>177.7</v>
      </c>
      <c r="K121" s="28" t="s">
        <v>736</v>
      </c>
      <c r="L121" s="111" t="str">
        <f t="shared" si="14"/>
        <v>No</v>
      </c>
    </row>
    <row r="122" spans="1:12" x14ac:dyDescent="0.25">
      <c r="A122" s="174" t="s">
        <v>626</v>
      </c>
      <c r="B122" s="22" t="s">
        <v>213</v>
      </c>
      <c r="C122" s="23">
        <v>221</v>
      </c>
      <c r="D122" s="27" t="str">
        <f t="shared" si="11"/>
        <v>N/A</v>
      </c>
      <c r="E122" s="23">
        <v>196</v>
      </c>
      <c r="F122" s="27" t="str">
        <f t="shared" si="12"/>
        <v>N/A</v>
      </c>
      <c r="G122" s="23">
        <v>3316</v>
      </c>
      <c r="H122" s="27" t="str">
        <f t="shared" si="13"/>
        <v>N/A</v>
      </c>
      <c r="I122" s="8">
        <v>-11.3</v>
      </c>
      <c r="J122" s="8">
        <v>1592</v>
      </c>
      <c r="K122" s="28" t="s">
        <v>736</v>
      </c>
      <c r="L122" s="111" t="str">
        <f t="shared" si="14"/>
        <v>No</v>
      </c>
    </row>
    <row r="123" spans="1:12" ht="25" x14ac:dyDescent="0.25">
      <c r="A123" s="174" t="s">
        <v>1440</v>
      </c>
      <c r="B123" s="22" t="s">
        <v>213</v>
      </c>
      <c r="C123" s="29">
        <v>34239.665158000003</v>
      </c>
      <c r="D123" s="27" t="str">
        <f t="shared" si="11"/>
        <v>N/A</v>
      </c>
      <c r="E123" s="29">
        <v>35515.627550999998</v>
      </c>
      <c r="F123" s="27" t="str">
        <f t="shared" si="12"/>
        <v>N/A</v>
      </c>
      <c r="G123" s="29">
        <v>5830.0657418999999</v>
      </c>
      <c r="H123" s="27" t="str">
        <f t="shared" si="13"/>
        <v>N/A</v>
      </c>
      <c r="I123" s="8">
        <v>3.7269999999999999</v>
      </c>
      <c r="J123" s="8">
        <v>-83.6</v>
      </c>
      <c r="K123" s="28" t="s">
        <v>736</v>
      </c>
      <c r="L123" s="111" t="str">
        <f t="shared" si="14"/>
        <v>No</v>
      </c>
    </row>
    <row r="124" spans="1:12" ht="25" x14ac:dyDescent="0.25">
      <c r="A124" s="174" t="s">
        <v>627</v>
      </c>
      <c r="B124" s="22" t="s">
        <v>213</v>
      </c>
      <c r="C124" s="29">
        <v>0</v>
      </c>
      <c r="D124" s="27" t="str">
        <f t="shared" si="11"/>
        <v>N/A</v>
      </c>
      <c r="E124" s="29">
        <v>166337</v>
      </c>
      <c r="F124" s="27" t="str">
        <f t="shared" si="12"/>
        <v>N/A</v>
      </c>
      <c r="G124" s="29">
        <v>32520086</v>
      </c>
      <c r="H124" s="27" t="str">
        <f t="shared" si="13"/>
        <v>N/A</v>
      </c>
      <c r="I124" s="8" t="s">
        <v>1748</v>
      </c>
      <c r="J124" s="8">
        <v>19451</v>
      </c>
      <c r="K124" s="28" t="s">
        <v>736</v>
      </c>
      <c r="L124" s="111" t="str">
        <f t="shared" si="14"/>
        <v>No</v>
      </c>
    </row>
    <row r="125" spans="1:12" x14ac:dyDescent="0.25">
      <c r="A125" s="174" t="s">
        <v>628</v>
      </c>
      <c r="B125" s="22" t="s">
        <v>213</v>
      </c>
      <c r="C125" s="23">
        <v>0</v>
      </c>
      <c r="D125" s="27" t="str">
        <f t="shared" si="11"/>
        <v>N/A</v>
      </c>
      <c r="E125" s="23">
        <v>417</v>
      </c>
      <c r="F125" s="27" t="str">
        <f t="shared" si="12"/>
        <v>N/A</v>
      </c>
      <c r="G125" s="23">
        <v>22154</v>
      </c>
      <c r="H125" s="27" t="str">
        <f t="shared" si="13"/>
        <v>N/A</v>
      </c>
      <c r="I125" s="8" t="s">
        <v>1748</v>
      </c>
      <c r="J125" s="8">
        <v>5213</v>
      </c>
      <c r="K125" s="28" t="s">
        <v>736</v>
      </c>
      <c r="L125" s="111" t="str">
        <f t="shared" si="14"/>
        <v>No</v>
      </c>
    </row>
    <row r="126" spans="1:12" ht="25" x14ac:dyDescent="0.25">
      <c r="A126" s="174" t="s">
        <v>1441</v>
      </c>
      <c r="B126" s="22" t="s">
        <v>213</v>
      </c>
      <c r="C126" s="29" t="s">
        <v>1748</v>
      </c>
      <c r="D126" s="27" t="str">
        <f t="shared" si="11"/>
        <v>N/A</v>
      </c>
      <c r="E126" s="29">
        <v>398.88968825000001</v>
      </c>
      <c r="F126" s="27" t="str">
        <f t="shared" si="12"/>
        <v>N/A</v>
      </c>
      <c r="G126" s="29">
        <v>1467.9103548000001</v>
      </c>
      <c r="H126" s="27" t="str">
        <f t="shared" si="13"/>
        <v>N/A</v>
      </c>
      <c r="I126" s="8" t="s">
        <v>1748</v>
      </c>
      <c r="J126" s="8">
        <v>268</v>
      </c>
      <c r="K126" s="28" t="s">
        <v>736</v>
      </c>
      <c r="L126" s="111" t="str">
        <f t="shared" si="14"/>
        <v>No</v>
      </c>
    </row>
    <row r="127" spans="1:12" ht="25" x14ac:dyDescent="0.25">
      <c r="A127" s="174" t="s">
        <v>629</v>
      </c>
      <c r="B127" s="22" t="s">
        <v>213</v>
      </c>
      <c r="C127" s="29">
        <v>10219895</v>
      </c>
      <c r="D127" s="27" t="str">
        <f t="shared" si="11"/>
        <v>N/A</v>
      </c>
      <c r="E127" s="29">
        <v>9638142</v>
      </c>
      <c r="F127" s="27" t="str">
        <f t="shared" si="12"/>
        <v>N/A</v>
      </c>
      <c r="G127" s="29">
        <v>6643512</v>
      </c>
      <c r="H127" s="27" t="str">
        <f t="shared" si="13"/>
        <v>N/A</v>
      </c>
      <c r="I127" s="8">
        <v>-5.69</v>
      </c>
      <c r="J127" s="8">
        <v>-31.1</v>
      </c>
      <c r="K127" s="28" t="s">
        <v>736</v>
      </c>
      <c r="L127" s="111" t="str">
        <f t="shared" si="14"/>
        <v>No</v>
      </c>
    </row>
    <row r="128" spans="1:12" x14ac:dyDescent="0.25">
      <c r="A128" s="174" t="s">
        <v>630</v>
      </c>
      <c r="B128" s="22" t="s">
        <v>213</v>
      </c>
      <c r="C128" s="23">
        <v>3139</v>
      </c>
      <c r="D128" s="27" t="str">
        <f t="shared" si="11"/>
        <v>N/A</v>
      </c>
      <c r="E128" s="23">
        <v>3106</v>
      </c>
      <c r="F128" s="27" t="str">
        <f t="shared" si="12"/>
        <v>N/A</v>
      </c>
      <c r="G128" s="23">
        <v>2500</v>
      </c>
      <c r="H128" s="27" t="str">
        <f t="shared" si="13"/>
        <v>N/A</v>
      </c>
      <c r="I128" s="8">
        <v>-1.05</v>
      </c>
      <c r="J128" s="8">
        <v>-19.5</v>
      </c>
      <c r="K128" s="28" t="s">
        <v>736</v>
      </c>
      <c r="L128" s="111" t="str">
        <f t="shared" si="14"/>
        <v>Yes</v>
      </c>
    </row>
    <row r="129" spans="1:12" ht="25" x14ac:dyDescent="0.25">
      <c r="A129" s="174" t="s">
        <v>1442</v>
      </c>
      <c r="B129" s="22" t="s">
        <v>213</v>
      </c>
      <c r="C129" s="29">
        <v>3255.7805033</v>
      </c>
      <c r="D129" s="27" t="str">
        <f t="shared" si="11"/>
        <v>N/A</v>
      </c>
      <c r="E129" s="29">
        <v>3103.0721185000002</v>
      </c>
      <c r="F129" s="27" t="str">
        <f t="shared" si="12"/>
        <v>N/A</v>
      </c>
      <c r="G129" s="29">
        <v>2657.4047999999998</v>
      </c>
      <c r="H129" s="27" t="str">
        <f t="shared" si="13"/>
        <v>N/A</v>
      </c>
      <c r="I129" s="8">
        <v>-4.6900000000000004</v>
      </c>
      <c r="J129" s="8">
        <v>-14.4</v>
      </c>
      <c r="K129" s="28" t="s">
        <v>736</v>
      </c>
      <c r="L129" s="111" t="str">
        <f t="shared" si="14"/>
        <v>Yes</v>
      </c>
    </row>
    <row r="130" spans="1:12" ht="25" x14ac:dyDescent="0.25">
      <c r="A130" s="174" t="s">
        <v>631</v>
      </c>
      <c r="B130" s="22" t="s">
        <v>213</v>
      </c>
      <c r="C130" s="29">
        <v>2275995</v>
      </c>
      <c r="D130" s="27" t="str">
        <f t="shared" si="11"/>
        <v>N/A</v>
      </c>
      <c r="E130" s="29">
        <v>2567699</v>
      </c>
      <c r="F130" s="27" t="str">
        <f t="shared" si="12"/>
        <v>N/A</v>
      </c>
      <c r="G130" s="29">
        <v>3204082</v>
      </c>
      <c r="H130" s="27" t="str">
        <f t="shared" si="13"/>
        <v>N/A</v>
      </c>
      <c r="I130" s="8">
        <v>12.82</v>
      </c>
      <c r="J130" s="8">
        <v>24.78</v>
      </c>
      <c r="K130" s="28" t="s">
        <v>736</v>
      </c>
      <c r="L130" s="111" t="str">
        <f t="shared" si="14"/>
        <v>Yes</v>
      </c>
    </row>
    <row r="131" spans="1:12" x14ac:dyDescent="0.25">
      <c r="A131" s="174" t="s">
        <v>632</v>
      </c>
      <c r="B131" s="22" t="s">
        <v>213</v>
      </c>
      <c r="C131" s="23">
        <v>3014</v>
      </c>
      <c r="D131" s="27" t="str">
        <f t="shared" si="11"/>
        <v>N/A</v>
      </c>
      <c r="E131" s="23">
        <v>3099</v>
      </c>
      <c r="F131" s="27" t="str">
        <f t="shared" si="12"/>
        <v>N/A</v>
      </c>
      <c r="G131" s="23">
        <v>3764</v>
      </c>
      <c r="H131" s="27" t="str">
        <f t="shared" si="13"/>
        <v>N/A</v>
      </c>
      <c r="I131" s="8">
        <v>2.82</v>
      </c>
      <c r="J131" s="8">
        <v>21.46</v>
      </c>
      <c r="K131" s="28" t="s">
        <v>736</v>
      </c>
      <c r="L131" s="111" t="str">
        <f t="shared" si="14"/>
        <v>Yes</v>
      </c>
    </row>
    <row r="132" spans="1:12" ht="25" x14ac:dyDescent="0.25">
      <c r="A132" s="174" t="s">
        <v>1443</v>
      </c>
      <c r="B132" s="22" t="s">
        <v>213</v>
      </c>
      <c r="C132" s="29">
        <v>755.14100862999999</v>
      </c>
      <c r="D132" s="27" t="str">
        <f t="shared" si="11"/>
        <v>N/A</v>
      </c>
      <c r="E132" s="29">
        <v>828.55727653999998</v>
      </c>
      <c r="F132" s="27" t="str">
        <f t="shared" si="12"/>
        <v>N/A</v>
      </c>
      <c r="G132" s="29">
        <v>851.24388948000001</v>
      </c>
      <c r="H132" s="27" t="str">
        <f t="shared" si="13"/>
        <v>N/A</v>
      </c>
      <c r="I132" s="8">
        <v>9.7219999999999995</v>
      </c>
      <c r="J132" s="8">
        <v>2.738</v>
      </c>
      <c r="K132" s="28" t="s">
        <v>736</v>
      </c>
      <c r="L132" s="111" t="str">
        <f t="shared" si="14"/>
        <v>Yes</v>
      </c>
    </row>
    <row r="133" spans="1:12" x14ac:dyDescent="0.25">
      <c r="A133" s="174" t="s">
        <v>633</v>
      </c>
      <c r="B133" s="22" t="s">
        <v>213</v>
      </c>
      <c r="C133" s="29">
        <v>0</v>
      </c>
      <c r="D133" s="27" t="str">
        <f t="shared" si="11"/>
        <v>N/A</v>
      </c>
      <c r="E133" s="29">
        <v>0</v>
      </c>
      <c r="F133" s="27" t="str">
        <f t="shared" si="12"/>
        <v>N/A</v>
      </c>
      <c r="G133" s="29">
        <v>0</v>
      </c>
      <c r="H133" s="27" t="str">
        <f t="shared" si="13"/>
        <v>N/A</v>
      </c>
      <c r="I133" s="8" t="s">
        <v>1748</v>
      </c>
      <c r="J133" s="8" t="s">
        <v>1748</v>
      </c>
      <c r="K133" s="28" t="s">
        <v>736</v>
      </c>
      <c r="L133" s="111" t="str">
        <f t="shared" si="14"/>
        <v>N/A</v>
      </c>
    </row>
    <row r="134" spans="1:12" x14ac:dyDescent="0.25">
      <c r="A134" s="174" t="s">
        <v>634</v>
      </c>
      <c r="B134" s="22" t="s">
        <v>213</v>
      </c>
      <c r="C134" s="23">
        <v>0</v>
      </c>
      <c r="D134" s="27" t="str">
        <f t="shared" si="11"/>
        <v>N/A</v>
      </c>
      <c r="E134" s="23">
        <v>0</v>
      </c>
      <c r="F134" s="27" t="str">
        <f t="shared" si="12"/>
        <v>N/A</v>
      </c>
      <c r="G134" s="23">
        <v>0</v>
      </c>
      <c r="H134" s="27" t="str">
        <f t="shared" si="13"/>
        <v>N/A</v>
      </c>
      <c r="I134" s="8" t="s">
        <v>1748</v>
      </c>
      <c r="J134" s="8" t="s">
        <v>1748</v>
      </c>
      <c r="K134" s="28" t="s">
        <v>736</v>
      </c>
      <c r="L134" s="111" t="str">
        <f t="shared" si="14"/>
        <v>N/A</v>
      </c>
    </row>
    <row r="135" spans="1:12" x14ac:dyDescent="0.25">
      <c r="A135" s="174" t="s">
        <v>1444</v>
      </c>
      <c r="B135" s="22" t="s">
        <v>213</v>
      </c>
      <c r="C135" s="29" t="s">
        <v>1748</v>
      </c>
      <c r="D135" s="27" t="str">
        <f t="shared" si="11"/>
        <v>N/A</v>
      </c>
      <c r="E135" s="29" t="s">
        <v>1748</v>
      </c>
      <c r="F135" s="27" t="str">
        <f t="shared" si="12"/>
        <v>N/A</v>
      </c>
      <c r="G135" s="29" t="s">
        <v>1748</v>
      </c>
      <c r="H135" s="27" t="str">
        <f t="shared" si="13"/>
        <v>N/A</v>
      </c>
      <c r="I135" s="8" t="s">
        <v>1748</v>
      </c>
      <c r="J135" s="8" t="s">
        <v>1748</v>
      </c>
      <c r="K135" s="28" t="s">
        <v>736</v>
      </c>
      <c r="L135" s="111" t="str">
        <f t="shared" si="14"/>
        <v>N/A</v>
      </c>
    </row>
    <row r="136" spans="1:12" ht="25" x14ac:dyDescent="0.25">
      <c r="A136" s="174" t="s">
        <v>635</v>
      </c>
      <c r="B136" s="22" t="s">
        <v>213</v>
      </c>
      <c r="C136" s="29">
        <v>186043</v>
      </c>
      <c r="D136" s="27" t="str">
        <f t="shared" si="11"/>
        <v>N/A</v>
      </c>
      <c r="E136" s="29">
        <v>326124</v>
      </c>
      <c r="F136" s="27" t="str">
        <f t="shared" si="12"/>
        <v>N/A</v>
      </c>
      <c r="G136" s="29">
        <v>8001605</v>
      </c>
      <c r="H136" s="27" t="str">
        <f t="shared" si="13"/>
        <v>N/A</v>
      </c>
      <c r="I136" s="8">
        <v>75.290000000000006</v>
      </c>
      <c r="J136" s="8">
        <v>2354</v>
      </c>
      <c r="K136" s="28" t="s">
        <v>736</v>
      </c>
      <c r="L136" s="111" t="str">
        <f>IF(J136="Div by 0", "N/A", IF(OR(J136="N/A",K136="N/A"),"N/A", IF(J136&gt;VALUE(MID(K136,1,2)), "No", IF(J136&lt;-1*VALUE(MID(K136,1,2)), "No", "Yes"))))</f>
        <v>No</v>
      </c>
    </row>
    <row r="137" spans="1:12" x14ac:dyDescent="0.25">
      <c r="A137" s="174" t="s">
        <v>636</v>
      </c>
      <c r="B137" s="22" t="s">
        <v>213</v>
      </c>
      <c r="C137" s="23">
        <v>957</v>
      </c>
      <c r="D137" s="27" t="str">
        <f t="shared" si="11"/>
        <v>N/A</v>
      </c>
      <c r="E137" s="23">
        <v>2152</v>
      </c>
      <c r="F137" s="27" t="str">
        <f t="shared" si="12"/>
        <v>N/A</v>
      </c>
      <c r="G137" s="23">
        <v>43263</v>
      </c>
      <c r="H137" s="27" t="str">
        <f t="shared" si="13"/>
        <v>N/A</v>
      </c>
      <c r="I137" s="8">
        <v>124.9</v>
      </c>
      <c r="J137" s="8">
        <v>1910</v>
      </c>
      <c r="K137" s="28" t="s">
        <v>736</v>
      </c>
      <c r="L137" s="111" t="str">
        <f t="shared" ref="L137:L141" si="15">IF(J137="Div by 0", "N/A", IF(OR(J137="N/A",K137="N/A"),"N/A", IF(J137&gt;VALUE(MID(K137,1,2)), "No", IF(J137&lt;-1*VALUE(MID(K137,1,2)), "No", "Yes"))))</f>
        <v>No</v>
      </c>
    </row>
    <row r="138" spans="1:12" ht="25" x14ac:dyDescent="0.25">
      <c r="A138" s="174" t="s">
        <v>1445</v>
      </c>
      <c r="B138" s="22" t="s">
        <v>213</v>
      </c>
      <c r="C138" s="29">
        <v>194.40229884999999</v>
      </c>
      <c r="D138" s="27" t="str">
        <f t="shared" si="11"/>
        <v>N/A</v>
      </c>
      <c r="E138" s="29">
        <v>151.54460967</v>
      </c>
      <c r="F138" s="27" t="str">
        <f t="shared" si="12"/>
        <v>N/A</v>
      </c>
      <c r="G138" s="29">
        <v>184.95261540000001</v>
      </c>
      <c r="H138" s="27" t="str">
        <f t="shared" si="13"/>
        <v>N/A</v>
      </c>
      <c r="I138" s="8">
        <v>-22</v>
      </c>
      <c r="J138" s="8">
        <v>22.04</v>
      </c>
      <c r="K138" s="28" t="s">
        <v>736</v>
      </c>
      <c r="L138" s="111" t="str">
        <f t="shared" si="15"/>
        <v>Yes</v>
      </c>
    </row>
    <row r="139" spans="1:12" ht="25" x14ac:dyDescent="0.25">
      <c r="A139" s="174" t="s">
        <v>637</v>
      </c>
      <c r="B139" s="22" t="s">
        <v>213</v>
      </c>
      <c r="C139" s="29">
        <v>8904113</v>
      </c>
      <c r="D139" s="27" t="str">
        <f t="shared" si="11"/>
        <v>N/A</v>
      </c>
      <c r="E139" s="29">
        <v>8040117</v>
      </c>
      <c r="F139" s="27" t="str">
        <f t="shared" si="12"/>
        <v>N/A</v>
      </c>
      <c r="G139" s="29">
        <v>7386842</v>
      </c>
      <c r="H139" s="27" t="str">
        <f t="shared" si="13"/>
        <v>N/A</v>
      </c>
      <c r="I139" s="8">
        <v>-9.6999999999999993</v>
      </c>
      <c r="J139" s="8">
        <v>-8.1300000000000008</v>
      </c>
      <c r="K139" s="28" t="s">
        <v>736</v>
      </c>
      <c r="L139" s="111" t="str">
        <f t="shared" si="15"/>
        <v>Yes</v>
      </c>
    </row>
    <row r="140" spans="1:12" x14ac:dyDescent="0.25">
      <c r="A140" s="174" t="s">
        <v>638</v>
      </c>
      <c r="B140" s="22" t="s">
        <v>213</v>
      </c>
      <c r="C140" s="23">
        <v>144</v>
      </c>
      <c r="D140" s="27" t="str">
        <f t="shared" si="11"/>
        <v>N/A</v>
      </c>
      <c r="E140" s="23">
        <v>120</v>
      </c>
      <c r="F140" s="27" t="str">
        <f t="shared" si="12"/>
        <v>N/A</v>
      </c>
      <c r="G140" s="23">
        <v>109</v>
      </c>
      <c r="H140" s="27" t="str">
        <f t="shared" si="13"/>
        <v>N/A</v>
      </c>
      <c r="I140" s="8">
        <v>-16.7</v>
      </c>
      <c r="J140" s="8">
        <v>-9.17</v>
      </c>
      <c r="K140" s="28" t="s">
        <v>736</v>
      </c>
      <c r="L140" s="111" t="str">
        <f t="shared" si="15"/>
        <v>Yes</v>
      </c>
    </row>
    <row r="141" spans="1:12" ht="25" x14ac:dyDescent="0.25">
      <c r="A141" s="174" t="s">
        <v>1446</v>
      </c>
      <c r="B141" s="22" t="s">
        <v>213</v>
      </c>
      <c r="C141" s="29">
        <v>61834.118055999999</v>
      </c>
      <c r="D141" s="27" t="str">
        <f t="shared" si="11"/>
        <v>N/A</v>
      </c>
      <c r="E141" s="29">
        <v>67000.975000000006</v>
      </c>
      <c r="F141" s="27" t="str">
        <f t="shared" si="12"/>
        <v>N/A</v>
      </c>
      <c r="G141" s="29">
        <v>67769.192660999994</v>
      </c>
      <c r="H141" s="27" t="str">
        <f t="shared" si="13"/>
        <v>N/A</v>
      </c>
      <c r="I141" s="8">
        <v>8.3559999999999999</v>
      </c>
      <c r="J141" s="8">
        <v>1.147</v>
      </c>
      <c r="K141" s="28" t="s">
        <v>736</v>
      </c>
      <c r="L141" s="111" t="str">
        <f t="shared" si="15"/>
        <v>Yes</v>
      </c>
    </row>
    <row r="142" spans="1:12" ht="25" x14ac:dyDescent="0.25">
      <c r="A142" s="174" t="s">
        <v>639</v>
      </c>
      <c r="B142" s="22" t="s">
        <v>213</v>
      </c>
      <c r="C142" s="29">
        <v>22176984</v>
      </c>
      <c r="D142" s="27" t="str">
        <f t="shared" si="11"/>
        <v>N/A</v>
      </c>
      <c r="E142" s="29">
        <v>23306969</v>
      </c>
      <c r="F142" s="27" t="str">
        <f t="shared" si="12"/>
        <v>N/A</v>
      </c>
      <c r="G142" s="29">
        <v>25227539</v>
      </c>
      <c r="H142" s="27" t="str">
        <f t="shared" si="13"/>
        <v>N/A</v>
      </c>
      <c r="I142" s="8">
        <v>5.0949999999999998</v>
      </c>
      <c r="J142" s="8">
        <v>8.24</v>
      </c>
      <c r="K142" s="28" t="s">
        <v>736</v>
      </c>
      <c r="L142" s="111" t="str">
        <f t="shared" ref="L142:L153" si="16">IF(J142="Div by 0", "N/A", IF(K142="N/A","N/A", IF(J142&gt;VALUE(MID(K142,1,2)), "No", IF(J142&lt;-1*VALUE(MID(K142,1,2)), "No", "Yes"))))</f>
        <v>Yes</v>
      </c>
    </row>
    <row r="143" spans="1:12" x14ac:dyDescent="0.25">
      <c r="A143" s="174" t="s">
        <v>640</v>
      </c>
      <c r="B143" s="22" t="s">
        <v>213</v>
      </c>
      <c r="C143" s="23">
        <v>44125</v>
      </c>
      <c r="D143" s="27" t="str">
        <f t="shared" si="11"/>
        <v>N/A</v>
      </c>
      <c r="E143" s="23">
        <v>45665</v>
      </c>
      <c r="F143" s="27" t="str">
        <f t="shared" si="12"/>
        <v>N/A</v>
      </c>
      <c r="G143" s="23">
        <v>47320</v>
      </c>
      <c r="H143" s="27" t="str">
        <f t="shared" si="13"/>
        <v>N/A</v>
      </c>
      <c r="I143" s="8">
        <v>3.49</v>
      </c>
      <c r="J143" s="8">
        <v>3.6240000000000001</v>
      </c>
      <c r="K143" s="28" t="s">
        <v>736</v>
      </c>
      <c r="L143" s="111" t="str">
        <f t="shared" si="16"/>
        <v>Yes</v>
      </c>
    </row>
    <row r="144" spans="1:12" ht="25" x14ac:dyDescent="0.25">
      <c r="A144" s="174" t="s">
        <v>1447</v>
      </c>
      <c r="B144" s="22" t="s">
        <v>213</v>
      </c>
      <c r="C144" s="29">
        <v>502.59453824000002</v>
      </c>
      <c r="D144" s="27" t="str">
        <f t="shared" si="11"/>
        <v>N/A</v>
      </c>
      <c r="E144" s="29">
        <v>510.39021131999999</v>
      </c>
      <c r="F144" s="27" t="str">
        <f t="shared" si="12"/>
        <v>N/A</v>
      </c>
      <c r="G144" s="29">
        <v>533.12635249000004</v>
      </c>
      <c r="H144" s="27" t="str">
        <f t="shared" si="13"/>
        <v>N/A</v>
      </c>
      <c r="I144" s="8">
        <v>1.5509999999999999</v>
      </c>
      <c r="J144" s="8">
        <v>4.4550000000000001</v>
      </c>
      <c r="K144" s="28" t="s">
        <v>736</v>
      </c>
      <c r="L144" s="111" t="str">
        <f t="shared" si="16"/>
        <v>Yes</v>
      </c>
    </row>
    <row r="145" spans="1:12" ht="25" x14ac:dyDescent="0.25">
      <c r="A145" s="174" t="s">
        <v>641</v>
      </c>
      <c r="B145" s="22" t="s">
        <v>213</v>
      </c>
      <c r="C145" s="29">
        <v>11916362</v>
      </c>
      <c r="D145" s="27" t="str">
        <f t="shared" ref="D145:D153" si="17">IF($B145="N/A","N/A",IF(C145&gt;10,"No",IF(C145&lt;-10,"No","Yes")))</f>
        <v>N/A</v>
      </c>
      <c r="E145" s="29">
        <v>12325223</v>
      </c>
      <c r="F145" s="27" t="str">
        <f t="shared" ref="F145:F153" si="18">IF($B145="N/A","N/A",IF(E145&gt;10,"No",IF(E145&lt;-10,"No","Yes")))</f>
        <v>N/A</v>
      </c>
      <c r="G145" s="29">
        <v>11959118</v>
      </c>
      <c r="H145" s="27" t="str">
        <f t="shared" ref="H145:H153" si="19">IF($B145="N/A","N/A",IF(G145&gt;10,"No",IF(G145&lt;-10,"No","Yes")))</f>
        <v>N/A</v>
      </c>
      <c r="I145" s="8">
        <v>3.431</v>
      </c>
      <c r="J145" s="8">
        <v>-2.97</v>
      </c>
      <c r="K145" s="28" t="s">
        <v>736</v>
      </c>
      <c r="L145" s="111" t="str">
        <f t="shared" si="16"/>
        <v>Yes</v>
      </c>
    </row>
    <row r="146" spans="1:12" x14ac:dyDescent="0.25">
      <c r="A146" s="174" t="s">
        <v>642</v>
      </c>
      <c r="B146" s="22" t="s">
        <v>213</v>
      </c>
      <c r="C146" s="23">
        <v>899</v>
      </c>
      <c r="D146" s="27" t="str">
        <f t="shared" si="17"/>
        <v>N/A</v>
      </c>
      <c r="E146" s="23">
        <v>917</v>
      </c>
      <c r="F146" s="27" t="str">
        <f t="shared" si="18"/>
        <v>N/A</v>
      </c>
      <c r="G146" s="23">
        <v>947</v>
      </c>
      <c r="H146" s="27" t="str">
        <f t="shared" si="19"/>
        <v>N/A</v>
      </c>
      <c r="I146" s="8">
        <v>2.0019999999999998</v>
      </c>
      <c r="J146" s="8">
        <v>3.2719999999999998</v>
      </c>
      <c r="K146" s="28" t="s">
        <v>736</v>
      </c>
      <c r="L146" s="111" t="str">
        <f t="shared" si="16"/>
        <v>Yes</v>
      </c>
    </row>
    <row r="147" spans="1:12" ht="25" x14ac:dyDescent="0.25">
      <c r="A147" s="174" t="s">
        <v>1448</v>
      </c>
      <c r="B147" s="22" t="s">
        <v>213</v>
      </c>
      <c r="C147" s="29">
        <v>13255.130144999999</v>
      </c>
      <c r="D147" s="27" t="str">
        <f t="shared" si="17"/>
        <v>N/A</v>
      </c>
      <c r="E147" s="29">
        <v>13440.810251000001</v>
      </c>
      <c r="F147" s="27" t="str">
        <f t="shared" si="18"/>
        <v>N/A</v>
      </c>
      <c r="G147" s="29">
        <v>12628.424498</v>
      </c>
      <c r="H147" s="27" t="str">
        <f t="shared" si="19"/>
        <v>N/A</v>
      </c>
      <c r="I147" s="8">
        <v>1.401</v>
      </c>
      <c r="J147" s="8">
        <v>-6.04</v>
      </c>
      <c r="K147" s="28" t="s">
        <v>736</v>
      </c>
      <c r="L147" s="111" t="str">
        <f t="shared" si="16"/>
        <v>Yes</v>
      </c>
    </row>
    <row r="148" spans="1:12" ht="25" x14ac:dyDescent="0.25">
      <c r="A148" s="174" t="s">
        <v>643</v>
      </c>
      <c r="B148" s="22" t="s">
        <v>213</v>
      </c>
      <c r="C148" s="29">
        <v>110482965</v>
      </c>
      <c r="D148" s="27" t="str">
        <f t="shared" si="17"/>
        <v>N/A</v>
      </c>
      <c r="E148" s="29">
        <v>112480722</v>
      </c>
      <c r="F148" s="27" t="str">
        <f t="shared" si="18"/>
        <v>N/A</v>
      </c>
      <c r="G148" s="29">
        <v>110310017</v>
      </c>
      <c r="H148" s="27" t="str">
        <f t="shared" si="19"/>
        <v>N/A</v>
      </c>
      <c r="I148" s="8">
        <v>1.8080000000000001</v>
      </c>
      <c r="J148" s="8">
        <v>-1.93</v>
      </c>
      <c r="K148" s="28" t="s">
        <v>736</v>
      </c>
      <c r="L148" s="111" t="str">
        <f t="shared" si="16"/>
        <v>Yes</v>
      </c>
    </row>
    <row r="149" spans="1:12" x14ac:dyDescent="0.25">
      <c r="A149" s="174" t="s">
        <v>644</v>
      </c>
      <c r="B149" s="22" t="s">
        <v>213</v>
      </c>
      <c r="C149" s="23">
        <v>34868</v>
      </c>
      <c r="D149" s="27" t="str">
        <f t="shared" si="17"/>
        <v>N/A</v>
      </c>
      <c r="E149" s="23">
        <v>36881</v>
      </c>
      <c r="F149" s="27" t="str">
        <f t="shared" si="18"/>
        <v>N/A</v>
      </c>
      <c r="G149" s="23">
        <v>37508</v>
      </c>
      <c r="H149" s="27" t="str">
        <f t="shared" si="19"/>
        <v>N/A</v>
      </c>
      <c r="I149" s="8">
        <v>5.7729999999999997</v>
      </c>
      <c r="J149" s="8">
        <v>1.7</v>
      </c>
      <c r="K149" s="28" t="s">
        <v>736</v>
      </c>
      <c r="L149" s="111" t="str">
        <f t="shared" si="16"/>
        <v>Yes</v>
      </c>
    </row>
    <row r="150" spans="1:12" x14ac:dyDescent="0.25">
      <c r="A150" s="174" t="s">
        <v>1449</v>
      </c>
      <c r="B150" s="22" t="s">
        <v>213</v>
      </c>
      <c r="C150" s="29">
        <v>3168.6063152000002</v>
      </c>
      <c r="D150" s="27" t="str">
        <f t="shared" si="17"/>
        <v>N/A</v>
      </c>
      <c r="E150" s="29">
        <v>3049.8284211</v>
      </c>
      <c r="F150" s="27" t="str">
        <f t="shared" si="18"/>
        <v>N/A</v>
      </c>
      <c r="G150" s="29">
        <v>2940.9730457999999</v>
      </c>
      <c r="H150" s="27" t="str">
        <f t="shared" si="19"/>
        <v>N/A</v>
      </c>
      <c r="I150" s="8">
        <v>-3.75</v>
      </c>
      <c r="J150" s="8">
        <v>-3.57</v>
      </c>
      <c r="K150" s="28" t="s">
        <v>736</v>
      </c>
      <c r="L150" s="111" t="str">
        <f t="shared" si="16"/>
        <v>Yes</v>
      </c>
    </row>
    <row r="151" spans="1:12" ht="25" x14ac:dyDescent="0.25">
      <c r="A151" s="174" t="s">
        <v>645</v>
      </c>
      <c r="B151" s="22" t="s">
        <v>213</v>
      </c>
      <c r="C151" s="29">
        <v>1772709</v>
      </c>
      <c r="D151" s="27" t="str">
        <f t="shared" si="17"/>
        <v>N/A</v>
      </c>
      <c r="E151" s="29">
        <v>48347358</v>
      </c>
      <c r="F151" s="27" t="str">
        <f t="shared" si="18"/>
        <v>N/A</v>
      </c>
      <c r="G151" s="29">
        <v>49832526</v>
      </c>
      <c r="H151" s="27" t="str">
        <f t="shared" si="19"/>
        <v>N/A</v>
      </c>
      <c r="I151" s="8">
        <v>2627</v>
      </c>
      <c r="J151" s="8">
        <v>3.0720000000000001</v>
      </c>
      <c r="K151" s="28" t="s">
        <v>736</v>
      </c>
      <c r="L151" s="111" t="str">
        <f t="shared" si="16"/>
        <v>Yes</v>
      </c>
    </row>
    <row r="152" spans="1:12" x14ac:dyDescent="0.25">
      <c r="A152" s="174" t="s">
        <v>646</v>
      </c>
      <c r="B152" s="22" t="s">
        <v>213</v>
      </c>
      <c r="C152" s="23">
        <v>359</v>
      </c>
      <c r="D152" s="27" t="str">
        <f t="shared" si="17"/>
        <v>N/A</v>
      </c>
      <c r="E152" s="23">
        <v>2301</v>
      </c>
      <c r="F152" s="27" t="str">
        <f t="shared" si="18"/>
        <v>N/A</v>
      </c>
      <c r="G152" s="23">
        <v>2304</v>
      </c>
      <c r="H152" s="27" t="str">
        <f t="shared" si="19"/>
        <v>N/A</v>
      </c>
      <c r="I152" s="8">
        <v>540.9</v>
      </c>
      <c r="J152" s="8">
        <v>0.13039999999999999</v>
      </c>
      <c r="K152" s="28" t="s">
        <v>736</v>
      </c>
      <c r="L152" s="111" t="str">
        <f t="shared" si="16"/>
        <v>Yes</v>
      </c>
    </row>
    <row r="153" spans="1:12" x14ac:dyDescent="0.25">
      <c r="A153" s="174" t="s">
        <v>1450</v>
      </c>
      <c r="B153" s="22" t="s">
        <v>213</v>
      </c>
      <c r="C153" s="29">
        <v>4937.9080780000004</v>
      </c>
      <c r="D153" s="27" t="str">
        <f t="shared" si="17"/>
        <v>N/A</v>
      </c>
      <c r="E153" s="29">
        <v>21011.455020000001</v>
      </c>
      <c r="F153" s="27" t="str">
        <f t="shared" si="18"/>
        <v>N/A</v>
      </c>
      <c r="G153" s="29">
        <v>21628.700520999999</v>
      </c>
      <c r="H153" s="27" t="str">
        <f t="shared" si="19"/>
        <v>N/A</v>
      </c>
      <c r="I153" s="8">
        <v>325.5</v>
      </c>
      <c r="J153" s="8">
        <v>2.9380000000000002</v>
      </c>
      <c r="K153" s="28" t="s">
        <v>736</v>
      </c>
      <c r="L153" s="111" t="str">
        <f t="shared" si="16"/>
        <v>Yes</v>
      </c>
    </row>
    <row r="154" spans="1:12" x14ac:dyDescent="0.25">
      <c r="A154" s="174" t="s">
        <v>1516</v>
      </c>
      <c r="B154" s="22" t="s">
        <v>213</v>
      </c>
      <c r="C154" s="29">
        <v>365.79282080000002</v>
      </c>
      <c r="D154" s="27" t="str">
        <f t="shared" ref="D154:D173" si="20">IF($B154="N/A","N/A",IF(C154&gt;10,"No",IF(C154&lt;-10,"No","Yes")))</f>
        <v>N/A</v>
      </c>
      <c r="E154" s="29">
        <v>313.29829416000001</v>
      </c>
      <c r="F154" s="27" t="str">
        <f t="shared" ref="F154:F173" si="21">IF($B154="N/A","N/A",IF(E154&gt;10,"No",IF(E154&lt;-10,"No","Yes")))</f>
        <v>N/A</v>
      </c>
      <c r="G154" s="29">
        <v>305.62444582000001</v>
      </c>
      <c r="H154" s="27" t="str">
        <f t="shared" ref="H154:H173" si="22">IF($B154="N/A","N/A",IF(G154&gt;10,"No",IF(G154&lt;-10,"No","Yes")))</f>
        <v>N/A</v>
      </c>
      <c r="I154" s="8">
        <v>-14.4</v>
      </c>
      <c r="J154" s="8">
        <v>-2.4500000000000002</v>
      </c>
      <c r="K154" s="28" t="s">
        <v>736</v>
      </c>
      <c r="L154" s="111" t="str">
        <f t="shared" ref="L154:L173" si="23">IF(J154="Div by 0", "N/A", IF(K154="N/A","N/A", IF(J154&gt;VALUE(MID(K154,1,2)), "No", IF(J154&lt;-1*VALUE(MID(K154,1,2)), "No", "Yes"))))</f>
        <v>Yes</v>
      </c>
    </row>
    <row r="155" spans="1:12" x14ac:dyDescent="0.25">
      <c r="A155" s="180" t="s">
        <v>1517</v>
      </c>
      <c r="B155" s="22" t="s">
        <v>213</v>
      </c>
      <c r="C155" s="29">
        <v>430.11993229000001</v>
      </c>
      <c r="D155" s="27" t="str">
        <f t="shared" si="20"/>
        <v>N/A</v>
      </c>
      <c r="E155" s="29">
        <v>387.00076154999999</v>
      </c>
      <c r="F155" s="27" t="str">
        <f t="shared" si="21"/>
        <v>N/A</v>
      </c>
      <c r="G155" s="29">
        <v>369.85055473</v>
      </c>
      <c r="H155" s="27" t="str">
        <f t="shared" si="22"/>
        <v>N/A</v>
      </c>
      <c r="I155" s="8">
        <v>-10</v>
      </c>
      <c r="J155" s="8">
        <v>-4.43</v>
      </c>
      <c r="K155" s="28" t="s">
        <v>736</v>
      </c>
      <c r="L155" s="111" t="str">
        <f t="shared" si="23"/>
        <v>Yes</v>
      </c>
    </row>
    <row r="156" spans="1:12" x14ac:dyDescent="0.25">
      <c r="A156" s="180" t="s">
        <v>1518</v>
      </c>
      <c r="B156" s="22" t="s">
        <v>213</v>
      </c>
      <c r="C156" s="29">
        <v>828.30465263999997</v>
      </c>
      <c r="D156" s="27" t="str">
        <f t="shared" si="20"/>
        <v>N/A</v>
      </c>
      <c r="E156" s="29">
        <v>777.29203572999995</v>
      </c>
      <c r="F156" s="27" t="str">
        <f t="shared" si="21"/>
        <v>N/A</v>
      </c>
      <c r="G156" s="29">
        <v>729.75608869999996</v>
      </c>
      <c r="H156" s="27" t="str">
        <f t="shared" si="22"/>
        <v>N/A</v>
      </c>
      <c r="I156" s="8">
        <v>-6.16</v>
      </c>
      <c r="J156" s="8">
        <v>-6.12</v>
      </c>
      <c r="K156" s="28" t="s">
        <v>736</v>
      </c>
      <c r="L156" s="111" t="str">
        <f t="shared" si="23"/>
        <v>Yes</v>
      </c>
    </row>
    <row r="157" spans="1:12" x14ac:dyDescent="0.25">
      <c r="A157" s="180" t="s">
        <v>1519</v>
      </c>
      <c r="B157" s="22" t="s">
        <v>213</v>
      </c>
      <c r="C157" s="29">
        <v>210.18215753000001</v>
      </c>
      <c r="D157" s="27" t="str">
        <f t="shared" si="20"/>
        <v>N/A</v>
      </c>
      <c r="E157" s="29">
        <v>162.10218029000001</v>
      </c>
      <c r="F157" s="27" t="str">
        <f t="shared" si="21"/>
        <v>N/A</v>
      </c>
      <c r="G157" s="29">
        <v>154.27988106000001</v>
      </c>
      <c r="H157" s="27" t="str">
        <f t="shared" si="22"/>
        <v>N/A</v>
      </c>
      <c r="I157" s="8">
        <v>-22.9</v>
      </c>
      <c r="J157" s="8">
        <v>-4.83</v>
      </c>
      <c r="K157" s="28" t="s">
        <v>736</v>
      </c>
      <c r="L157" s="111" t="str">
        <f t="shared" si="23"/>
        <v>Yes</v>
      </c>
    </row>
    <row r="158" spans="1:12" x14ac:dyDescent="0.25">
      <c r="A158" s="180" t="s">
        <v>1520</v>
      </c>
      <c r="B158" s="22" t="s">
        <v>213</v>
      </c>
      <c r="C158" s="29">
        <v>482.86218545999998</v>
      </c>
      <c r="D158" s="27" t="str">
        <f t="shared" si="20"/>
        <v>N/A</v>
      </c>
      <c r="E158" s="29">
        <v>453.75632796999997</v>
      </c>
      <c r="F158" s="27" t="str">
        <f t="shared" si="21"/>
        <v>N/A</v>
      </c>
      <c r="G158" s="29">
        <v>483.83051158000001</v>
      </c>
      <c r="H158" s="27" t="str">
        <f t="shared" si="22"/>
        <v>N/A</v>
      </c>
      <c r="I158" s="8">
        <v>-6.03</v>
      </c>
      <c r="J158" s="8">
        <v>6.6280000000000001</v>
      </c>
      <c r="K158" s="28" t="s">
        <v>736</v>
      </c>
      <c r="L158" s="111" t="str">
        <f t="shared" si="23"/>
        <v>Yes</v>
      </c>
    </row>
    <row r="159" spans="1:12" x14ac:dyDescent="0.25">
      <c r="A159" s="174" t="s">
        <v>1521</v>
      </c>
      <c r="B159" s="22" t="s">
        <v>213</v>
      </c>
      <c r="C159" s="29">
        <v>1340.3328245</v>
      </c>
      <c r="D159" s="27" t="str">
        <f t="shared" si="20"/>
        <v>N/A</v>
      </c>
      <c r="E159" s="29">
        <v>1312.7244642000001</v>
      </c>
      <c r="F159" s="27" t="str">
        <f t="shared" si="21"/>
        <v>N/A</v>
      </c>
      <c r="G159" s="29">
        <v>1322.5035922</v>
      </c>
      <c r="H159" s="27" t="str">
        <f t="shared" si="22"/>
        <v>N/A</v>
      </c>
      <c r="I159" s="8">
        <v>-2.06</v>
      </c>
      <c r="J159" s="8">
        <v>0.74490000000000001</v>
      </c>
      <c r="K159" s="28" t="s">
        <v>736</v>
      </c>
      <c r="L159" s="111" t="str">
        <f t="shared" si="23"/>
        <v>Yes</v>
      </c>
    </row>
    <row r="160" spans="1:12" x14ac:dyDescent="0.25">
      <c r="A160" s="180" t="s">
        <v>1522</v>
      </c>
      <c r="B160" s="22" t="s">
        <v>213</v>
      </c>
      <c r="C160" s="29">
        <v>15260.748625</v>
      </c>
      <c r="D160" s="27" t="str">
        <f t="shared" si="20"/>
        <v>N/A</v>
      </c>
      <c r="E160" s="29">
        <v>15245.576663</v>
      </c>
      <c r="F160" s="27" t="str">
        <f t="shared" si="21"/>
        <v>N/A</v>
      </c>
      <c r="G160" s="29">
        <v>15291.699205000001</v>
      </c>
      <c r="H160" s="27" t="str">
        <f t="shared" si="22"/>
        <v>N/A</v>
      </c>
      <c r="I160" s="8">
        <v>-9.9000000000000005E-2</v>
      </c>
      <c r="J160" s="8">
        <v>0.30249999999999999</v>
      </c>
      <c r="K160" s="28" t="s">
        <v>736</v>
      </c>
      <c r="L160" s="111" t="str">
        <f t="shared" si="23"/>
        <v>Yes</v>
      </c>
    </row>
    <row r="161" spans="1:12" x14ac:dyDescent="0.25">
      <c r="A161" s="180" t="s">
        <v>1523</v>
      </c>
      <c r="B161" s="22" t="s">
        <v>213</v>
      </c>
      <c r="C161" s="29">
        <v>1167.7276271999999</v>
      </c>
      <c r="D161" s="27" t="str">
        <f t="shared" si="20"/>
        <v>N/A</v>
      </c>
      <c r="E161" s="29">
        <v>1191.9575064000001</v>
      </c>
      <c r="F161" s="27" t="str">
        <f t="shared" si="21"/>
        <v>N/A</v>
      </c>
      <c r="G161" s="29">
        <v>1083.4988367999999</v>
      </c>
      <c r="H161" s="27" t="str">
        <f t="shared" si="22"/>
        <v>N/A</v>
      </c>
      <c r="I161" s="8">
        <v>2.0750000000000002</v>
      </c>
      <c r="J161" s="8">
        <v>-9.1</v>
      </c>
      <c r="K161" s="28" t="s">
        <v>736</v>
      </c>
      <c r="L161" s="111" t="str">
        <f t="shared" si="23"/>
        <v>Yes</v>
      </c>
    </row>
    <row r="162" spans="1:12" x14ac:dyDescent="0.25">
      <c r="A162" s="180" t="s">
        <v>1524</v>
      </c>
      <c r="B162" s="22" t="s">
        <v>213</v>
      </c>
      <c r="C162" s="29">
        <v>69.790560704000001</v>
      </c>
      <c r="D162" s="27" t="str">
        <f t="shared" si="20"/>
        <v>N/A</v>
      </c>
      <c r="E162" s="29">
        <v>90.710715141999998</v>
      </c>
      <c r="F162" s="27" t="str">
        <f t="shared" si="21"/>
        <v>N/A</v>
      </c>
      <c r="G162" s="29">
        <v>87.777847766999997</v>
      </c>
      <c r="H162" s="27" t="str">
        <f t="shared" si="22"/>
        <v>N/A</v>
      </c>
      <c r="I162" s="8">
        <v>29.98</v>
      </c>
      <c r="J162" s="8">
        <v>-3.23</v>
      </c>
      <c r="K162" s="28" t="s">
        <v>736</v>
      </c>
      <c r="L162" s="111" t="str">
        <f t="shared" si="23"/>
        <v>Yes</v>
      </c>
    </row>
    <row r="163" spans="1:12" x14ac:dyDescent="0.25">
      <c r="A163" s="180" t="s">
        <v>1525</v>
      </c>
      <c r="B163" s="22" t="s">
        <v>213</v>
      </c>
      <c r="C163" s="29">
        <v>3.5990298410000001</v>
      </c>
      <c r="D163" s="27" t="str">
        <f t="shared" si="20"/>
        <v>N/A</v>
      </c>
      <c r="E163" s="29">
        <v>5.1388989333000001</v>
      </c>
      <c r="F163" s="27" t="str">
        <f t="shared" si="21"/>
        <v>N/A</v>
      </c>
      <c r="G163" s="29">
        <v>2.2612793996999998</v>
      </c>
      <c r="H163" s="27" t="str">
        <f t="shared" si="22"/>
        <v>N/A</v>
      </c>
      <c r="I163" s="8">
        <v>42.79</v>
      </c>
      <c r="J163" s="8">
        <v>-56</v>
      </c>
      <c r="K163" s="28" t="s">
        <v>736</v>
      </c>
      <c r="L163" s="111" t="str">
        <f t="shared" si="23"/>
        <v>No</v>
      </c>
    </row>
    <row r="164" spans="1:12" x14ac:dyDescent="0.25">
      <c r="A164" s="174" t="s">
        <v>1526</v>
      </c>
      <c r="B164" s="22" t="s">
        <v>213</v>
      </c>
      <c r="C164" s="29">
        <v>582.39060142999995</v>
      </c>
      <c r="D164" s="27" t="str">
        <f t="shared" si="20"/>
        <v>N/A</v>
      </c>
      <c r="E164" s="29">
        <v>581.54044641999997</v>
      </c>
      <c r="F164" s="27" t="str">
        <f t="shared" si="21"/>
        <v>N/A</v>
      </c>
      <c r="G164" s="29">
        <v>576.82440450000001</v>
      </c>
      <c r="H164" s="27" t="str">
        <f t="shared" si="22"/>
        <v>N/A</v>
      </c>
      <c r="I164" s="8">
        <v>-0.14599999999999999</v>
      </c>
      <c r="J164" s="8">
        <v>-0.81100000000000005</v>
      </c>
      <c r="K164" s="28" t="s">
        <v>736</v>
      </c>
      <c r="L164" s="111" t="str">
        <f t="shared" si="23"/>
        <v>Yes</v>
      </c>
    </row>
    <row r="165" spans="1:12" x14ac:dyDescent="0.25">
      <c r="A165" s="180" t="s">
        <v>1527</v>
      </c>
      <c r="B165" s="22" t="s">
        <v>213</v>
      </c>
      <c r="C165" s="29">
        <v>274.01658908000002</v>
      </c>
      <c r="D165" s="27" t="str">
        <f t="shared" si="20"/>
        <v>N/A</v>
      </c>
      <c r="E165" s="29">
        <v>278.83567439000001</v>
      </c>
      <c r="F165" s="27" t="str">
        <f t="shared" si="21"/>
        <v>N/A</v>
      </c>
      <c r="G165" s="29">
        <v>250.14331842999999</v>
      </c>
      <c r="H165" s="27" t="str">
        <f t="shared" si="22"/>
        <v>N/A</v>
      </c>
      <c r="I165" s="8">
        <v>1.7589999999999999</v>
      </c>
      <c r="J165" s="8">
        <v>-10.3</v>
      </c>
      <c r="K165" s="28" t="s">
        <v>736</v>
      </c>
      <c r="L165" s="111" t="str">
        <f t="shared" si="23"/>
        <v>Yes</v>
      </c>
    </row>
    <row r="166" spans="1:12" x14ac:dyDescent="0.25">
      <c r="A166" s="180" t="s">
        <v>1528</v>
      </c>
      <c r="B166" s="22" t="s">
        <v>213</v>
      </c>
      <c r="C166" s="29">
        <v>1589.1553630999999</v>
      </c>
      <c r="D166" s="27" t="str">
        <f t="shared" si="20"/>
        <v>N/A</v>
      </c>
      <c r="E166" s="29">
        <v>1513.8144785</v>
      </c>
      <c r="F166" s="27" t="str">
        <f t="shared" si="21"/>
        <v>N/A</v>
      </c>
      <c r="G166" s="29">
        <v>1324.5810978</v>
      </c>
      <c r="H166" s="27" t="str">
        <f t="shared" si="22"/>
        <v>N/A</v>
      </c>
      <c r="I166" s="8">
        <v>-4.74</v>
      </c>
      <c r="J166" s="8">
        <v>-12.5</v>
      </c>
      <c r="K166" s="28" t="s">
        <v>736</v>
      </c>
      <c r="L166" s="111" t="str">
        <f t="shared" si="23"/>
        <v>Yes</v>
      </c>
    </row>
    <row r="167" spans="1:12" x14ac:dyDescent="0.25">
      <c r="A167" s="180" t="s">
        <v>1529</v>
      </c>
      <c r="B167" s="22" t="s">
        <v>213</v>
      </c>
      <c r="C167" s="29">
        <v>353.2538879</v>
      </c>
      <c r="D167" s="27" t="str">
        <f t="shared" si="20"/>
        <v>N/A</v>
      </c>
      <c r="E167" s="29">
        <v>374.43860329</v>
      </c>
      <c r="F167" s="27" t="str">
        <f t="shared" si="21"/>
        <v>N/A</v>
      </c>
      <c r="G167" s="29">
        <v>419.08130390000002</v>
      </c>
      <c r="H167" s="27" t="str">
        <f t="shared" si="22"/>
        <v>N/A</v>
      </c>
      <c r="I167" s="8">
        <v>5.9969999999999999</v>
      </c>
      <c r="J167" s="8">
        <v>11.92</v>
      </c>
      <c r="K167" s="28" t="s">
        <v>736</v>
      </c>
      <c r="L167" s="111" t="str">
        <f t="shared" si="23"/>
        <v>Yes</v>
      </c>
    </row>
    <row r="168" spans="1:12" x14ac:dyDescent="0.25">
      <c r="A168" s="180" t="s">
        <v>1530</v>
      </c>
      <c r="B168" s="22" t="s">
        <v>213</v>
      </c>
      <c r="C168" s="29">
        <v>584.77010698000004</v>
      </c>
      <c r="D168" s="27" t="str">
        <f t="shared" si="20"/>
        <v>N/A</v>
      </c>
      <c r="E168" s="29">
        <v>630.70574940999995</v>
      </c>
      <c r="F168" s="27" t="str">
        <f t="shared" si="21"/>
        <v>N/A</v>
      </c>
      <c r="G168" s="29">
        <v>595.29738263000002</v>
      </c>
      <c r="H168" s="27" t="str">
        <f t="shared" si="22"/>
        <v>N/A</v>
      </c>
      <c r="I168" s="8">
        <v>7.8550000000000004</v>
      </c>
      <c r="J168" s="8">
        <v>-5.61</v>
      </c>
      <c r="K168" s="28" t="s">
        <v>736</v>
      </c>
      <c r="L168" s="111" t="str">
        <f t="shared" si="23"/>
        <v>Yes</v>
      </c>
    </row>
    <row r="169" spans="1:12" x14ac:dyDescent="0.25">
      <c r="A169" s="174" t="s">
        <v>1531</v>
      </c>
      <c r="B169" s="22" t="s">
        <v>213</v>
      </c>
      <c r="C169" s="29">
        <v>4028.0674024</v>
      </c>
      <c r="D169" s="27" t="str">
        <f t="shared" si="20"/>
        <v>N/A</v>
      </c>
      <c r="E169" s="29">
        <v>3996.2227346999998</v>
      </c>
      <c r="F169" s="27" t="str">
        <f t="shared" si="21"/>
        <v>N/A</v>
      </c>
      <c r="G169" s="29">
        <v>4035.0317777999999</v>
      </c>
      <c r="H169" s="27" t="str">
        <f t="shared" si="22"/>
        <v>N/A</v>
      </c>
      <c r="I169" s="8">
        <v>-0.79100000000000004</v>
      </c>
      <c r="J169" s="8">
        <v>0.97109999999999996</v>
      </c>
      <c r="K169" s="28" t="s">
        <v>736</v>
      </c>
      <c r="L169" s="111" t="str">
        <f t="shared" si="23"/>
        <v>Yes</v>
      </c>
    </row>
    <row r="170" spans="1:12" x14ac:dyDescent="0.25">
      <c r="A170" s="180" t="s">
        <v>1532</v>
      </c>
      <c r="B170" s="22" t="s">
        <v>213</v>
      </c>
      <c r="C170" s="29">
        <v>4968.2031316000002</v>
      </c>
      <c r="D170" s="27" t="str">
        <f t="shared" si="20"/>
        <v>N/A</v>
      </c>
      <c r="E170" s="29">
        <v>5326.4783380999997</v>
      </c>
      <c r="F170" s="27" t="str">
        <f t="shared" si="21"/>
        <v>N/A</v>
      </c>
      <c r="G170" s="29">
        <v>5466.2031792999996</v>
      </c>
      <c r="H170" s="27" t="str">
        <f t="shared" si="22"/>
        <v>N/A</v>
      </c>
      <c r="I170" s="8">
        <v>7.2110000000000003</v>
      </c>
      <c r="J170" s="8">
        <v>2.6230000000000002</v>
      </c>
      <c r="K170" s="28" t="s">
        <v>736</v>
      </c>
      <c r="L170" s="111" t="str">
        <f t="shared" si="23"/>
        <v>Yes</v>
      </c>
    </row>
    <row r="171" spans="1:12" x14ac:dyDescent="0.25">
      <c r="A171" s="180" t="s">
        <v>1533</v>
      </c>
      <c r="B171" s="22" t="s">
        <v>213</v>
      </c>
      <c r="C171" s="29">
        <v>12937.653131999999</v>
      </c>
      <c r="D171" s="27" t="str">
        <f t="shared" si="20"/>
        <v>N/A</v>
      </c>
      <c r="E171" s="29">
        <v>13110.161042</v>
      </c>
      <c r="F171" s="27" t="str">
        <f t="shared" si="21"/>
        <v>N/A</v>
      </c>
      <c r="G171" s="29">
        <v>12986.368484000001</v>
      </c>
      <c r="H171" s="27" t="str">
        <f t="shared" si="22"/>
        <v>N/A</v>
      </c>
      <c r="I171" s="8">
        <v>1.333</v>
      </c>
      <c r="J171" s="8">
        <v>-0.94399999999999995</v>
      </c>
      <c r="K171" s="28" t="s">
        <v>736</v>
      </c>
      <c r="L171" s="111" t="str">
        <f t="shared" si="23"/>
        <v>Yes</v>
      </c>
    </row>
    <row r="172" spans="1:12" x14ac:dyDescent="0.25">
      <c r="A172" s="180" t="s">
        <v>1534</v>
      </c>
      <c r="B172" s="22" t="s">
        <v>213</v>
      </c>
      <c r="C172" s="29">
        <v>2034.5988101999999</v>
      </c>
      <c r="D172" s="27" t="str">
        <f t="shared" si="20"/>
        <v>N/A</v>
      </c>
      <c r="E172" s="29">
        <v>1994.4007987</v>
      </c>
      <c r="F172" s="27" t="str">
        <f t="shared" si="21"/>
        <v>N/A</v>
      </c>
      <c r="G172" s="29">
        <v>1992.9179827999999</v>
      </c>
      <c r="H172" s="27" t="str">
        <f t="shared" si="22"/>
        <v>N/A</v>
      </c>
      <c r="I172" s="8">
        <v>-1.98</v>
      </c>
      <c r="J172" s="8">
        <v>-7.3999999999999996E-2</v>
      </c>
      <c r="K172" s="28" t="s">
        <v>736</v>
      </c>
      <c r="L172" s="111" t="str">
        <f t="shared" si="23"/>
        <v>Yes</v>
      </c>
    </row>
    <row r="173" spans="1:12" x14ac:dyDescent="0.25">
      <c r="A173" s="180" t="s">
        <v>1535</v>
      </c>
      <c r="B173" s="22" t="s">
        <v>213</v>
      </c>
      <c r="C173" s="29">
        <v>2020.607692</v>
      </c>
      <c r="D173" s="27" t="str">
        <f t="shared" si="20"/>
        <v>N/A</v>
      </c>
      <c r="E173" s="29">
        <v>2073.7375249000002</v>
      </c>
      <c r="F173" s="27" t="str">
        <f t="shared" si="21"/>
        <v>N/A</v>
      </c>
      <c r="G173" s="29">
        <v>2063.5551386000002</v>
      </c>
      <c r="H173" s="27" t="str">
        <f t="shared" si="22"/>
        <v>N/A</v>
      </c>
      <c r="I173" s="8">
        <v>2.629</v>
      </c>
      <c r="J173" s="8">
        <v>-0.49099999999999999</v>
      </c>
      <c r="K173" s="28" t="s">
        <v>736</v>
      </c>
      <c r="L173" s="111" t="str">
        <f t="shared" si="23"/>
        <v>Yes</v>
      </c>
    </row>
    <row r="174" spans="1:12" x14ac:dyDescent="0.25">
      <c r="A174" s="174" t="s">
        <v>371</v>
      </c>
      <c r="B174" s="22" t="s">
        <v>213</v>
      </c>
      <c r="C174" s="4">
        <v>10.064373736</v>
      </c>
      <c r="D174" s="27" t="str">
        <f t="shared" ref="D174:D203" si="24">IF($B174="N/A","N/A",IF(C174&gt;10,"No",IF(C174&lt;-10,"No","Yes")))</f>
        <v>N/A</v>
      </c>
      <c r="E174" s="4">
        <v>9.2777531411999998</v>
      </c>
      <c r="F174" s="27" t="str">
        <f t="shared" ref="F174:F203" si="25">IF($B174="N/A","N/A",IF(E174&gt;10,"No",IF(E174&lt;-10,"No","Yes")))</f>
        <v>N/A</v>
      </c>
      <c r="G174" s="4">
        <v>8.3839546622000007</v>
      </c>
      <c r="H174" s="27" t="str">
        <f t="shared" ref="H174:H203" si="26">IF($B174="N/A","N/A",IF(G174&gt;10,"No",IF(G174&lt;-10,"No","Yes")))</f>
        <v>N/A</v>
      </c>
      <c r="I174" s="8">
        <v>-7.82</v>
      </c>
      <c r="J174" s="8">
        <v>-9.6300000000000008</v>
      </c>
      <c r="K174" s="28" t="s">
        <v>736</v>
      </c>
      <c r="L174" s="111" t="str">
        <f t="shared" ref="L174:L203" si="27">IF(J174="Div by 0", "N/A", IF(K174="N/A","N/A", IF(J174&gt;VALUE(MID(K174,1,2)), "No", IF(J174&lt;-1*VALUE(MID(K174,1,2)), "No", "Yes"))))</f>
        <v>Yes</v>
      </c>
    </row>
    <row r="175" spans="1:12" x14ac:dyDescent="0.25">
      <c r="A175" s="180" t="s">
        <v>481</v>
      </c>
      <c r="B175" s="22" t="s">
        <v>213</v>
      </c>
      <c r="C175" s="4">
        <v>18.332628015000001</v>
      </c>
      <c r="D175" s="27" t="str">
        <f t="shared" si="24"/>
        <v>N/A</v>
      </c>
      <c r="E175" s="4">
        <v>17.591809104999999</v>
      </c>
      <c r="F175" s="27" t="str">
        <f t="shared" si="25"/>
        <v>N/A</v>
      </c>
      <c r="G175" s="4">
        <v>15.871833085</v>
      </c>
      <c r="H175" s="27" t="str">
        <f t="shared" si="26"/>
        <v>N/A</v>
      </c>
      <c r="I175" s="8">
        <v>-4.04</v>
      </c>
      <c r="J175" s="8">
        <v>-9.7799999999999994</v>
      </c>
      <c r="K175" s="28" t="s">
        <v>736</v>
      </c>
      <c r="L175" s="111" t="str">
        <f t="shared" si="27"/>
        <v>Yes</v>
      </c>
    </row>
    <row r="176" spans="1:12" x14ac:dyDescent="0.25">
      <c r="A176" s="180" t="s">
        <v>482</v>
      </c>
      <c r="B176" s="22" t="s">
        <v>213</v>
      </c>
      <c r="C176" s="4">
        <v>16.166160537</v>
      </c>
      <c r="D176" s="27" t="str">
        <f t="shared" si="24"/>
        <v>N/A</v>
      </c>
      <c r="E176" s="4">
        <v>15.584706806</v>
      </c>
      <c r="F176" s="27" t="str">
        <f t="shared" si="25"/>
        <v>N/A</v>
      </c>
      <c r="G176" s="4">
        <v>13.736822973000001</v>
      </c>
      <c r="H176" s="27" t="str">
        <f t="shared" si="26"/>
        <v>N/A</v>
      </c>
      <c r="I176" s="8">
        <v>-3.6</v>
      </c>
      <c r="J176" s="8">
        <v>-11.9</v>
      </c>
      <c r="K176" s="28" t="s">
        <v>736</v>
      </c>
      <c r="L176" s="111" t="str">
        <f t="shared" si="27"/>
        <v>Yes</v>
      </c>
    </row>
    <row r="177" spans="1:12" x14ac:dyDescent="0.25">
      <c r="A177" s="180" t="s">
        <v>483</v>
      </c>
      <c r="B177" s="22" t="s">
        <v>213</v>
      </c>
      <c r="C177" s="4">
        <v>6.0049442053000002</v>
      </c>
      <c r="D177" s="27" t="str">
        <f t="shared" si="24"/>
        <v>N/A</v>
      </c>
      <c r="E177" s="4">
        <v>5.4774685039</v>
      </c>
      <c r="F177" s="27" t="str">
        <f t="shared" si="25"/>
        <v>N/A</v>
      </c>
      <c r="G177" s="4">
        <v>4.7881948626000002</v>
      </c>
      <c r="H177" s="27" t="str">
        <f t="shared" si="26"/>
        <v>N/A</v>
      </c>
      <c r="I177" s="8">
        <v>-8.7799999999999994</v>
      </c>
      <c r="J177" s="8">
        <v>-12.6</v>
      </c>
      <c r="K177" s="28" t="s">
        <v>736</v>
      </c>
      <c r="L177" s="111" t="str">
        <f t="shared" si="27"/>
        <v>Yes</v>
      </c>
    </row>
    <row r="178" spans="1:12" x14ac:dyDescent="0.25">
      <c r="A178" s="180" t="s">
        <v>484</v>
      </c>
      <c r="B178" s="22" t="s">
        <v>213</v>
      </c>
      <c r="C178" s="4">
        <v>16.635627355</v>
      </c>
      <c r="D178" s="27" t="str">
        <f t="shared" si="24"/>
        <v>N/A</v>
      </c>
      <c r="E178" s="4">
        <v>15.833483999</v>
      </c>
      <c r="F178" s="27" t="str">
        <f t="shared" si="25"/>
        <v>N/A</v>
      </c>
      <c r="G178" s="4">
        <v>15.269515878</v>
      </c>
      <c r="H178" s="27" t="str">
        <f t="shared" si="26"/>
        <v>N/A</v>
      </c>
      <c r="I178" s="8">
        <v>-4.82</v>
      </c>
      <c r="J178" s="8">
        <v>-3.56</v>
      </c>
      <c r="K178" s="28" t="s">
        <v>736</v>
      </c>
      <c r="L178" s="111" t="str">
        <f t="shared" si="27"/>
        <v>Yes</v>
      </c>
    </row>
    <row r="179" spans="1:12" x14ac:dyDescent="0.25">
      <c r="A179" s="174" t="s">
        <v>1536</v>
      </c>
      <c r="B179" s="22" t="s">
        <v>213</v>
      </c>
      <c r="C179" s="4">
        <v>4.5668567224999999</v>
      </c>
      <c r="D179" s="27" t="str">
        <f t="shared" si="24"/>
        <v>N/A</v>
      </c>
      <c r="E179" s="4">
        <v>4.3056910568999998</v>
      </c>
      <c r="F179" s="27" t="str">
        <f t="shared" si="25"/>
        <v>N/A</v>
      </c>
      <c r="G179" s="4">
        <v>4.269901709</v>
      </c>
      <c r="H179" s="27" t="str">
        <f t="shared" si="26"/>
        <v>N/A</v>
      </c>
      <c r="I179" s="8">
        <v>-5.72</v>
      </c>
      <c r="J179" s="8">
        <v>-0.83099999999999996</v>
      </c>
      <c r="K179" s="28" t="s">
        <v>736</v>
      </c>
      <c r="L179" s="111" t="str">
        <f t="shared" si="27"/>
        <v>Yes</v>
      </c>
    </row>
    <row r="180" spans="1:12" x14ac:dyDescent="0.25">
      <c r="A180" s="180" t="s">
        <v>1537</v>
      </c>
      <c r="B180" s="22" t="s">
        <v>213</v>
      </c>
      <c r="C180" s="4">
        <v>52.111722387</v>
      </c>
      <c r="D180" s="27" t="str">
        <f t="shared" si="24"/>
        <v>N/A</v>
      </c>
      <c r="E180" s="4">
        <v>50.990015231000001</v>
      </c>
      <c r="F180" s="27" t="str">
        <f t="shared" si="25"/>
        <v>N/A</v>
      </c>
      <c r="G180" s="4">
        <v>50.024838549000002</v>
      </c>
      <c r="H180" s="27" t="str">
        <f t="shared" si="26"/>
        <v>N/A</v>
      </c>
      <c r="I180" s="8">
        <v>-2.15</v>
      </c>
      <c r="J180" s="8">
        <v>-1.89</v>
      </c>
      <c r="K180" s="28" t="s">
        <v>736</v>
      </c>
      <c r="L180" s="111" t="str">
        <f t="shared" si="27"/>
        <v>Yes</v>
      </c>
    </row>
    <row r="181" spans="1:12" x14ac:dyDescent="0.25">
      <c r="A181" s="180" t="s">
        <v>1538</v>
      </c>
      <c r="B181" s="22" t="s">
        <v>213</v>
      </c>
      <c r="C181" s="4">
        <v>3.4754245867</v>
      </c>
      <c r="D181" s="27" t="str">
        <f t="shared" si="24"/>
        <v>N/A</v>
      </c>
      <c r="E181" s="4">
        <v>3.2813843106</v>
      </c>
      <c r="F181" s="27" t="str">
        <f t="shared" si="25"/>
        <v>N/A</v>
      </c>
      <c r="G181" s="4">
        <v>3.1079607414999999</v>
      </c>
      <c r="H181" s="27" t="str">
        <f t="shared" si="26"/>
        <v>N/A</v>
      </c>
      <c r="I181" s="8">
        <v>-5.58</v>
      </c>
      <c r="J181" s="8">
        <v>-5.29</v>
      </c>
      <c r="K181" s="28" t="s">
        <v>736</v>
      </c>
      <c r="L181" s="111" t="str">
        <f t="shared" si="27"/>
        <v>Yes</v>
      </c>
    </row>
    <row r="182" spans="1:12" x14ac:dyDescent="0.25">
      <c r="A182" s="180" t="s">
        <v>1539</v>
      </c>
      <c r="B182" s="22" t="s">
        <v>213</v>
      </c>
      <c r="C182" s="4">
        <v>0.3397910039</v>
      </c>
      <c r="D182" s="27" t="str">
        <f t="shared" si="24"/>
        <v>N/A</v>
      </c>
      <c r="E182" s="4">
        <v>0.3347905484</v>
      </c>
      <c r="F182" s="27" t="str">
        <f t="shared" si="25"/>
        <v>N/A</v>
      </c>
      <c r="G182" s="4">
        <v>0.29920428329999998</v>
      </c>
      <c r="H182" s="27" t="str">
        <f t="shared" si="26"/>
        <v>N/A</v>
      </c>
      <c r="I182" s="8">
        <v>-1.47</v>
      </c>
      <c r="J182" s="8">
        <v>-10.6</v>
      </c>
      <c r="K182" s="28" t="s">
        <v>736</v>
      </c>
      <c r="L182" s="111" t="str">
        <f t="shared" si="27"/>
        <v>Yes</v>
      </c>
    </row>
    <row r="183" spans="1:12" x14ac:dyDescent="0.25">
      <c r="A183" s="180" t="s">
        <v>1540</v>
      </c>
      <c r="B183" s="22" t="s">
        <v>213</v>
      </c>
      <c r="C183" s="4">
        <v>8.6621334800000005E-2</v>
      </c>
      <c r="D183" s="27" t="str">
        <f t="shared" si="24"/>
        <v>N/A</v>
      </c>
      <c r="E183" s="4">
        <v>6.7799674599999998E-2</v>
      </c>
      <c r="F183" s="27" t="str">
        <f t="shared" si="25"/>
        <v>N/A</v>
      </c>
      <c r="G183" s="4">
        <v>5.9485677700000003E-2</v>
      </c>
      <c r="H183" s="27" t="str">
        <f t="shared" si="26"/>
        <v>N/A</v>
      </c>
      <c r="I183" s="8">
        <v>-21.7</v>
      </c>
      <c r="J183" s="8">
        <v>-12.3</v>
      </c>
      <c r="K183" s="28" t="s">
        <v>736</v>
      </c>
      <c r="L183" s="111" t="str">
        <f t="shared" si="27"/>
        <v>Yes</v>
      </c>
    </row>
    <row r="184" spans="1:12" x14ac:dyDescent="0.25">
      <c r="A184" s="174" t="s">
        <v>97</v>
      </c>
      <c r="B184" s="22" t="s">
        <v>213</v>
      </c>
      <c r="C184" s="4">
        <v>62.446815033</v>
      </c>
      <c r="D184" s="27" t="str">
        <f t="shared" si="24"/>
        <v>N/A</v>
      </c>
      <c r="E184" s="4">
        <v>61.839467849000002</v>
      </c>
      <c r="F184" s="27" t="str">
        <f t="shared" si="25"/>
        <v>N/A</v>
      </c>
      <c r="G184" s="4">
        <v>58.397827563</v>
      </c>
      <c r="H184" s="27" t="str">
        <f t="shared" si="26"/>
        <v>N/A</v>
      </c>
      <c r="I184" s="8">
        <v>-0.97299999999999998</v>
      </c>
      <c r="J184" s="8">
        <v>-5.57</v>
      </c>
      <c r="K184" s="28" t="s">
        <v>736</v>
      </c>
      <c r="L184" s="111" t="str">
        <f t="shared" si="27"/>
        <v>Yes</v>
      </c>
    </row>
    <row r="185" spans="1:12" x14ac:dyDescent="0.25">
      <c r="A185" s="180" t="s">
        <v>485</v>
      </c>
      <c r="B185" s="22" t="s">
        <v>213</v>
      </c>
      <c r="C185" s="4">
        <v>58.933559035000002</v>
      </c>
      <c r="D185" s="27" t="str">
        <f t="shared" si="24"/>
        <v>N/A</v>
      </c>
      <c r="E185" s="4">
        <v>59.578608901999999</v>
      </c>
      <c r="F185" s="27" t="str">
        <f t="shared" si="25"/>
        <v>N/A</v>
      </c>
      <c r="G185" s="4">
        <v>52.922669315999997</v>
      </c>
      <c r="H185" s="27" t="str">
        <f t="shared" si="26"/>
        <v>N/A</v>
      </c>
      <c r="I185" s="8">
        <v>1.095</v>
      </c>
      <c r="J185" s="8">
        <v>-11.2</v>
      </c>
      <c r="K185" s="28" t="s">
        <v>736</v>
      </c>
      <c r="L185" s="111" t="str">
        <f t="shared" si="27"/>
        <v>Yes</v>
      </c>
    </row>
    <row r="186" spans="1:12" x14ac:dyDescent="0.25">
      <c r="A186" s="180" t="s">
        <v>486</v>
      </c>
      <c r="B186" s="22" t="s">
        <v>213</v>
      </c>
      <c r="C186" s="4">
        <v>63.716117422000004</v>
      </c>
      <c r="D186" s="27" t="str">
        <f t="shared" si="24"/>
        <v>N/A</v>
      </c>
      <c r="E186" s="4">
        <v>63.923459282000003</v>
      </c>
      <c r="F186" s="27" t="str">
        <f t="shared" si="25"/>
        <v>N/A</v>
      </c>
      <c r="G186" s="4">
        <v>54.591057796999998</v>
      </c>
      <c r="H186" s="27" t="str">
        <f t="shared" si="26"/>
        <v>N/A</v>
      </c>
      <c r="I186" s="8">
        <v>0.32540000000000002</v>
      </c>
      <c r="J186" s="8">
        <v>-14.6</v>
      </c>
      <c r="K186" s="28" t="s">
        <v>736</v>
      </c>
      <c r="L186" s="111" t="str">
        <f t="shared" si="27"/>
        <v>Yes</v>
      </c>
    </row>
    <row r="187" spans="1:12" x14ac:dyDescent="0.25">
      <c r="A187" s="180" t="s">
        <v>487</v>
      </c>
      <c r="B187" s="22" t="s">
        <v>213</v>
      </c>
      <c r="C187" s="4">
        <v>60.873804575999998</v>
      </c>
      <c r="D187" s="27" t="str">
        <f t="shared" si="24"/>
        <v>N/A</v>
      </c>
      <c r="E187" s="4">
        <v>60.082452547999999</v>
      </c>
      <c r="F187" s="27" t="str">
        <f t="shared" si="25"/>
        <v>N/A</v>
      </c>
      <c r="G187" s="4">
        <v>58.456921068</v>
      </c>
      <c r="H187" s="27" t="str">
        <f t="shared" si="26"/>
        <v>N/A</v>
      </c>
      <c r="I187" s="8">
        <v>-1.3</v>
      </c>
      <c r="J187" s="8">
        <v>-2.71</v>
      </c>
      <c r="K187" s="28" t="s">
        <v>736</v>
      </c>
      <c r="L187" s="111" t="str">
        <f t="shared" si="27"/>
        <v>Yes</v>
      </c>
    </row>
    <row r="188" spans="1:12" x14ac:dyDescent="0.25">
      <c r="A188" s="180" t="s">
        <v>488</v>
      </c>
      <c r="B188" s="22" t="s">
        <v>213</v>
      </c>
      <c r="C188" s="4">
        <v>69.695526008000002</v>
      </c>
      <c r="D188" s="27" t="str">
        <f t="shared" si="24"/>
        <v>N/A</v>
      </c>
      <c r="E188" s="4">
        <v>69.137588140000005</v>
      </c>
      <c r="F188" s="27" t="str">
        <f t="shared" si="25"/>
        <v>N/A</v>
      </c>
      <c r="G188" s="4">
        <v>65.923858332999998</v>
      </c>
      <c r="H188" s="27" t="str">
        <f t="shared" si="26"/>
        <v>N/A</v>
      </c>
      <c r="I188" s="8">
        <v>-0.80100000000000005</v>
      </c>
      <c r="J188" s="8">
        <v>-4.6500000000000004</v>
      </c>
      <c r="K188" s="28" t="s">
        <v>736</v>
      </c>
      <c r="L188" s="111" t="str">
        <f t="shared" si="27"/>
        <v>Yes</v>
      </c>
    </row>
    <row r="189" spans="1:12" x14ac:dyDescent="0.25">
      <c r="A189" s="174" t="s">
        <v>118</v>
      </c>
      <c r="B189" s="22" t="s">
        <v>213</v>
      </c>
      <c r="C189" s="4">
        <v>86.764146894999996</v>
      </c>
      <c r="D189" s="27" t="str">
        <f t="shared" si="24"/>
        <v>N/A</v>
      </c>
      <c r="E189" s="4">
        <v>87.243163340999999</v>
      </c>
      <c r="F189" s="27" t="str">
        <f t="shared" si="25"/>
        <v>N/A</v>
      </c>
      <c r="G189" s="4">
        <v>87.471294901999997</v>
      </c>
      <c r="H189" s="27" t="str">
        <f t="shared" si="26"/>
        <v>N/A</v>
      </c>
      <c r="I189" s="8">
        <v>0.55210000000000004</v>
      </c>
      <c r="J189" s="8">
        <v>0.26150000000000001</v>
      </c>
      <c r="K189" s="28" t="s">
        <v>736</v>
      </c>
      <c r="L189" s="111" t="str">
        <f t="shared" si="27"/>
        <v>Yes</v>
      </c>
    </row>
    <row r="190" spans="1:12" x14ac:dyDescent="0.25">
      <c r="A190" s="180" t="s">
        <v>489</v>
      </c>
      <c r="B190" s="22" t="s">
        <v>213</v>
      </c>
      <c r="C190" s="4">
        <v>77.240795598999995</v>
      </c>
      <c r="D190" s="27" t="str">
        <f t="shared" si="24"/>
        <v>N/A</v>
      </c>
      <c r="E190" s="4">
        <v>78.685056693000007</v>
      </c>
      <c r="F190" s="27" t="str">
        <f t="shared" si="25"/>
        <v>N/A</v>
      </c>
      <c r="G190" s="4">
        <v>80.079483358000005</v>
      </c>
      <c r="H190" s="27" t="str">
        <f t="shared" si="26"/>
        <v>N/A</v>
      </c>
      <c r="I190" s="8">
        <v>1.87</v>
      </c>
      <c r="J190" s="8">
        <v>1.772</v>
      </c>
      <c r="K190" s="28" t="s">
        <v>736</v>
      </c>
      <c r="L190" s="111" t="str">
        <f t="shared" si="27"/>
        <v>Yes</v>
      </c>
    </row>
    <row r="191" spans="1:12" x14ac:dyDescent="0.25">
      <c r="A191" s="180" t="s">
        <v>490</v>
      </c>
      <c r="B191" s="22" t="s">
        <v>213</v>
      </c>
      <c r="C191" s="4">
        <v>90.672215348999998</v>
      </c>
      <c r="D191" s="27" t="str">
        <f t="shared" si="24"/>
        <v>N/A</v>
      </c>
      <c r="E191" s="4">
        <v>91.486340022999997</v>
      </c>
      <c r="F191" s="27" t="str">
        <f t="shared" si="25"/>
        <v>N/A</v>
      </c>
      <c r="G191" s="4">
        <v>91.875681569999998</v>
      </c>
      <c r="H191" s="27" t="str">
        <f t="shared" si="26"/>
        <v>N/A</v>
      </c>
      <c r="I191" s="8">
        <v>0.89790000000000003</v>
      </c>
      <c r="J191" s="8">
        <v>0.42559999999999998</v>
      </c>
      <c r="K191" s="28" t="s">
        <v>736</v>
      </c>
      <c r="L191" s="111" t="str">
        <f t="shared" si="27"/>
        <v>Yes</v>
      </c>
    </row>
    <row r="192" spans="1:12" x14ac:dyDescent="0.25">
      <c r="A192" s="180" t="s">
        <v>491</v>
      </c>
      <c r="B192" s="22" t="s">
        <v>213</v>
      </c>
      <c r="C192" s="4">
        <v>87.983217279000002</v>
      </c>
      <c r="D192" s="27" t="str">
        <f t="shared" si="24"/>
        <v>N/A</v>
      </c>
      <c r="E192" s="4">
        <v>88.302621142999996</v>
      </c>
      <c r="F192" s="27" t="str">
        <f t="shared" si="25"/>
        <v>N/A</v>
      </c>
      <c r="G192" s="4">
        <v>88.545941288999998</v>
      </c>
      <c r="H192" s="27" t="str">
        <f t="shared" si="26"/>
        <v>N/A</v>
      </c>
      <c r="I192" s="8">
        <v>0.36299999999999999</v>
      </c>
      <c r="J192" s="8">
        <v>0.27560000000000001</v>
      </c>
      <c r="K192" s="28" t="s">
        <v>736</v>
      </c>
      <c r="L192" s="111" t="str">
        <f t="shared" si="27"/>
        <v>Yes</v>
      </c>
    </row>
    <row r="193" spans="1:12" x14ac:dyDescent="0.25">
      <c r="A193" s="180" t="s">
        <v>492</v>
      </c>
      <c r="B193" s="22" t="s">
        <v>213</v>
      </c>
      <c r="C193" s="4">
        <v>81.761877951000002</v>
      </c>
      <c r="D193" s="27" t="str">
        <f t="shared" si="24"/>
        <v>N/A</v>
      </c>
      <c r="E193" s="4">
        <v>81.490688844999994</v>
      </c>
      <c r="F193" s="27" t="str">
        <f t="shared" si="25"/>
        <v>N/A</v>
      </c>
      <c r="G193" s="4">
        <v>80.703761325000002</v>
      </c>
      <c r="H193" s="27" t="str">
        <f t="shared" si="26"/>
        <v>N/A</v>
      </c>
      <c r="I193" s="8">
        <v>-0.33200000000000002</v>
      </c>
      <c r="J193" s="8">
        <v>-0.96599999999999997</v>
      </c>
      <c r="K193" s="28" t="s">
        <v>736</v>
      </c>
      <c r="L193" s="111" t="str">
        <f t="shared" si="27"/>
        <v>Yes</v>
      </c>
    </row>
    <row r="194" spans="1:12" x14ac:dyDescent="0.25">
      <c r="A194" s="174" t="s">
        <v>1541</v>
      </c>
      <c r="B194" s="22" t="s">
        <v>213</v>
      </c>
      <c r="C194" s="23">
        <v>4.3252923977000002</v>
      </c>
      <c r="D194" s="27" t="str">
        <f t="shared" si="24"/>
        <v>N/A</v>
      </c>
      <c r="E194" s="23">
        <v>4.4770250461999996</v>
      </c>
      <c r="F194" s="27" t="str">
        <f t="shared" si="25"/>
        <v>N/A</v>
      </c>
      <c r="G194" s="23">
        <v>4.7053936065000004</v>
      </c>
      <c r="H194" s="27" t="str">
        <f t="shared" si="26"/>
        <v>N/A</v>
      </c>
      <c r="I194" s="8">
        <v>3.508</v>
      </c>
      <c r="J194" s="8">
        <v>5.101</v>
      </c>
      <c r="K194" s="28" t="s">
        <v>736</v>
      </c>
      <c r="L194" s="111" t="str">
        <f t="shared" si="27"/>
        <v>Yes</v>
      </c>
    </row>
    <row r="195" spans="1:12" x14ac:dyDescent="0.25">
      <c r="A195" s="180" t="s">
        <v>1542</v>
      </c>
      <c r="B195" s="22" t="s">
        <v>213</v>
      </c>
      <c r="C195" s="23">
        <v>1.6001846721999999</v>
      </c>
      <c r="D195" s="27" t="str">
        <f t="shared" si="24"/>
        <v>N/A</v>
      </c>
      <c r="E195" s="23">
        <v>1.2809042809</v>
      </c>
      <c r="F195" s="27" t="str">
        <f t="shared" si="25"/>
        <v>N/A</v>
      </c>
      <c r="G195" s="23">
        <v>1.3213354199</v>
      </c>
      <c r="H195" s="27" t="str">
        <f t="shared" si="26"/>
        <v>N/A</v>
      </c>
      <c r="I195" s="8">
        <v>-20</v>
      </c>
      <c r="J195" s="8">
        <v>3.1560000000000001</v>
      </c>
      <c r="K195" s="28" t="s">
        <v>736</v>
      </c>
      <c r="L195" s="111" t="str">
        <f t="shared" si="27"/>
        <v>Yes</v>
      </c>
    </row>
    <row r="196" spans="1:12" x14ac:dyDescent="0.25">
      <c r="A196" s="180" t="s">
        <v>1543</v>
      </c>
      <c r="B196" s="22" t="s">
        <v>213</v>
      </c>
      <c r="C196" s="23">
        <v>5.887987013</v>
      </c>
      <c r="D196" s="27" t="str">
        <f t="shared" si="24"/>
        <v>N/A</v>
      </c>
      <c r="E196" s="23">
        <v>5.9858513189</v>
      </c>
      <c r="F196" s="27" t="str">
        <f t="shared" si="25"/>
        <v>N/A</v>
      </c>
      <c r="G196" s="23">
        <v>6.5816353533000003</v>
      </c>
      <c r="H196" s="27" t="str">
        <f t="shared" si="26"/>
        <v>N/A</v>
      </c>
      <c r="I196" s="8">
        <v>1.6619999999999999</v>
      </c>
      <c r="J196" s="8">
        <v>9.9529999999999994</v>
      </c>
      <c r="K196" s="28" t="s">
        <v>736</v>
      </c>
      <c r="L196" s="111" t="str">
        <f t="shared" si="27"/>
        <v>Yes</v>
      </c>
    </row>
    <row r="197" spans="1:12" x14ac:dyDescent="0.25">
      <c r="A197" s="180" t="s">
        <v>1544</v>
      </c>
      <c r="B197" s="22" t="s">
        <v>213</v>
      </c>
      <c r="C197" s="23">
        <v>4.5594554698999996</v>
      </c>
      <c r="D197" s="27" t="str">
        <f t="shared" si="24"/>
        <v>N/A</v>
      </c>
      <c r="E197" s="23">
        <v>4.9821518773999998</v>
      </c>
      <c r="F197" s="27" t="str">
        <f t="shared" si="25"/>
        <v>N/A</v>
      </c>
      <c r="G197" s="23">
        <v>5.1650222479999996</v>
      </c>
      <c r="H197" s="27" t="str">
        <f t="shared" si="26"/>
        <v>N/A</v>
      </c>
      <c r="I197" s="8">
        <v>9.2710000000000008</v>
      </c>
      <c r="J197" s="8">
        <v>3.6709999999999998</v>
      </c>
      <c r="K197" s="28" t="s">
        <v>736</v>
      </c>
      <c r="L197" s="111" t="str">
        <f t="shared" si="27"/>
        <v>Yes</v>
      </c>
    </row>
    <row r="198" spans="1:12" x14ac:dyDescent="0.25">
      <c r="A198" s="180" t="s">
        <v>1545</v>
      </c>
      <c r="B198" s="22" t="s">
        <v>213</v>
      </c>
      <c r="C198" s="23">
        <v>3.7360062483999998</v>
      </c>
      <c r="D198" s="27" t="str">
        <f t="shared" si="24"/>
        <v>N/A</v>
      </c>
      <c r="E198" s="23">
        <v>3.7213816729000002</v>
      </c>
      <c r="F198" s="27" t="str">
        <f t="shared" si="25"/>
        <v>N/A</v>
      </c>
      <c r="G198" s="23">
        <v>3.8127060234000001</v>
      </c>
      <c r="H198" s="27" t="str">
        <f t="shared" si="26"/>
        <v>N/A</v>
      </c>
      <c r="I198" s="8">
        <v>-0.39100000000000001</v>
      </c>
      <c r="J198" s="8">
        <v>2.4540000000000002</v>
      </c>
      <c r="K198" s="28" t="s">
        <v>736</v>
      </c>
      <c r="L198" s="111" t="str">
        <f t="shared" si="27"/>
        <v>Yes</v>
      </c>
    </row>
    <row r="199" spans="1:12" x14ac:dyDescent="0.25">
      <c r="A199" s="174" t="s">
        <v>1546</v>
      </c>
      <c r="B199" s="22" t="s">
        <v>213</v>
      </c>
      <c r="C199" s="23">
        <v>216.16794200999999</v>
      </c>
      <c r="D199" s="27" t="str">
        <f t="shared" si="24"/>
        <v>N/A</v>
      </c>
      <c r="E199" s="23">
        <v>224.21807196</v>
      </c>
      <c r="F199" s="27" t="str">
        <f t="shared" si="25"/>
        <v>N/A</v>
      </c>
      <c r="G199" s="23">
        <v>229.61786257</v>
      </c>
      <c r="H199" s="27" t="str">
        <f t="shared" si="26"/>
        <v>N/A</v>
      </c>
      <c r="I199" s="8">
        <v>3.7240000000000002</v>
      </c>
      <c r="J199" s="8">
        <v>2.4079999999999999</v>
      </c>
      <c r="K199" s="28" t="s">
        <v>736</v>
      </c>
      <c r="L199" s="111" t="str">
        <f t="shared" si="27"/>
        <v>Yes</v>
      </c>
    </row>
    <row r="200" spans="1:12" x14ac:dyDescent="0.25">
      <c r="A200" s="180" t="s">
        <v>1547</v>
      </c>
      <c r="B200" s="22" t="s">
        <v>213</v>
      </c>
      <c r="C200" s="23">
        <v>235.22348546000001</v>
      </c>
      <c r="D200" s="27" t="str">
        <f t="shared" si="24"/>
        <v>N/A</v>
      </c>
      <c r="E200" s="23">
        <v>243.03368735000001</v>
      </c>
      <c r="F200" s="27" t="str">
        <f t="shared" si="25"/>
        <v>N/A</v>
      </c>
      <c r="G200" s="23">
        <v>248.11717974000001</v>
      </c>
      <c r="H200" s="27" t="str">
        <f t="shared" si="26"/>
        <v>N/A</v>
      </c>
      <c r="I200" s="8">
        <v>3.32</v>
      </c>
      <c r="J200" s="8">
        <v>2.0920000000000001</v>
      </c>
      <c r="K200" s="28" t="s">
        <v>736</v>
      </c>
      <c r="L200" s="111" t="str">
        <f t="shared" si="27"/>
        <v>Yes</v>
      </c>
    </row>
    <row r="201" spans="1:12" x14ac:dyDescent="0.25">
      <c r="A201" s="180" t="s">
        <v>1548</v>
      </c>
      <c r="B201" s="22" t="s">
        <v>213</v>
      </c>
      <c r="C201" s="23">
        <v>162.04314994999999</v>
      </c>
      <c r="D201" s="27" t="str">
        <f t="shared" si="24"/>
        <v>N/A</v>
      </c>
      <c r="E201" s="23">
        <v>176.64806378</v>
      </c>
      <c r="F201" s="27" t="str">
        <f t="shared" si="25"/>
        <v>N/A</v>
      </c>
      <c r="G201" s="23">
        <v>174.40935673000001</v>
      </c>
      <c r="H201" s="27" t="str">
        <f t="shared" si="26"/>
        <v>N/A</v>
      </c>
      <c r="I201" s="8">
        <v>9.0129999999999999</v>
      </c>
      <c r="J201" s="8">
        <v>-1.27</v>
      </c>
      <c r="K201" s="28" t="s">
        <v>736</v>
      </c>
      <c r="L201" s="111" t="str">
        <f t="shared" si="27"/>
        <v>Yes</v>
      </c>
    </row>
    <row r="202" spans="1:12" x14ac:dyDescent="0.25">
      <c r="A202" s="180" t="s">
        <v>1549</v>
      </c>
      <c r="B202" s="22" t="s">
        <v>213</v>
      </c>
      <c r="C202" s="23">
        <v>33.423188406000001</v>
      </c>
      <c r="D202" s="27" t="str">
        <f t="shared" si="24"/>
        <v>N/A</v>
      </c>
      <c r="E202" s="23">
        <v>35.754820936999998</v>
      </c>
      <c r="F202" s="27" t="str">
        <f t="shared" si="25"/>
        <v>N/A</v>
      </c>
      <c r="G202" s="23">
        <v>38.622291021999999</v>
      </c>
      <c r="H202" s="27" t="str">
        <f t="shared" si="26"/>
        <v>N/A</v>
      </c>
      <c r="I202" s="8">
        <v>6.976</v>
      </c>
      <c r="J202" s="8">
        <v>8.02</v>
      </c>
      <c r="K202" s="28" t="s">
        <v>736</v>
      </c>
      <c r="L202" s="111" t="str">
        <f t="shared" si="27"/>
        <v>Yes</v>
      </c>
    </row>
    <row r="203" spans="1:12" x14ac:dyDescent="0.25">
      <c r="A203" s="180" t="s">
        <v>1550</v>
      </c>
      <c r="B203" s="22" t="s">
        <v>213</v>
      </c>
      <c r="C203" s="23">
        <v>10.95</v>
      </c>
      <c r="D203" s="27" t="str">
        <f t="shared" si="24"/>
        <v>N/A</v>
      </c>
      <c r="E203" s="23">
        <v>10.6</v>
      </c>
      <c r="F203" s="27" t="str">
        <f t="shared" si="25"/>
        <v>N/A</v>
      </c>
      <c r="G203" s="23">
        <v>8.2307692308</v>
      </c>
      <c r="H203" s="27" t="str">
        <f t="shared" si="26"/>
        <v>N/A</v>
      </c>
      <c r="I203" s="8">
        <v>-3.2</v>
      </c>
      <c r="J203" s="8">
        <v>-22.4</v>
      </c>
      <c r="K203" s="28" t="s">
        <v>736</v>
      </c>
      <c r="L203" s="111" t="str">
        <f t="shared" si="27"/>
        <v>Yes</v>
      </c>
    </row>
    <row r="204" spans="1:12" x14ac:dyDescent="0.25">
      <c r="A204" s="174" t="s">
        <v>127</v>
      </c>
      <c r="B204" s="22" t="s">
        <v>213</v>
      </c>
      <c r="C204" s="23">
        <v>0</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t="s">
        <v>1748</v>
      </c>
      <c r="J204" s="8" t="s">
        <v>1748</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11</v>
      </c>
      <c r="H205" s="27" t="str">
        <f t="shared" si="30"/>
        <v>N/A</v>
      </c>
      <c r="I205" s="8">
        <v>0</v>
      </c>
      <c r="J205" s="8">
        <v>50</v>
      </c>
      <c r="K205" s="10" t="s">
        <v>213</v>
      </c>
      <c r="L205" s="111" t="str">
        <f t="shared" si="31"/>
        <v>N/A</v>
      </c>
    </row>
    <row r="206" spans="1:12" ht="25" x14ac:dyDescent="0.25">
      <c r="A206" s="174" t="s">
        <v>1598</v>
      </c>
      <c r="B206" s="22" t="s">
        <v>213</v>
      </c>
      <c r="C206" s="23">
        <v>0</v>
      </c>
      <c r="D206" s="27" t="str">
        <f t="shared" si="28"/>
        <v>N/A</v>
      </c>
      <c r="E206" s="23">
        <v>0</v>
      </c>
      <c r="F206" s="27" t="str">
        <f t="shared" si="29"/>
        <v>N/A</v>
      </c>
      <c r="G206" s="23">
        <v>0</v>
      </c>
      <c r="H206" s="27" t="str">
        <f t="shared" si="30"/>
        <v>N/A</v>
      </c>
      <c r="I206" s="8" t="s">
        <v>1748</v>
      </c>
      <c r="J206" s="8" t="s">
        <v>1748</v>
      </c>
      <c r="K206" s="10" t="s">
        <v>213</v>
      </c>
      <c r="L206" s="111" t="str">
        <f t="shared" si="31"/>
        <v>N/A</v>
      </c>
    </row>
    <row r="207" spans="1:12" ht="25" x14ac:dyDescent="0.25">
      <c r="A207" s="174" t="s">
        <v>1551</v>
      </c>
      <c r="B207" s="22" t="s">
        <v>213</v>
      </c>
      <c r="C207" s="23">
        <v>11</v>
      </c>
      <c r="D207" s="27" t="str">
        <f t="shared" si="28"/>
        <v>N/A</v>
      </c>
      <c r="E207" s="23">
        <v>11</v>
      </c>
      <c r="F207" s="27" t="str">
        <f t="shared" si="29"/>
        <v>N/A</v>
      </c>
      <c r="G207" s="23">
        <v>12</v>
      </c>
      <c r="H207" s="27" t="str">
        <f t="shared" si="30"/>
        <v>N/A</v>
      </c>
      <c r="I207" s="8">
        <v>350</v>
      </c>
      <c r="J207" s="8">
        <v>33.33</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42.86</v>
      </c>
      <c r="J208" s="8">
        <v>10</v>
      </c>
      <c r="K208" s="10" t="s">
        <v>213</v>
      </c>
      <c r="L208" s="111" t="str">
        <f t="shared" si="31"/>
        <v>N/A</v>
      </c>
    </row>
    <row r="209" spans="1:12" x14ac:dyDescent="0.25">
      <c r="A209" s="174" t="s">
        <v>1600</v>
      </c>
      <c r="B209" s="22" t="s">
        <v>213</v>
      </c>
      <c r="C209" s="23">
        <v>31</v>
      </c>
      <c r="D209" s="27" t="str">
        <f t="shared" si="28"/>
        <v>N/A</v>
      </c>
      <c r="E209" s="23">
        <v>40</v>
      </c>
      <c r="F209" s="27" t="str">
        <f t="shared" si="29"/>
        <v>N/A</v>
      </c>
      <c r="G209" s="23">
        <v>54</v>
      </c>
      <c r="H209" s="27" t="str">
        <f t="shared" si="30"/>
        <v>N/A</v>
      </c>
      <c r="I209" s="8">
        <v>29.03</v>
      </c>
      <c r="J209" s="8">
        <v>35</v>
      </c>
      <c r="K209" s="10" t="s">
        <v>213</v>
      </c>
      <c r="L209" s="111" t="str">
        <f t="shared" si="31"/>
        <v>N/A</v>
      </c>
    </row>
    <row r="210" spans="1:12" x14ac:dyDescent="0.25">
      <c r="A210" s="174" t="s">
        <v>125</v>
      </c>
      <c r="B210" s="22" t="s">
        <v>213</v>
      </c>
      <c r="C210" s="29">
        <v>925303</v>
      </c>
      <c r="D210" s="27" t="str">
        <f t="shared" si="28"/>
        <v>N/A</v>
      </c>
      <c r="E210" s="29">
        <v>893964</v>
      </c>
      <c r="F210" s="27" t="str">
        <f t="shared" si="29"/>
        <v>N/A</v>
      </c>
      <c r="G210" s="29">
        <v>2901009</v>
      </c>
      <c r="H210" s="27" t="str">
        <f t="shared" si="30"/>
        <v>N/A</v>
      </c>
      <c r="I210" s="8">
        <v>-3.39</v>
      </c>
      <c r="J210" s="8">
        <v>224.5</v>
      </c>
      <c r="K210" s="10" t="s">
        <v>213</v>
      </c>
      <c r="L210" s="111" t="str">
        <f t="shared" si="31"/>
        <v>N/A</v>
      </c>
    </row>
    <row r="211" spans="1:12" x14ac:dyDescent="0.25">
      <c r="A211" s="174" t="s">
        <v>1601</v>
      </c>
      <c r="B211" s="22" t="s">
        <v>213</v>
      </c>
      <c r="C211" s="29">
        <v>287316</v>
      </c>
      <c r="D211" s="27" t="str">
        <f t="shared" si="28"/>
        <v>N/A</v>
      </c>
      <c r="E211" s="29">
        <v>130266</v>
      </c>
      <c r="F211" s="27" t="str">
        <f t="shared" si="29"/>
        <v>N/A</v>
      </c>
      <c r="G211" s="29">
        <v>354974</v>
      </c>
      <c r="H211" s="27" t="str">
        <f t="shared" si="30"/>
        <v>N/A</v>
      </c>
      <c r="I211" s="8">
        <v>-54.7</v>
      </c>
      <c r="J211" s="8">
        <v>172.5</v>
      </c>
      <c r="K211" s="10" t="s">
        <v>213</v>
      </c>
      <c r="L211" s="111" t="str">
        <f t="shared" si="31"/>
        <v>N/A</v>
      </c>
    </row>
    <row r="212" spans="1:12" x14ac:dyDescent="0.25">
      <c r="A212" s="174" t="s">
        <v>1552</v>
      </c>
      <c r="B212" s="22" t="s">
        <v>213</v>
      </c>
      <c r="C212" s="29">
        <v>247774</v>
      </c>
      <c r="D212" s="27" t="str">
        <f t="shared" si="28"/>
        <v>N/A</v>
      </c>
      <c r="E212" s="29">
        <v>277827</v>
      </c>
      <c r="F212" s="27" t="str">
        <f t="shared" si="29"/>
        <v>N/A</v>
      </c>
      <c r="G212" s="29">
        <v>357117</v>
      </c>
      <c r="H212" s="27" t="str">
        <f t="shared" si="30"/>
        <v>N/A</v>
      </c>
      <c r="I212" s="8">
        <v>12.13</v>
      </c>
      <c r="J212" s="8">
        <v>28.54</v>
      </c>
      <c r="K212" s="10" t="s">
        <v>213</v>
      </c>
      <c r="L212" s="111" t="str">
        <f t="shared" si="31"/>
        <v>N/A</v>
      </c>
    </row>
    <row r="213" spans="1:12" x14ac:dyDescent="0.25">
      <c r="A213" s="174" t="s">
        <v>1602</v>
      </c>
      <c r="B213" s="22" t="s">
        <v>213</v>
      </c>
      <c r="C213" s="29">
        <v>896272</v>
      </c>
      <c r="D213" s="27" t="str">
        <f t="shared" si="28"/>
        <v>N/A</v>
      </c>
      <c r="E213" s="29">
        <v>879109</v>
      </c>
      <c r="F213" s="27" t="str">
        <f t="shared" si="29"/>
        <v>N/A</v>
      </c>
      <c r="G213" s="29">
        <v>2879677</v>
      </c>
      <c r="H213" s="27" t="str">
        <f t="shared" si="30"/>
        <v>N/A</v>
      </c>
      <c r="I213" s="8">
        <v>-1.91</v>
      </c>
      <c r="J213" s="8">
        <v>227.6</v>
      </c>
      <c r="K213" s="10" t="s">
        <v>213</v>
      </c>
      <c r="L213" s="111" t="str">
        <f t="shared" si="31"/>
        <v>N/A</v>
      </c>
    </row>
    <row r="214" spans="1:12" x14ac:dyDescent="0.25">
      <c r="A214" s="180" t="s">
        <v>1603</v>
      </c>
      <c r="B214" s="22" t="s">
        <v>213</v>
      </c>
      <c r="C214" s="29">
        <v>629934</v>
      </c>
      <c r="D214" s="27" t="str">
        <f t="shared" si="28"/>
        <v>N/A</v>
      </c>
      <c r="E214" s="29">
        <v>617987</v>
      </c>
      <c r="F214" s="27" t="str">
        <f t="shared" si="29"/>
        <v>N/A</v>
      </c>
      <c r="G214" s="29">
        <v>841665</v>
      </c>
      <c r="H214" s="27" t="str">
        <f t="shared" si="30"/>
        <v>N/A</v>
      </c>
      <c r="I214" s="8">
        <v>-1.9</v>
      </c>
      <c r="J214" s="8">
        <v>36.19</v>
      </c>
      <c r="K214" s="10" t="s">
        <v>213</v>
      </c>
      <c r="L214" s="111" t="str">
        <f t="shared" si="31"/>
        <v>N/A</v>
      </c>
    </row>
    <row r="215" spans="1:12" ht="25" x14ac:dyDescent="0.25">
      <c r="A215" s="174" t="s">
        <v>1366</v>
      </c>
      <c r="B215" s="22" t="s">
        <v>213</v>
      </c>
      <c r="C215" s="29">
        <v>3589405</v>
      </c>
      <c r="D215" s="27" t="str">
        <f t="shared" ref="D215:D229" si="32">IF($B215="N/A","N/A",IF(C215&gt;10,"No",IF(C215&lt;-10,"No","Yes")))</f>
        <v>N/A</v>
      </c>
      <c r="E215" s="29">
        <v>3479806</v>
      </c>
      <c r="F215" s="27" t="str">
        <f t="shared" ref="F215:F229" si="33">IF($B215="N/A","N/A",IF(E215&gt;10,"No",IF(E215&lt;-10,"No","Yes")))</f>
        <v>N/A</v>
      </c>
      <c r="G215" s="29">
        <v>4170336</v>
      </c>
      <c r="H215" s="27" t="str">
        <f t="shared" ref="H215:H229" si="34">IF($B215="N/A","N/A",IF(G215&gt;10,"No",IF(G215&lt;-10,"No","Yes")))</f>
        <v>N/A</v>
      </c>
      <c r="I215" s="8">
        <v>-3.05</v>
      </c>
      <c r="J215" s="8">
        <v>19.84</v>
      </c>
      <c r="K215" s="28" t="s">
        <v>736</v>
      </c>
      <c r="L215" s="111" t="str">
        <f t="shared" ref="L215:L229" si="35">IF(J215="Div by 0", "N/A", IF(K215="N/A","N/A", IF(J215&gt;VALUE(MID(K215,1,2)), "No", IF(J215&lt;-1*VALUE(MID(K215,1,2)), "No", "Yes"))))</f>
        <v>Yes</v>
      </c>
    </row>
    <row r="216" spans="1:12" x14ac:dyDescent="0.25">
      <c r="A216" s="174" t="s">
        <v>647</v>
      </c>
      <c r="B216" s="22" t="s">
        <v>213</v>
      </c>
      <c r="C216" s="23">
        <v>9550</v>
      </c>
      <c r="D216" s="27" t="str">
        <f t="shared" si="32"/>
        <v>N/A</v>
      </c>
      <c r="E216" s="23">
        <v>8735</v>
      </c>
      <c r="F216" s="27" t="str">
        <f t="shared" si="33"/>
        <v>N/A</v>
      </c>
      <c r="G216" s="23">
        <v>13855</v>
      </c>
      <c r="H216" s="27" t="str">
        <f t="shared" si="34"/>
        <v>N/A</v>
      </c>
      <c r="I216" s="8">
        <v>-8.5299999999999994</v>
      </c>
      <c r="J216" s="8">
        <v>58.61</v>
      </c>
      <c r="K216" s="28" t="s">
        <v>736</v>
      </c>
      <c r="L216" s="111" t="str">
        <f t="shared" si="35"/>
        <v>No</v>
      </c>
    </row>
    <row r="217" spans="1:12" x14ac:dyDescent="0.25">
      <c r="A217" s="174" t="s">
        <v>1367</v>
      </c>
      <c r="B217" s="22" t="s">
        <v>213</v>
      </c>
      <c r="C217" s="29">
        <v>375.85392669999999</v>
      </c>
      <c r="D217" s="27" t="str">
        <f t="shared" si="32"/>
        <v>N/A</v>
      </c>
      <c r="E217" s="29">
        <v>398.37504293000001</v>
      </c>
      <c r="F217" s="27" t="str">
        <f t="shared" si="33"/>
        <v>N/A</v>
      </c>
      <c r="G217" s="29">
        <v>300.99862865</v>
      </c>
      <c r="H217" s="27" t="str">
        <f t="shared" si="34"/>
        <v>N/A</v>
      </c>
      <c r="I217" s="8">
        <v>5.992</v>
      </c>
      <c r="J217" s="8">
        <v>-24.4</v>
      </c>
      <c r="K217" s="28" t="s">
        <v>736</v>
      </c>
      <c r="L217" s="111" t="str">
        <f t="shared" si="35"/>
        <v>Yes</v>
      </c>
    </row>
    <row r="218" spans="1:12" ht="25" x14ac:dyDescent="0.25">
      <c r="A218" s="174" t="s">
        <v>1368</v>
      </c>
      <c r="B218" s="22" t="s">
        <v>213</v>
      </c>
      <c r="C218" s="29">
        <v>11235406</v>
      </c>
      <c r="D218" s="27" t="str">
        <f t="shared" si="32"/>
        <v>N/A</v>
      </c>
      <c r="E218" s="29">
        <v>12034768</v>
      </c>
      <c r="F218" s="27" t="str">
        <f t="shared" si="33"/>
        <v>N/A</v>
      </c>
      <c r="G218" s="29">
        <v>4037141</v>
      </c>
      <c r="H218" s="27" t="str">
        <f t="shared" si="34"/>
        <v>N/A</v>
      </c>
      <c r="I218" s="8">
        <v>7.1150000000000002</v>
      </c>
      <c r="J218" s="8">
        <v>-66.5</v>
      </c>
      <c r="K218" s="28" t="s">
        <v>736</v>
      </c>
      <c r="L218" s="111" t="str">
        <f t="shared" si="35"/>
        <v>No</v>
      </c>
    </row>
    <row r="219" spans="1:12" x14ac:dyDescent="0.25">
      <c r="A219" s="174" t="s">
        <v>514</v>
      </c>
      <c r="B219" s="22" t="s">
        <v>213</v>
      </c>
      <c r="C219" s="23">
        <v>18820</v>
      </c>
      <c r="D219" s="27" t="str">
        <f t="shared" si="32"/>
        <v>N/A</v>
      </c>
      <c r="E219" s="23">
        <v>20434</v>
      </c>
      <c r="F219" s="27" t="str">
        <f t="shared" si="33"/>
        <v>N/A</v>
      </c>
      <c r="G219" s="23">
        <v>12912</v>
      </c>
      <c r="H219" s="27" t="str">
        <f t="shared" si="34"/>
        <v>N/A</v>
      </c>
      <c r="I219" s="8">
        <v>8.5760000000000005</v>
      </c>
      <c r="J219" s="8">
        <v>-36.799999999999997</v>
      </c>
      <c r="K219" s="28" t="s">
        <v>736</v>
      </c>
      <c r="L219" s="111" t="str">
        <f t="shared" si="35"/>
        <v>No</v>
      </c>
    </row>
    <row r="220" spans="1:12" x14ac:dyDescent="0.25">
      <c r="A220" s="174" t="s">
        <v>1369</v>
      </c>
      <c r="B220" s="22" t="s">
        <v>213</v>
      </c>
      <c r="C220" s="29">
        <v>596.99287991000006</v>
      </c>
      <c r="D220" s="27" t="str">
        <f t="shared" si="32"/>
        <v>N/A</v>
      </c>
      <c r="E220" s="29">
        <v>588.95801115999996</v>
      </c>
      <c r="F220" s="27" t="str">
        <f t="shared" si="33"/>
        <v>N/A</v>
      </c>
      <c r="G220" s="29">
        <v>312.66581474999998</v>
      </c>
      <c r="H220" s="27" t="str">
        <f t="shared" si="34"/>
        <v>N/A</v>
      </c>
      <c r="I220" s="8">
        <v>-1.35</v>
      </c>
      <c r="J220" s="8">
        <v>-46.9</v>
      </c>
      <c r="K220" s="28" t="s">
        <v>736</v>
      </c>
      <c r="L220" s="111" t="str">
        <f t="shared" si="35"/>
        <v>No</v>
      </c>
    </row>
    <row r="221" spans="1:12" ht="25" x14ac:dyDescent="0.25">
      <c r="A221" s="174" t="s">
        <v>1370</v>
      </c>
      <c r="B221" s="22" t="s">
        <v>213</v>
      </c>
      <c r="C221" s="29">
        <v>2024868</v>
      </c>
      <c r="D221" s="27" t="str">
        <f t="shared" si="32"/>
        <v>N/A</v>
      </c>
      <c r="E221" s="29">
        <v>2252364</v>
      </c>
      <c r="F221" s="27" t="str">
        <f t="shared" si="33"/>
        <v>N/A</v>
      </c>
      <c r="G221" s="29">
        <v>1138178</v>
      </c>
      <c r="H221" s="27" t="str">
        <f t="shared" si="34"/>
        <v>N/A</v>
      </c>
      <c r="I221" s="8">
        <v>11.24</v>
      </c>
      <c r="J221" s="8">
        <v>-49.5</v>
      </c>
      <c r="K221" s="28" t="s">
        <v>736</v>
      </c>
      <c r="L221" s="111" t="str">
        <f t="shared" si="35"/>
        <v>No</v>
      </c>
    </row>
    <row r="222" spans="1:12" x14ac:dyDescent="0.25">
      <c r="A222" s="174" t="s">
        <v>515</v>
      </c>
      <c r="B222" s="22" t="s">
        <v>213</v>
      </c>
      <c r="C222" s="23">
        <v>3852</v>
      </c>
      <c r="D222" s="27" t="str">
        <f t="shared" si="32"/>
        <v>N/A</v>
      </c>
      <c r="E222" s="23">
        <v>4079</v>
      </c>
      <c r="F222" s="27" t="str">
        <f t="shared" si="33"/>
        <v>N/A</v>
      </c>
      <c r="G222" s="23">
        <v>5354</v>
      </c>
      <c r="H222" s="27" t="str">
        <f t="shared" si="34"/>
        <v>N/A</v>
      </c>
      <c r="I222" s="8">
        <v>5.8929999999999998</v>
      </c>
      <c r="J222" s="8">
        <v>31.26</v>
      </c>
      <c r="K222" s="28" t="s">
        <v>736</v>
      </c>
      <c r="L222" s="111" t="str">
        <f t="shared" si="35"/>
        <v>No</v>
      </c>
    </row>
    <row r="223" spans="1:12" x14ac:dyDescent="0.25">
      <c r="A223" s="174" t="s">
        <v>1371</v>
      </c>
      <c r="B223" s="22" t="s">
        <v>213</v>
      </c>
      <c r="C223" s="29">
        <v>525.66666667000004</v>
      </c>
      <c r="D223" s="27" t="str">
        <f t="shared" si="32"/>
        <v>N/A</v>
      </c>
      <c r="E223" s="29">
        <v>552.18533953999997</v>
      </c>
      <c r="F223" s="27" t="str">
        <f t="shared" si="33"/>
        <v>N/A</v>
      </c>
      <c r="G223" s="29">
        <v>212.58460964</v>
      </c>
      <c r="H223" s="27" t="str">
        <f t="shared" si="34"/>
        <v>N/A</v>
      </c>
      <c r="I223" s="8">
        <v>5.0449999999999999</v>
      </c>
      <c r="J223" s="8">
        <v>-61.5</v>
      </c>
      <c r="K223" s="28" t="s">
        <v>736</v>
      </c>
      <c r="L223" s="111" t="str">
        <f t="shared" si="35"/>
        <v>No</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259405957</v>
      </c>
      <c r="D227" s="27" t="str">
        <f t="shared" si="32"/>
        <v>N/A</v>
      </c>
      <c r="E227" s="29">
        <v>267101349</v>
      </c>
      <c r="F227" s="27" t="str">
        <f t="shared" si="33"/>
        <v>N/A</v>
      </c>
      <c r="G227" s="29">
        <v>272290362</v>
      </c>
      <c r="H227" s="27" t="str">
        <f t="shared" si="34"/>
        <v>N/A</v>
      </c>
      <c r="I227" s="8">
        <v>2.9670000000000001</v>
      </c>
      <c r="J227" s="8">
        <v>1.9430000000000001</v>
      </c>
      <c r="K227" s="28" t="s">
        <v>736</v>
      </c>
      <c r="L227" s="111" t="str">
        <f t="shared" si="35"/>
        <v>Yes</v>
      </c>
    </row>
    <row r="228" spans="1:12" ht="25" x14ac:dyDescent="0.25">
      <c r="A228" s="174" t="s">
        <v>517</v>
      </c>
      <c r="B228" s="22" t="s">
        <v>213</v>
      </c>
      <c r="C228" s="23">
        <v>8254</v>
      </c>
      <c r="D228" s="27" t="str">
        <f t="shared" si="32"/>
        <v>N/A</v>
      </c>
      <c r="E228" s="23">
        <v>8341</v>
      </c>
      <c r="F228" s="27" t="str">
        <f t="shared" si="33"/>
        <v>N/A</v>
      </c>
      <c r="G228" s="23">
        <v>8525</v>
      </c>
      <c r="H228" s="27" t="str">
        <f t="shared" si="34"/>
        <v>N/A</v>
      </c>
      <c r="I228" s="8">
        <v>1.054</v>
      </c>
      <c r="J228" s="8">
        <v>2.206</v>
      </c>
      <c r="K228" s="28" t="s">
        <v>736</v>
      </c>
      <c r="L228" s="111" t="str">
        <f t="shared" si="35"/>
        <v>Yes</v>
      </c>
    </row>
    <row r="229" spans="1:12" ht="25" x14ac:dyDescent="0.25">
      <c r="A229" s="174" t="s">
        <v>1375</v>
      </c>
      <c r="B229" s="22" t="s">
        <v>213</v>
      </c>
      <c r="C229" s="29">
        <v>31427.908529</v>
      </c>
      <c r="D229" s="27" t="str">
        <f t="shared" si="32"/>
        <v>N/A</v>
      </c>
      <c r="E229" s="29">
        <v>32022.700994999999</v>
      </c>
      <c r="F229" s="27" t="str">
        <f t="shared" si="33"/>
        <v>N/A</v>
      </c>
      <c r="G229" s="29">
        <v>31940.218416</v>
      </c>
      <c r="H229" s="27" t="str">
        <f t="shared" si="34"/>
        <v>N/A</v>
      </c>
      <c r="I229" s="8">
        <v>1.893</v>
      </c>
      <c r="J229" s="8">
        <v>-0.25800000000000001</v>
      </c>
      <c r="K229" s="28" t="s">
        <v>736</v>
      </c>
      <c r="L229" s="111" t="str">
        <f t="shared" si="35"/>
        <v>Yes</v>
      </c>
    </row>
    <row r="230" spans="1:12" x14ac:dyDescent="0.25">
      <c r="A230" s="143" t="s">
        <v>1376</v>
      </c>
      <c r="B230" s="22" t="s">
        <v>213</v>
      </c>
      <c r="C230" s="32">
        <v>290307171</v>
      </c>
      <c r="D230" s="27" t="str">
        <f t="shared" ref="D230:D253" si="36">IF($B230="N/A","N/A",IF(C230&gt;10,"No",IF(C230&lt;-10,"No","Yes")))</f>
        <v>N/A</v>
      </c>
      <c r="E230" s="32">
        <v>296934707</v>
      </c>
      <c r="F230" s="27" t="str">
        <f t="shared" ref="F230:F253" si="37">IF($B230="N/A","N/A",IF(E230&gt;10,"No",IF(E230&lt;-10,"No","Yes")))</f>
        <v>N/A</v>
      </c>
      <c r="G230" s="32">
        <v>298271820</v>
      </c>
      <c r="H230" s="27" t="str">
        <f t="shared" ref="H230:H253" si="38">IF($B230="N/A","N/A",IF(G230&gt;10,"No",IF(G230&lt;-10,"No","Yes")))</f>
        <v>N/A</v>
      </c>
      <c r="I230" s="8">
        <v>2.2829999999999999</v>
      </c>
      <c r="J230" s="8">
        <v>0.45029999999999998</v>
      </c>
      <c r="K230" s="28" t="s">
        <v>736</v>
      </c>
      <c r="L230" s="111" t="str">
        <f t="shared" ref="L230:L253" si="39">IF(J230="Div by 0", "N/A", IF(K230="N/A","N/A", IF(J230&gt;VALUE(MID(K230,1,2)), "No", IF(J230&lt;-1*VALUE(MID(K230,1,2)), "No", "Yes"))))</f>
        <v>Yes</v>
      </c>
    </row>
    <row r="231" spans="1:12" x14ac:dyDescent="0.25">
      <c r="A231" s="143" t="s">
        <v>1553</v>
      </c>
      <c r="B231" s="22" t="s">
        <v>213</v>
      </c>
      <c r="C231" s="31">
        <v>10531</v>
      </c>
      <c r="D231" s="31" t="str">
        <f t="shared" si="36"/>
        <v>N/A</v>
      </c>
      <c r="E231" s="31">
        <v>10777</v>
      </c>
      <c r="F231" s="31" t="str">
        <f t="shared" si="37"/>
        <v>N/A</v>
      </c>
      <c r="G231" s="31">
        <v>10586</v>
      </c>
      <c r="H231" s="27" t="str">
        <f t="shared" si="38"/>
        <v>N/A</v>
      </c>
      <c r="I231" s="8">
        <v>2.3359999999999999</v>
      </c>
      <c r="J231" s="8">
        <v>-1.77</v>
      </c>
      <c r="K231" s="28" t="s">
        <v>736</v>
      </c>
      <c r="L231" s="111" t="str">
        <f t="shared" si="39"/>
        <v>Yes</v>
      </c>
    </row>
    <row r="232" spans="1:12" x14ac:dyDescent="0.25">
      <c r="A232" s="143" t="s">
        <v>1554</v>
      </c>
      <c r="B232" s="22" t="s">
        <v>213</v>
      </c>
      <c r="C232" s="32">
        <v>27566.913968000001</v>
      </c>
      <c r="D232" s="27" t="str">
        <f t="shared" si="36"/>
        <v>N/A</v>
      </c>
      <c r="E232" s="32">
        <v>27552.631251999999</v>
      </c>
      <c r="F232" s="27" t="str">
        <f t="shared" si="37"/>
        <v>N/A</v>
      </c>
      <c r="G232" s="32">
        <v>28176.064613999999</v>
      </c>
      <c r="H232" s="27" t="str">
        <f t="shared" si="38"/>
        <v>N/A</v>
      </c>
      <c r="I232" s="8">
        <v>-5.1999999999999998E-2</v>
      </c>
      <c r="J232" s="8">
        <v>2.2629999999999999</v>
      </c>
      <c r="K232" s="28" t="s">
        <v>736</v>
      </c>
      <c r="L232" s="111" t="str">
        <f t="shared" si="39"/>
        <v>Yes</v>
      </c>
    </row>
    <row r="233" spans="1:12" x14ac:dyDescent="0.25">
      <c r="A233" s="181" t="s">
        <v>1555</v>
      </c>
      <c r="B233" s="22" t="s">
        <v>213</v>
      </c>
      <c r="C233" s="32">
        <v>17425.252171</v>
      </c>
      <c r="D233" s="27" t="str">
        <f t="shared" si="36"/>
        <v>N/A</v>
      </c>
      <c r="E233" s="32">
        <v>18119.148148</v>
      </c>
      <c r="F233" s="27" t="str">
        <f t="shared" si="37"/>
        <v>N/A</v>
      </c>
      <c r="G233" s="32">
        <v>17308.806678000001</v>
      </c>
      <c r="H233" s="27" t="str">
        <f t="shared" si="38"/>
        <v>N/A</v>
      </c>
      <c r="I233" s="8">
        <v>3.9820000000000002</v>
      </c>
      <c r="J233" s="8">
        <v>-4.47</v>
      </c>
      <c r="K233" s="28" t="s">
        <v>736</v>
      </c>
      <c r="L233" s="111" t="str">
        <f t="shared" si="39"/>
        <v>Yes</v>
      </c>
    </row>
    <row r="234" spans="1:12" x14ac:dyDescent="0.25">
      <c r="A234" s="181" t="s">
        <v>1556</v>
      </c>
      <c r="B234" s="22" t="s">
        <v>213</v>
      </c>
      <c r="C234" s="32">
        <v>40504.041419000001</v>
      </c>
      <c r="D234" s="27" t="str">
        <f t="shared" si="36"/>
        <v>N/A</v>
      </c>
      <c r="E234" s="32">
        <v>40719.136952000001</v>
      </c>
      <c r="F234" s="27" t="str">
        <f t="shared" si="37"/>
        <v>N/A</v>
      </c>
      <c r="G234" s="32">
        <v>40420.741005000003</v>
      </c>
      <c r="H234" s="27" t="str">
        <f t="shared" si="38"/>
        <v>N/A</v>
      </c>
      <c r="I234" s="8">
        <v>0.53100000000000003</v>
      </c>
      <c r="J234" s="8">
        <v>-0.73299999999999998</v>
      </c>
      <c r="K234" s="28" t="s">
        <v>736</v>
      </c>
      <c r="L234" s="111" t="str">
        <f t="shared" si="39"/>
        <v>Yes</v>
      </c>
    </row>
    <row r="235" spans="1:12" x14ac:dyDescent="0.25">
      <c r="A235" s="181" t="s">
        <v>1557</v>
      </c>
      <c r="B235" s="22" t="s">
        <v>213</v>
      </c>
      <c r="C235" s="32">
        <v>9191.4640199000005</v>
      </c>
      <c r="D235" s="27" t="str">
        <f t="shared" si="36"/>
        <v>N/A</v>
      </c>
      <c r="E235" s="32">
        <v>8250.1628679999994</v>
      </c>
      <c r="F235" s="27" t="str">
        <f t="shared" si="37"/>
        <v>N/A</v>
      </c>
      <c r="G235" s="32">
        <v>9147.0564971999993</v>
      </c>
      <c r="H235" s="27" t="str">
        <f t="shared" si="38"/>
        <v>N/A</v>
      </c>
      <c r="I235" s="8">
        <v>-10.199999999999999</v>
      </c>
      <c r="J235" s="8">
        <v>10.87</v>
      </c>
      <c r="K235" s="28" t="s">
        <v>736</v>
      </c>
      <c r="L235" s="111" t="str">
        <f t="shared" si="39"/>
        <v>Yes</v>
      </c>
    </row>
    <row r="236" spans="1:12" x14ac:dyDescent="0.25">
      <c r="A236" s="181" t="s">
        <v>1558</v>
      </c>
      <c r="B236" s="22" t="s">
        <v>213</v>
      </c>
      <c r="C236" s="32">
        <v>2254.5732484</v>
      </c>
      <c r="D236" s="27" t="str">
        <f t="shared" si="36"/>
        <v>N/A</v>
      </c>
      <c r="E236" s="32">
        <v>2003.8175896</v>
      </c>
      <c r="F236" s="27" t="str">
        <f t="shared" si="37"/>
        <v>N/A</v>
      </c>
      <c r="G236" s="32">
        <v>1364.4587156</v>
      </c>
      <c r="H236" s="27" t="str">
        <f t="shared" si="38"/>
        <v>N/A</v>
      </c>
      <c r="I236" s="8">
        <v>-11.1</v>
      </c>
      <c r="J236" s="8">
        <v>-31.9</v>
      </c>
      <c r="K236" s="28" t="s">
        <v>736</v>
      </c>
      <c r="L236" s="111" t="str">
        <f t="shared" si="39"/>
        <v>No</v>
      </c>
    </row>
    <row r="237" spans="1:12" x14ac:dyDescent="0.25">
      <c r="A237" s="174" t="s">
        <v>1559</v>
      </c>
      <c r="B237" s="22" t="s">
        <v>213</v>
      </c>
      <c r="C237" s="27">
        <v>6.4563791306000002</v>
      </c>
      <c r="D237" s="27" t="str">
        <f t="shared" si="36"/>
        <v>N/A</v>
      </c>
      <c r="E237" s="27">
        <v>6.3722099039</v>
      </c>
      <c r="F237" s="27" t="str">
        <f t="shared" si="37"/>
        <v>N/A</v>
      </c>
      <c r="G237" s="27">
        <v>6.2492989758000004</v>
      </c>
      <c r="H237" s="27" t="str">
        <f t="shared" si="38"/>
        <v>N/A</v>
      </c>
      <c r="I237" s="8">
        <v>-1.3</v>
      </c>
      <c r="J237" s="8">
        <v>-1.93</v>
      </c>
      <c r="K237" s="28" t="s">
        <v>736</v>
      </c>
      <c r="L237" s="111" t="str">
        <f t="shared" si="39"/>
        <v>Yes</v>
      </c>
    </row>
    <row r="238" spans="1:12" x14ac:dyDescent="0.25">
      <c r="A238" s="180" t="s">
        <v>1560</v>
      </c>
      <c r="B238" s="22" t="s">
        <v>213</v>
      </c>
      <c r="C238" s="27">
        <v>22.420651714000002</v>
      </c>
      <c r="D238" s="27" t="str">
        <f t="shared" si="36"/>
        <v>N/A</v>
      </c>
      <c r="E238" s="27">
        <v>23.074970384</v>
      </c>
      <c r="F238" s="27" t="str">
        <f t="shared" si="37"/>
        <v>N/A</v>
      </c>
      <c r="G238" s="27">
        <v>23.555224375000002</v>
      </c>
      <c r="H238" s="27" t="str">
        <f t="shared" si="38"/>
        <v>N/A</v>
      </c>
      <c r="I238" s="8">
        <v>2.9180000000000001</v>
      </c>
      <c r="J238" s="8">
        <v>2.081</v>
      </c>
      <c r="K238" s="28" t="s">
        <v>736</v>
      </c>
      <c r="L238" s="111" t="str">
        <f t="shared" si="39"/>
        <v>Yes</v>
      </c>
    </row>
    <row r="239" spans="1:12" x14ac:dyDescent="0.25">
      <c r="A239" s="180" t="s">
        <v>1561</v>
      </c>
      <c r="B239" s="22" t="s">
        <v>213</v>
      </c>
      <c r="C239" s="27">
        <v>20.818805533999999</v>
      </c>
      <c r="D239" s="27" t="str">
        <f t="shared" si="36"/>
        <v>N/A</v>
      </c>
      <c r="E239" s="27">
        <v>21.067384235999999</v>
      </c>
      <c r="F239" s="27" t="str">
        <f t="shared" si="37"/>
        <v>N/A</v>
      </c>
      <c r="G239" s="27">
        <v>20.912395492999998</v>
      </c>
      <c r="H239" s="27" t="str">
        <f t="shared" si="38"/>
        <v>N/A</v>
      </c>
      <c r="I239" s="8">
        <v>1.194</v>
      </c>
      <c r="J239" s="8">
        <v>-0.73599999999999999</v>
      </c>
      <c r="K239" s="28" t="s">
        <v>736</v>
      </c>
      <c r="L239" s="111" t="str">
        <f t="shared" si="39"/>
        <v>Yes</v>
      </c>
    </row>
    <row r="240" spans="1:12" x14ac:dyDescent="0.25">
      <c r="A240" s="180" t="s">
        <v>1562</v>
      </c>
      <c r="B240" s="22" t="s">
        <v>213</v>
      </c>
      <c r="C240" s="27">
        <v>1.9845764430999999</v>
      </c>
      <c r="D240" s="27" t="str">
        <f t="shared" si="36"/>
        <v>N/A</v>
      </c>
      <c r="E240" s="27">
        <v>1.9423385535</v>
      </c>
      <c r="F240" s="27" t="str">
        <f t="shared" si="37"/>
        <v>N/A</v>
      </c>
      <c r="G240" s="27">
        <v>1.6396024196000001</v>
      </c>
      <c r="H240" s="27" t="str">
        <f t="shared" si="38"/>
        <v>N/A</v>
      </c>
      <c r="I240" s="8">
        <v>-2.13</v>
      </c>
      <c r="J240" s="8">
        <v>-15.6</v>
      </c>
      <c r="K240" s="28" t="s">
        <v>736</v>
      </c>
      <c r="L240" s="111" t="str">
        <f t="shared" si="39"/>
        <v>Yes</v>
      </c>
    </row>
    <row r="241" spans="1:12" x14ac:dyDescent="0.25">
      <c r="A241" s="180" t="s">
        <v>1563</v>
      </c>
      <c r="B241" s="22" t="s">
        <v>213</v>
      </c>
      <c r="C241" s="27">
        <v>1.3599549569</v>
      </c>
      <c r="D241" s="27" t="str">
        <f t="shared" si="36"/>
        <v>N/A</v>
      </c>
      <c r="E241" s="27">
        <v>1.3876333394</v>
      </c>
      <c r="F241" s="27" t="str">
        <f t="shared" si="37"/>
        <v>N/A</v>
      </c>
      <c r="G241" s="27">
        <v>0.99752905650000001</v>
      </c>
      <c r="H241" s="27" t="str">
        <f t="shared" si="38"/>
        <v>N/A</v>
      </c>
      <c r="I241" s="8">
        <v>2.0350000000000001</v>
      </c>
      <c r="J241" s="8">
        <v>-28.1</v>
      </c>
      <c r="K241" s="28" t="s">
        <v>736</v>
      </c>
      <c r="L241" s="111" t="str">
        <f t="shared" si="39"/>
        <v>Yes</v>
      </c>
    </row>
    <row r="242" spans="1:12" x14ac:dyDescent="0.25">
      <c r="A242" s="143" t="s">
        <v>1388</v>
      </c>
      <c r="B242" s="22" t="s">
        <v>213</v>
      </c>
      <c r="C242" s="32">
        <v>259405957</v>
      </c>
      <c r="D242" s="27" t="str">
        <f t="shared" si="36"/>
        <v>N/A</v>
      </c>
      <c r="E242" s="32">
        <v>267101349</v>
      </c>
      <c r="F242" s="27" t="str">
        <f t="shared" si="37"/>
        <v>N/A</v>
      </c>
      <c r="G242" s="32">
        <v>272290362</v>
      </c>
      <c r="H242" s="27" t="str">
        <f t="shared" si="38"/>
        <v>N/A</v>
      </c>
      <c r="I242" s="8">
        <v>2.9670000000000001</v>
      </c>
      <c r="J242" s="8">
        <v>1.9430000000000001</v>
      </c>
      <c r="K242" s="28" t="s">
        <v>736</v>
      </c>
      <c r="L242" s="111" t="str">
        <f t="shared" si="39"/>
        <v>Yes</v>
      </c>
    </row>
    <row r="243" spans="1:12" x14ac:dyDescent="0.25">
      <c r="A243" s="143" t="s">
        <v>1564</v>
      </c>
      <c r="B243" s="22" t="s">
        <v>213</v>
      </c>
      <c r="C243" s="31">
        <v>8255</v>
      </c>
      <c r="D243" s="31" t="str">
        <f t="shared" si="36"/>
        <v>N/A</v>
      </c>
      <c r="E243" s="31">
        <v>8341</v>
      </c>
      <c r="F243" s="31" t="str">
        <f t="shared" si="37"/>
        <v>N/A</v>
      </c>
      <c r="G243" s="31">
        <v>8525</v>
      </c>
      <c r="H243" s="27" t="str">
        <f t="shared" si="38"/>
        <v>N/A</v>
      </c>
      <c r="I243" s="8">
        <v>1.042</v>
      </c>
      <c r="J243" s="8">
        <v>2.206</v>
      </c>
      <c r="K243" s="28" t="s">
        <v>736</v>
      </c>
      <c r="L243" s="111" t="str">
        <f t="shared" si="39"/>
        <v>Yes</v>
      </c>
    </row>
    <row r="244" spans="1:12" ht="25" x14ac:dyDescent="0.25">
      <c r="A244" s="143" t="s">
        <v>1565</v>
      </c>
      <c r="B244" s="22" t="s">
        <v>213</v>
      </c>
      <c r="C244" s="32">
        <v>31424.101393000001</v>
      </c>
      <c r="D244" s="27" t="str">
        <f t="shared" si="36"/>
        <v>N/A</v>
      </c>
      <c r="E244" s="32">
        <v>32022.700994999999</v>
      </c>
      <c r="F244" s="27" t="str">
        <f t="shared" si="37"/>
        <v>N/A</v>
      </c>
      <c r="G244" s="32">
        <v>31940.218416</v>
      </c>
      <c r="H244" s="27" t="str">
        <f t="shared" si="38"/>
        <v>N/A</v>
      </c>
      <c r="I244" s="8">
        <v>1.905</v>
      </c>
      <c r="J244" s="8">
        <v>-0.25800000000000001</v>
      </c>
      <c r="K244" s="28" t="s">
        <v>736</v>
      </c>
      <c r="L244" s="111" t="str">
        <f t="shared" si="39"/>
        <v>Yes</v>
      </c>
    </row>
    <row r="245" spans="1:12" ht="25" x14ac:dyDescent="0.25">
      <c r="A245" s="181" t="s">
        <v>1566</v>
      </c>
      <c r="B245" s="22" t="s">
        <v>213</v>
      </c>
      <c r="C245" s="32">
        <v>17623.521099000001</v>
      </c>
      <c r="D245" s="27" t="str">
        <f t="shared" si="36"/>
        <v>N/A</v>
      </c>
      <c r="E245" s="32">
        <v>18409.282844000001</v>
      </c>
      <c r="F245" s="27" t="str">
        <f t="shared" si="37"/>
        <v>N/A</v>
      </c>
      <c r="G245" s="32">
        <v>17993.078512</v>
      </c>
      <c r="H245" s="27" t="str">
        <f t="shared" si="38"/>
        <v>N/A</v>
      </c>
      <c r="I245" s="8">
        <v>4.4589999999999996</v>
      </c>
      <c r="J245" s="8">
        <v>-2.2599999999999998</v>
      </c>
      <c r="K245" s="28" t="s">
        <v>736</v>
      </c>
      <c r="L245" s="111" t="str">
        <f t="shared" si="39"/>
        <v>Yes</v>
      </c>
    </row>
    <row r="246" spans="1:12" ht="25" x14ac:dyDescent="0.25">
      <c r="A246" s="181" t="s">
        <v>1567</v>
      </c>
      <c r="B246" s="22" t="s">
        <v>213</v>
      </c>
      <c r="C246" s="32">
        <v>43764.908668999997</v>
      </c>
      <c r="D246" s="27" t="str">
        <f t="shared" si="36"/>
        <v>N/A</v>
      </c>
      <c r="E246" s="32">
        <v>44374.071145000002</v>
      </c>
      <c r="F246" s="27" t="str">
        <f t="shared" si="37"/>
        <v>N/A</v>
      </c>
      <c r="G246" s="32">
        <v>44320.814138000002</v>
      </c>
      <c r="H246" s="27" t="str">
        <f t="shared" si="38"/>
        <v>N/A</v>
      </c>
      <c r="I246" s="8">
        <v>1.3919999999999999</v>
      </c>
      <c r="J246" s="8">
        <v>-0.12</v>
      </c>
      <c r="K246" s="28" t="s">
        <v>736</v>
      </c>
      <c r="L246" s="111" t="str">
        <f t="shared" si="39"/>
        <v>Yes</v>
      </c>
    </row>
    <row r="247" spans="1:12" ht="25" x14ac:dyDescent="0.25">
      <c r="A247" s="181" t="s">
        <v>1568</v>
      </c>
      <c r="B247" s="22" t="s">
        <v>213</v>
      </c>
      <c r="C247" s="32">
        <v>7425.2983538999997</v>
      </c>
      <c r="D247" s="27" t="str">
        <f t="shared" si="36"/>
        <v>N/A</v>
      </c>
      <c r="E247" s="32">
        <v>6805.2733050999996</v>
      </c>
      <c r="F247" s="27" t="str">
        <f t="shared" si="37"/>
        <v>N/A</v>
      </c>
      <c r="G247" s="32">
        <v>6500.4002157000004</v>
      </c>
      <c r="H247" s="27" t="str">
        <f t="shared" si="38"/>
        <v>N/A</v>
      </c>
      <c r="I247" s="8">
        <v>-8.35</v>
      </c>
      <c r="J247" s="8">
        <v>-4.4800000000000004</v>
      </c>
      <c r="K247" s="28" t="s">
        <v>736</v>
      </c>
      <c r="L247" s="111" t="str">
        <f t="shared" si="39"/>
        <v>Yes</v>
      </c>
    </row>
    <row r="248" spans="1:12" ht="25" x14ac:dyDescent="0.25">
      <c r="A248" s="181" t="s">
        <v>1569</v>
      </c>
      <c r="B248" s="22" t="s">
        <v>213</v>
      </c>
      <c r="C248" s="32">
        <v>14295</v>
      </c>
      <c r="D248" s="27" t="str">
        <f t="shared" si="36"/>
        <v>N/A</v>
      </c>
      <c r="E248" s="32">
        <v>21814</v>
      </c>
      <c r="F248" s="27" t="str">
        <f t="shared" si="37"/>
        <v>N/A</v>
      </c>
      <c r="G248" s="32">
        <v>13503.692308</v>
      </c>
      <c r="H248" s="27" t="str">
        <f t="shared" si="38"/>
        <v>N/A</v>
      </c>
      <c r="I248" s="8">
        <v>52.6</v>
      </c>
      <c r="J248" s="8">
        <v>-38.1</v>
      </c>
      <c r="K248" s="28" t="s">
        <v>736</v>
      </c>
      <c r="L248" s="111" t="str">
        <f t="shared" si="39"/>
        <v>No</v>
      </c>
    </row>
    <row r="249" spans="1:12" ht="25" x14ac:dyDescent="0.25">
      <c r="A249" s="174" t="s">
        <v>1570</v>
      </c>
      <c r="B249" s="22" t="s">
        <v>213</v>
      </c>
      <c r="C249" s="27">
        <v>5.0610017778999996</v>
      </c>
      <c r="D249" s="27" t="str">
        <f t="shared" si="36"/>
        <v>N/A</v>
      </c>
      <c r="E249" s="27">
        <v>4.9318551367000003</v>
      </c>
      <c r="F249" s="27" t="str">
        <f t="shared" si="37"/>
        <v>N/A</v>
      </c>
      <c r="G249" s="27">
        <v>5.0326160749</v>
      </c>
      <c r="H249" s="27" t="str">
        <f t="shared" si="38"/>
        <v>N/A</v>
      </c>
      <c r="I249" s="8">
        <v>-2.5499999999999998</v>
      </c>
      <c r="J249" s="8">
        <v>2.0430000000000001</v>
      </c>
      <c r="K249" s="28" t="s">
        <v>736</v>
      </c>
      <c r="L249" s="111" t="str">
        <f t="shared" si="39"/>
        <v>Yes</v>
      </c>
    </row>
    <row r="250" spans="1:12" ht="25" x14ac:dyDescent="0.25">
      <c r="A250" s="180" t="s">
        <v>1571</v>
      </c>
      <c r="B250" s="22" t="s">
        <v>213</v>
      </c>
      <c r="C250" s="27">
        <v>21.261108759999999</v>
      </c>
      <c r="D250" s="27" t="str">
        <f t="shared" si="36"/>
        <v>N/A</v>
      </c>
      <c r="E250" s="27">
        <v>21.898798443</v>
      </c>
      <c r="F250" s="27" t="str">
        <f t="shared" si="37"/>
        <v>N/A</v>
      </c>
      <c r="G250" s="27">
        <v>22.040072859999999</v>
      </c>
      <c r="H250" s="27" t="str">
        <f t="shared" si="38"/>
        <v>N/A</v>
      </c>
      <c r="I250" s="8">
        <v>2.9990000000000001</v>
      </c>
      <c r="J250" s="8">
        <v>0.64510000000000001</v>
      </c>
      <c r="K250" s="28" t="s">
        <v>736</v>
      </c>
      <c r="L250" s="111" t="str">
        <f t="shared" si="39"/>
        <v>Yes</v>
      </c>
    </row>
    <row r="251" spans="1:12" ht="25" x14ac:dyDescent="0.25">
      <c r="A251" s="180" t="s">
        <v>1572</v>
      </c>
      <c r="B251" s="22" t="s">
        <v>213</v>
      </c>
      <c r="C251" s="27">
        <v>17.774528548999999</v>
      </c>
      <c r="D251" s="27" t="str">
        <f t="shared" si="36"/>
        <v>N/A</v>
      </c>
      <c r="E251" s="27">
        <v>17.913069477000001</v>
      </c>
      <c r="F251" s="27" t="str">
        <f t="shared" si="37"/>
        <v>N/A</v>
      </c>
      <c r="G251" s="27">
        <v>17.895310796</v>
      </c>
      <c r="H251" s="27" t="str">
        <f t="shared" si="38"/>
        <v>N/A</v>
      </c>
      <c r="I251" s="8">
        <v>0.77939999999999998</v>
      </c>
      <c r="J251" s="8">
        <v>-9.9000000000000005E-2</v>
      </c>
      <c r="K251" s="28" t="s">
        <v>736</v>
      </c>
      <c r="L251" s="111" t="str">
        <f t="shared" si="39"/>
        <v>Yes</v>
      </c>
    </row>
    <row r="252" spans="1:12" ht="25" x14ac:dyDescent="0.25">
      <c r="A252" s="180" t="s">
        <v>1573</v>
      </c>
      <c r="B252" s="22" t="s">
        <v>213</v>
      </c>
      <c r="C252" s="27">
        <v>0.95732421970000003</v>
      </c>
      <c r="D252" s="27" t="str">
        <f t="shared" si="36"/>
        <v>N/A</v>
      </c>
      <c r="E252" s="27">
        <v>0.87063988339999998</v>
      </c>
      <c r="F252" s="27" t="str">
        <f t="shared" si="37"/>
        <v>N/A</v>
      </c>
      <c r="G252" s="27">
        <v>0.85870702990000003</v>
      </c>
      <c r="H252" s="27" t="str">
        <f t="shared" si="38"/>
        <v>N/A</v>
      </c>
      <c r="I252" s="8">
        <v>-9.0500000000000007</v>
      </c>
      <c r="J252" s="8">
        <v>-1.37</v>
      </c>
      <c r="K252" s="28" t="s">
        <v>736</v>
      </c>
      <c r="L252" s="111" t="str">
        <f t="shared" si="39"/>
        <v>Yes</v>
      </c>
    </row>
    <row r="253" spans="1:12" ht="25" x14ac:dyDescent="0.25">
      <c r="A253" s="182" t="s">
        <v>1574</v>
      </c>
      <c r="B253" s="119" t="s">
        <v>213</v>
      </c>
      <c r="C253" s="151">
        <v>0.12993200229999999</v>
      </c>
      <c r="D253" s="151" t="str">
        <f t="shared" si="36"/>
        <v>N/A</v>
      </c>
      <c r="E253" s="151">
        <v>7.2319652900000003E-2</v>
      </c>
      <c r="F253" s="151" t="str">
        <f t="shared" si="37"/>
        <v>N/A</v>
      </c>
      <c r="G253" s="151">
        <v>5.9485677700000003E-2</v>
      </c>
      <c r="H253" s="151" t="str">
        <f t="shared" si="38"/>
        <v>N/A</v>
      </c>
      <c r="I253" s="152">
        <v>-44.3</v>
      </c>
      <c r="J253" s="152">
        <v>-17.7</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21933</v>
      </c>
      <c r="D7" s="19" t="str">
        <f>IF($B7="N/A","N/A",IF(C7&gt;15,"No",IF(C7&lt;-15,"No","Yes")))</f>
        <v>N/A</v>
      </c>
      <c r="E7" s="18">
        <v>20959</v>
      </c>
      <c r="F7" s="19" t="str">
        <f>IF($B7="N/A","N/A",IF(E7&gt;15,"No",IF(E7&lt;-15,"No","Yes")))</f>
        <v>N/A</v>
      </c>
      <c r="G7" s="18">
        <v>19377</v>
      </c>
      <c r="H7" s="19" t="str">
        <f>IF($B7="N/A","N/A",IF(G7&gt;15,"No",IF(G7&lt;-15,"No","Yes")))</f>
        <v>N/A</v>
      </c>
      <c r="I7" s="20">
        <v>-4.4400000000000004</v>
      </c>
      <c r="J7" s="20">
        <v>-7.55</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63.224365112000001</v>
      </c>
      <c r="D11" s="5" t="str">
        <f>IF(OR($B11="N/A",$C11="N/A"),"N/A",IF(C11&gt;100,"No",IF(C11&lt;95,"No","Yes")))</f>
        <v>No</v>
      </c>
      <c r="E11" s="5">
        <v>62.703373253000002</v>
      </c>
      <c r="F11" s="5" t="str">
        <f>IF(OR($B11="N/A",$E11="N/A"),"N/A",IF(E11&gt;100,"No",IF(E11&lt;95,"No","Yes")))</f>
        <v>No</v>
      </c>
      <c r="G11" s="5">
        <v>96.227486194999997</v>
      </c>
      <c r="H11" s="5" t="str">
        <f>IF($B11="N/A","N/A",IF(G11&gt;100,"No",IF(G11&lt;95,"No","Yes")))</f>
        <v>Yes</v>
      </c>
      <c r="I11" s="6">
        <v>-0.82399999999999995</v>
      </c>
      <c r="J11" s="6">
        <v>53.46</v>
      </c>
      <c r="K11" s="111" t="str">
        <f t="shared" si="0"/>
        <v>No</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16.352032607999998</v>
      </c>
      <c r="H12" s="5" t="str">
        <f t="shared" ref="H12:H13" si="3">IF($B12="N/A","N/A",IF(G12&gt;100,"No",IF(G12&lt;95,"No","Yes")))</f>
        <v>N/A</v>
      </c>
      <c r="I12" s="6" t="s">
        <v>1748</v>
      </c>
      <c r="J12" s="6" t="s">
        <v>1748</v>
      </c>
      <c r="K12" s="111" t="str">
        <f t="shared" si="0"/>
        <v>N/A</v>
      </c>
    </row>
    <row r="13" spans="1:11" x14ac:dyDescent="0.25">
      <c r="A13" s="108" t="s">
        <v>815</v>
      </c>
      <c r="B13" s="22" t="s">
        <v>214</v>
      </c>
      <c r="C13" s="5">
        <v>63.224365112000001</v>
      </c>
      <c r="D13" s="5" t="str">
        <f t="shared" si="1"/>
        <v>No</v>
      </c>
      <c r="E13" s="5">
        <v>62.173767832000003</v>
      </c>
      <c r="F13" s="5" t="str">
        <f t="shared" si="2"/>
        <v>No</v>
      </c>
      <c r="G13" s="5">
        <v>79.991742787999996</v>
      </c>
      <c r="H13" s="5" t="str">
        <f t="shared" si="3"/>
        <v>No</v>
      </c>
      <c r="I13" s="6">
        <v>-1.66</v>
      </c>
      <c r="J13" s="6">
        <v>28.66</v>
      </c>
      <c r="K13" s="111" t="str">
        <f t="shared" si="0"/>
        <v>Yes</v>
      </c>
    </row>
    <row r="14" spans="1:11" x14ac:dyDescent="0.25">
      <c r="A14" s="109" t="s">
        <v>305</v>
      </c>
      <c r="B14" s="22" t="s">
        <v>213</v>
      </c>
      <c r="C14" s="23">
        <v>21933</v>
      </c>
      <c r="D14" s="5" t="str">
        <f>IF($B14="N/A","N/A",IF(C14&gt;15,"No",IF(C14&lt;-15,"No","Yes")))</f>
        <v>N/A</v>
      </c>
      <c r="E14" s="23">
        <v>20959</v>
      </c>
      <c r="F14" s="5" t="str">
        <f>IF($B14="N/A","N/A",IF(E14&gt;15,"No",IF(E14&lt;-15,"No","Yes")))</f>
        <v>N/A</v>
      </c>
      <c r="G14" s="23">
        <v>19377</v>
      </c>
      <c r="H14" s="5" t="str">
        <f>IF($B14="N/A","N/A",IF(G14&gt;15,"No",IF(G14&lt;-15,"No","Yes")))</f>
        <v>N/A</v>
      </c>
      <c r="I14" s="6">
        <v>-4.4400000000000004</v>
      </c>
      <c r="J14" s="6">
        <v>-7.55</v>
      </c>
      <c r="K14" s="111" t="str">
        <f t="shared" si="0"/>
        <v>Yes</v>
      </c>
    </row>
    <row r="15" spans="1:11" x14ac:dyDescent="0.25">
      <c r="A15" s="108" t="s">
        <v>433</v>
      </c>
      <c r="B15" s="22" t="s">
        <v>215</v>
      </c>
      <c r="C15" s="5">
        <v>26.302831350000002</v>
      </c>
      <c r="D15" s="5" t="str">
        <f>IF($B15="N/A","N/A",IF(C15&gt;20,"No",IF(C15&lt;5,"No","Yes")))</f>
        <v>No</v>
      </c>
      <c r="E15" s="5">
        <v>26.208311465000001</v>
      </c>
      <c r="F15" s="5" t="str">
        <f>IF($B15="N/A","N/A",IF(E15&gt;20,"No",IF(E15&lt;5,"No","Yes")))</f>
        <v>No</v>
      </c>
      <c r="G15" s="5">
        <v>24.874851627999998</v>
      </c>
      <c r="H15" s="5" t="str">
        <f>IF($B15="N/A","N/A",IF(G15&gt;20,"No",IF(G15&lt;5,"No","Yes")))</f>
        <v>No</v>
      </c>
      <c r="I15" s="6">
        <v>-0.35899999999999999</v>
      </c>
      <c r="J15" s="6">
        <v>-5.09</v>
      </c>
      <c r="K15" s="111" t="str">
        <f t="shared" si="0"/>
        <v>Yes</v>
      </c>
    </row>
    <row r="16" spans="1:11" x14ac:dyDescent="0.25">
      <c r="A16" s="108" t="s">
        <v>434</v>
      </c>
      <c r="B16" s="22" t="s">
        <v>213</v>
      </c>
      <c r="C16" s="5">
        <v>73.697168649999995</v>
      </c>
      <c r="D16" s="5" t="str">
        <f>IF($B16="N/A","N/A",IF(C16&gt;15,"No",IF(C16&lt;-15,"No","Yes")))</f>
        <v>N/A</v>
      </c>
      <c r="E16" s="5">
        <v>73.791688535000006</v>
      </c>
      <c r="F16" s="5" t="str">
        <f>IF($B16="N/A","N/A",IF(E16&gt;15,"No",IF(E16&lt;-15,"No","Yes")))</f>
        <v>N/A</v>
      </c>
      <c r="G16" s="5">
        <v>75.125148371999998</v>
      </c>
      <c r="H16" s="5" t="str">
        <f>IF($B16="N/A","N/A",IF(G16&gt;15,"No",IF(G16&lt;-15,"No","Yes")))</f>
        <v>N/A</v>
      </c>
      <c r="I16" s="6">
        <v>0.1283</v>
      </c>
      <c r="J16" s="6">
        <v>1.8069999999999999</v>
      </c>
      <c r="K16" s="111" t="str">
        <f t="shared" si="0"/>
        <v>Yes</v>
      </c>
    </row>
    <row r="17" spans="1:11" x14ac:dyDescent="0.25">
      <c r="A17" s="108" t="s">
        <v>435</v>
      </c>
      <c r="B17" s="22" t="s">
        <v>213</v>
      </c>
      <c r="C17" s="5">
        <v>0.1641362331</v>
      </c>
      <c r="D17" s="5" t="str">
        <f>IF($B17="N/A","N/A",IF(C17&gt;15,"No",IF(C17&lt;-15,"No","Yes")))</f>
        <v>N/A</v>
      </c>
      <c r="E17" s="5">
        <v>0.18607757999999999</v>
      </c>
      <c r="F17" s="5" t="str">
        <f>IF($B17="N/A","N/A",IF(E17&gt;15,"No",IF(E17&lt;-15,"No","Yes")))</f>
        <v>N/A</v>
      </c>
      <c r="G17" s="5">
        <v>9.8312432264999998</v>
      </c>
      <c r="H17" s="5" t="str">
        <f>IF($B17="N/A","N/A",IF(G17&gt;15,"No",IF(G17&lt;-15,"No","Yes")))</f>
        <v>N/A</v>
      </c>
      <c r="I17" s="6">
        <v>13.37</v>
      </c>
      <c r="J17" s="6">
        <v>5183</v>
      </c>
      <c r="K17" s="111" t="str">
        <f t="shared" si="0"/>
        <v>No</v>
      </c>
    </row>
    <row r="18" spans="1:11" x14ac:dyDescent="0.25">
      <c r="A18" s="108" t="s">
        <v>816</v>
      </c>
      <c r="B18" s="22" t="s">
        <v>213</v>
      </c>
      <c r="C18" s="64">
        <v>9279.3611110999991</v>
      </c>
      <c r="D18" s="5" t="str">
        <f>IF($B18="N/A","N/A",IF(C18&gt;15,"No",IF(C18&lt;-15,"No","Yes")))</f>
        <v>N/A</v>
      </c>
      <c r="E18" s="64">
        <v>8719.0769230999995</v>
      </c>
      <c r="F18" s="5" t="str">
        <f>IF($B18="N/A","N/A",IF(E18&gt;15,"No",IF(E18&lt;-15,"No","Yes")))</f>
        <v>N/A</v>
      </c>
      <c r="G18" s="64">
        <v>3530.9112860999999</v>
      </c>
      <c r="H18" s="5" t="str">
        <f>IF($B18="N/A","N/A",IF(G18&gt;15,"No",IF(G18&lt;-15,"No","Yes")))</f>
        <v>N/A</v>
      </c>
      <c r="I18" s="6">
        <v>-6.04</v>
      </c>
      <c r="J18" s="6">
        <v>-59.5</v>
      </c>
      <c r="K18" s="111" t="str">
        <f t="shared" si="0"/>
        <v>No</v>
      </c>
    </row>
    <row r="19" spans="1:11" x14ac:dyDescent="0.25">
      <c r="A19" s="110" t="s">
        <v>306</v>
      </c>
      <c r="B19" s="22" t="s">
        <v>213</v>
      </c>
      <c r="C19" s="23">
        <v>0</v>
      </c>
      <c r="D19" s="22" t="s">
        <v>213</v>
      </c>
      <c r="E19" s="23">
        <v>72</v>
      </c>
      <c r="F19" s="22" t="s">
        <v>213</v>
      </c>
      <c r="G19" s="23">
        <v>32</v>
      </c>
      <c r="H19" s="5" t="str">
        <f>IF($B19="N/A","N/A",IF(G19&gt;15,"No",IF(G19&lt;-15,"No","Yes")))</f>
        <v>N/A</v>
      </c>
      <c r="I19" s="6" t="s">
        <v>1748</v>
      </c>
      <c r="J19" s="6">
        <v>-55.6</v>
      </c>
      <c r="K19" s="111" t="str">
        <f t="shared" si="0"/>
        <v>No</v>
      </c>
    </row>
    <row r="20" spans="1:11" x14ac:dyDescent="0.25">
      <c r="A20" s="110" t="s">
        <v>346</v>
      </c>
      <c r="B20" s="22" t="s">
        <v>213</v>
      </c>
      <c r="C20" s="4">
        <v>0</v>
      </c>
      <c r="D20" s="22" t="s">
        <v>213</v>
      </c>
      <c r="E20" s="4">
        <v>0.34352784009999998</v>
      </c>
      <c r="F20" s="22" t="s">
        <v>213</v>
      </c>
      <c r="G20" s="4">
        <v>0.16514424320000001</v>
      </c>
      <c r="H20" s="5" t="str">
        <f>IF($B20="N/A","N/A",IF(G20&gt;15,"No",IF(G20&lt;-15,"No","Yes")))</f>
        <v>N/A</v>
      </c>
      <c r="I20" s="6" t="s">
        <v>1748</v>
      </c>
      <c r="J20" s="6">
        <v>-51.9</v>
      </c>
      <c r="K20" s="111" t="str">
        <f t="shared" si="0"/>
        <v>No</v>
      </c>
    </row>
    <row r="21" spans="1:11" ht="25" x14ac:dyDescent="0.25">
      <c r="A21" s="110" t="s">
        <v>817</v>
      </c>
      <c r="B21" s="22" t="s">
        <v>213</v>
      </c>
      <c r="C21" s="24" t="s">
        <v>1748</v>
      </c>
      <c r="D21" s="5" t="str">
        <f>IF($B21="N/A","N/A",IF(C21&gt;60,"No",IF(C21&lt;15,"No","Yes")))</f>
        <v>N/A</v>
      </c>
      <c r="E21" s="24">
        <v>4128.375</v>
      </c>
      <c r="F21" s="5" t="str">
        <f>IF($B21="N/A","N/A",IF(E21&gt;60,"No",IF(E21&lt;15,"No","Yes")))</f>
        <v>N/A</v>
      </c>
      <c r="G21" s="24">
        <v>3198.5625</v>
      </c>
      <c r="H21" s="5" t="str">
        <f>IF($B21="N/A","N/A",IF(G21&gt;60,"No",IF(G21&lt;15,"No","Yes")))</f>
        <v>N/A</v>
      </c>
      <c r="I21" s="6" t="s">
        <v>1748</v>
      </c>
      <c r="J21" s="6">
        <v>-22.5</v>
      </c>
      <c r="K21" s="111" t="str">
        <f t="shared" si="0"/>
        <v>Yes</v>
      </c>
    </row>
    <row r="22" spans="1:11" x14ac:dyDescent="0.25">
      <c r="A22" s="110" t="s">
        <v>818</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16164</v>
      </c>
      <c r="D6" s="5" t="str">
        <f>IF($B6="N/A","N/A",IF(C6&gt;15,"No",IF(C6&lt;-15,"No","Yes")))</f>
        <v>N/A</v>
      </c>
      <c r="E6" s="23">
        <v>15466</v>
      </c>
      <c r="F6" s="5" t="str">
        <f>IF($B6="N/A","N/A",IF(E6&gt;15,"No",IF(E6&lt;-15,"No","Yes")))</f>
        <v>N/A</v>
      </c>
      <c r="G6" s="23">
        <v>14557</v>
      </c>
      <c r="H6" s="5" t="str">
        <f>IF($B6="N/A","N/A",IF(G6&gt;15,"No",IF(G6&lt;-15,"No","Yes")))</f>
        <v>N/A</v>
      </c>
      <c r="I6" s="6">
        <v>-4.32</v>
      </c>
      <c r="J6" s="6">
        <v>-5.88</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3343.2573001999999</v>
      </c>
      <c r="D9" s="5" t="str">
        <f>IF($B9="N/A","N/A",IF(C9&gt;7000,"No",IF(C9&lt;2000,"No","Yes")))</f>
        <v>Yes</v>
      </c>
      <c r="E9" s="64">
        <v>3105.7599897</v>
      </c>
      <c r="F9" s="5" t="str">
        <f>IF($B9="N/A","N/A",IF(E9&gt;7000,"No",IF(E9&lt;2000,"No","Yes")))</f>
        <v>Yes</v>
      </c>
      <c r="G9" s="64">
        <v>3257.4993473999998</v>
      </c>
      <c r="H9" s="5" t="str">
        <f>IF($B9="N/A","N/A",IF(G9&gt;7000,"No",IF(G9&lt;2000,"No","Yes")))</f>
        <v>Yes</v>
      </c>
      <c r="I9" s="6">
        <v>-7.1</v>
      </c>
      <c r="J9" s="6">
        <v>4.8860000000000001</v>
      </c>
      <c r="K9" s="111" t="str">
        <f t="shared" si="0"/>
        <v>Yes</v>
      </c>
    </row>
    <row r="10" spans="1:11" x14ac:dyDescent="0.25">
      <c r="A10" s="107" t="s">
        <v>822</v>
      </c>
      <c r="B10" s="22" t="s">
        <v>213</v>
      </c>
      <c r="C10" s="64">
        <v>761.08967099999995</v>
      </c>
      <c r="D10" s="5" t="str">
        <f>IF($B10="N/A","N/A",IF(C10&gt;15,"No",IF(C10&lt;-15,"No","Yes")))</f>
        <v>N/A</v>
      </c>
      <c r="E10" s="64">
        <v>680.95215413000005</v>
      </c>
      <c r="F10" s="5" t="str">
        <f>IF($B10="N/A","N/A",IF(E10&gt;15,"No",IF(E10&lt;-15,"No","Yes")))</f>
        <v>N/A</v>
      </c>
      <c r="G10" s="64">
        <v>708.29165483999998</v>
      </c>
      <c r="H10" s="5" t="str">
        <f>IF($B10="N/A","N/A",IF(G10&gt;15,"No",IF(G10&lt;-15,"No","Yes")))</f>
        <v>N/A</v>
      </c>
      <c r="I10" s="6">
        <v>-10.5</v>
      </c>
      <c r="J10" s="6">
        <v>4.0149999999999997</v>
      </c>
      <c r="K10" s="111" t="str">
        <f t="shared" si="0"/>
        <v>Yes</v>
      </c>
    </row>
    <row r="11" spans="1:11" x14ac:dyDescent="0.25">
      <c r="A11" s="107" t="s">
        <v>309</v>
      </c>
      <c r="B11" s="22" t="s">
        <v>219</v>
      </c>
      <c r="C11" s="5">
        <v>0.51348676069999999</v>
      </c>
      <c r="D11" s="5" t="str">
        <f>IF($B11="N/A","N/A",IF(C11&gt;10,"No",IF(C11&lt;=0,"No","Yes")))</f>
        <v>Yes</v>
      </c>
      <c r="E11" s="5">
        <v>0.54312685890000001</v>
      </c>
      <c r="F11" s="5" t="str">
        <f>IF($B11="N/A","N/A",IF(E11&gt;10,"No",IF(E11&lt;=0,"No","Yes")))</f>
        <v>Yes</v>
      </c>
      <c r="G11" s="5">
        <v>0.15113004050000001</v>
      </c>
      <c r="H11" s="5" t="str">
        <f>IF($B11="N/A","N/A",IF(G11&gt;10,"No",IF(G11&lt;=0,"No","Yes")))</f>
        <v>Yes</v>
      </c>
      <c r="I11" s="6">
        <v>5.7720000000000002</v>
      </c>
      <c r="J11" s="6">
        <v>-72.2</v>
      </c>
      <c r="K11" s="111" t="str">
        <f t="shared" si="0"/>
        <v>No</v>
      </c>
    </row>
    <row r="12" spans="1:11" x14ac:dyDescent="0.25">
      <c r="A12" s="107" t="s">
        <v>823</v>
      </c>
      <c r="B12" s="22" t="s">
        <v>213</v>
      </c>
      <c r="C12" s="64">
        <v>2070.6144577999999</v>
      </c>
      <c r="D12" s="5" t="str">
        <f>IF($B12="N/A","N/A",IF(C12&gt;15,"No",IF(C12&lt;-15,"No","Yes")))</f>
        <v>N/A</v>
      </c>
      <c r="E12" s="64">
        <v>1172.0595238000001</v>
      </c>
      <c r="F12" s="5" t="str">
        <f>IF($B12="N/A","N/A",IF(E12&gt;15,"No",IF(E12&lt;-15,"No","Yes")))</f>
        <v>N/A</v>
      </c>
      <c r="G12" s="64">
        <v>2593</v>
      </c>
      <c r="H12" s="5" t="str">
        <f>IF($B12="N/A","N/A",IF(G12&gt;15,"No",IF(G12&lt;-15,"No","Yes")))</f>
        <v>N/A</v>
      </c>
      <c r="I12" s="6">
        <v>-43.4</v>
      </c>
      <c r="J12" s="6">
        <v>121.2</v>
      </c>
      <c r="K12" s="111" t="str">
        <f t="shared" si="0"/>
        <v>No</v>
      </c>
    </row>
    <row r="13" spans="1:11" x14ac:dyDescent="0.25">
      <c r="A13" s="107" t="s">
        <v>310</v>
      </c>
      <c r="B13" s="22" t="s">
        <v>214</v>
      </c>
      <c r="C13" s="4">
        <v>100</v>
      </c>
      <c r="D13" s="5" t="str">
        <f>IF($B13="N/A","N/A",IF(C13&gt;100,"No",IF(C13&lt;95,"No","Yes")))</f>
        <v>Yes</v>
      </c>
      <c r="E13" s="4">
        <v>100</v>
      </c>
      <c r="F13" s="5" t="str">
        <f>IF($B13="N/A","N/A",IF(E13&gt;100,"No",IF(E13&lt;95,"No","Yes")))</f>
        <v>Yes</v>
      </c>
      <c r="G13" s="4">
        <v>99.759565844999997</v>
      </c>
      <c r="H13" s="5" t="str">
        <f>IF($B13="N/A","N/A",IF(G13&gt;100,"No",IF(G13&lt;95,"No","Yes")))</f>
        <v>Yes</v>
      </c>
      <c r="I13" s="6">
        <v>0</v>
      </c>
      <c r="J13" s="6">
        <v>-0.24</v>
      </c>
      <c r="K13" s="111" t="str">
        <f t="shared" si="0"/>
        <v>Yes</v>
      </c>
    </row>
    <row r="14" spans="1:11" x14ac:dyDescent="0.25">
      <c r="A14" s="107" t="s">
        <v>824</v>
      </c>
      <c r="B14" s="22" t="s">
        <v>220</v>
      </c>
      <c r="C14" s="4">
        <v>1.1036872061</v>
      </c>
      <c r="D14" s="5" t="str">
        <f>IF($B14="N/A","N/A",IF(C14&gt;1,"Yes","No"))</f>
        <v>Yes</v>
      </c>
      <c r="E14" s="4">
        <v>1.1148325359</v>
      </c>
      <c r="F14" s="5" t="str">
        <f>IF($B14="N/A","N/A",IF(E14&gt;1,"Yes","No"))</f>
        <v>Yes</v>
      </c>
      <c r="G14" s="4">
        <v>1.0904834045</v>
      </c>
      <c r="H14" s="5" t="str">
        <f>IF($B14="N/A","N/A",IF(G14&gt;1,"Yes","No"))</f>
        <v>Yes</v>
      </c>
      <c r="I14" s="6">
        <v>1.01</v>
      </c>
      <c r="J14" s="6">
        <v>-2.1800000000000002</v>
      </c>
      <c r="K14" s="111" t="str">
        <f t="shared" si="0"/>
        <v>Yes</v>
      </c>
    </row>
    <row r="15" spans="1:11" x14ac:dyDescent="0.25">
      <c r="A15" s="107" t="s">
        <v>311</v>
      </c>
      <c r="B15" s="22" t="s">
        <v>214</v>
      </c>
      <c r="C15" s="4">
        <v>99.913387775000004</v>
      </c>
      <c r="D15" s="5" t="str">
        <f>IF($B15="N/A","N/A",IF(C15&gt;100,"No",IF(C15&lt;95,"No","Yes")))</f>
        <v>Yes</v>
      </c>
      <c r="E15" s="4">
        <v>99.644381222999996</v>
      </c>
      <c r="F15" s="5" t="str">
        <f>IF($B15="N/A","N/A",IF(E15&gt;100,"No",IF(E15&lt;95,"No","Yes")))</f>
        <v>Yes</v>
      </c>
      <c r="G15" s="4">
        <v>93.789929244000007</v>
      </c>
      <c r="H15" s="5" t="str">
        <f>IF($B15="N/A","N/A",IF(G15&gt;100,"No",IF(G15&lt;95,"No","Yes")))</f>
        <v>No</v>
      </c>
      <c r="I15" s="6">
        <v>-0.26900000000000002</v>
      </c>
      <c r="J15" s="6">
        <v>-5.88</v>
      </c>
      <c r="K15" s="111" t="str">
        <f t="shared" si="0"/>
        <v>Yes</v>
      </c>
    </row>
    <row r="16" spans="1:11" x14ac:dyDescent="0.25">
      <c r="A16" s="107" t="s">
        <v>825</v>
      </c>
      <c r="B16" s="22" t="s">
        <v>221</v>
      </c>
      <c r="C16" s="4">
        <v>9.1278637771</v>
      </c>
      <c r="D16" s="5" t="str">
        <f>IF($B16="N/A","N/A",IF(C16&gt;3,"Yes","No"))</f>
        <v>Yes</v>
      </c>
      <c r="E16" s="4">
        <v>9.1772759717000003</v>
      </c>
      <c r="F16" s="5" t="str">
        <f>IF($B16="N/A","N/A",IF(E16&gt;3,"Yes","No"))</f>
        <v>Yes</v>
      </c>
      <c r="G16" s="4">
        <v>8.9217754340000006</v>
      </c>
      <c r="H16" s="5" t="str">
        <f>IF($B16="N/A","N/A",IF(G16&gt;3,"Yes","No"))</f>
        <v>Yes</v>
      </c>
      <c r="I16" s="6">
        <v>0.5413</v>
      </c>
      <c r="J16" s="6">
        <v>-2.78</v>
      </c>
      <c r="K16" s="111" t="str">
        <f t="shared" si="0"/>
        <v>Yes</v>
      </c>
    </row>
    <row r="17" spans="1:11" x14ac:dyDescent="0.25">
      <c r="A17" s="107" t="s">
        <v>826</v>
      </c>
      <c r="B17" s="22" t="s">
        <v>222</v>
      </c>
      <c r="C17" s="4">
        <v>4.3868473149999998</v>
      </c>
      <c r="D17" s="5" t="str">
        <f>IF($B17="N/A","N/A",IF(C17&gt;=8,"No",IF(C17&lt;2,"No","Yes")))</f>
        <v>Yes</v>
      </c>
      <c r="E17" s="4">
        <v>4.5375662743999996</v>
      </c>
      <c r="F17" s="5" t="str">
        <f>IF($B17="N/A","N/A",IF(E17&gt;=8,"No",IF(E17&lt;2,"No","Yes")))</f>
        <v>Yes</v>
      </c>
      <c r="G17" s="4">
        <v>3.9823331271</v>
      </c>
      <c r="H17" s="5" t="str">
        <f>IF($B17="N/A","N/A",IF(G17&gt;=8,"No",IF(G17&lt;2,"No","Yes")))</f>
        <v>Yes</v>
      </c>
      <c r="I17" s="6">
        <v>3.4359999999999999</v>
      </c>
      <c r="J17" s="6">
        <v>-12.2</v>
      </c>
      <c r="K17" s="111" t="str">
        <f t="shared" si="0"/>
        <v>Yes</v>
      </c>
    </row>
    <row r="18" spans="1:11" x14ac:dyDescent="0.25">
      <c r="A18" s="107" t="s">
        <v>827</v>
      </c>
      <c r="B18" s="22" t="s">
        <v>222</v>
      </c>
      <c r="C18" s="4">
        <v>4.3927245730999998</v>
      </c>
      <c r="D18" s="5" t="str">
        <f>IF($B18="N/A","N/A",IF(C18&gt;=8,"No",IF(C18&lt;2,"No","Yes")))</f>
        <v>Yes</v>
      </c>
      <c r="E18" s="4">
        <v>4.5609077976999997</v>
      </c>
      <c r="F18" s="5" t="str">
        <f>IF($B18="N/A","N/A",IF(E18&gt;=8,"No",IF(E18&lt;2,"No","Yes")))</f>
        <v>Yes</v>
      </c>
      <c r="G18" s="4">
        <v>4.5990932198000003</v>
      </c>
      <c r="H18" s="5" t="str">
        <f>IF($B18="N/A","N/A",IF(G18&gt;=8,"No",IF(G18&lt;2,"No","Yes")))</f>
        <v>Yes</v>
      </c>
      <c r="I18" s="6">
        <v>3.8290000000000002</v>
      </c>
      <c r="J18" s="6">
        <v>0.83720000000000006</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99.789656026000003</v>
      </c>
      <c r="D20" s="5" t="str">
        <f>IF($B20="N/A","N/A",IF(C20&gt;100,"No",IF(C20&lt;95,"No","Yes")))</f>
        <v>Yes</v>
      </c>
      <c r="E20" s="4">
        <v>99.676710202999999</v>
      </c>
      <c r="F20" s="5" t="str">
        <f>IF($B20="N/A","N/A",IF(E20&gt;100,"No",IF(E20&lt;95,"No","Yes")))</f>
        <v>Yes</v>
      </c>
      <c r="G20" s="4">
        <v>99.663392181999996</v>
      </c>
      <c r="H20" s="5" t="str">
        <f>IF($B20="N/A","N/A",IF(G20&gt;100,"No",IF(G20&lt;95,"No","Yes")))</f>
        <v>Yes</v>
      </c>
      <c r="I20" s="6">
        <v>-0.113</v>
      </c>
      <c r="J20" s="6">
        <v>-1.2999999999999999E-2</v>
      </c>
      <c r="K20" s="111" t="str">
        <f t="shared" si="0"/>
        <v>Yes</v>
      </c>
    </row>
    <row r="21" spans="1:11" x14ac:dyDescent="0.25">
      <c r="A21" s="107" t="s">
        <v>313</v>
      </c>
      <c r="B21" s="22" t="s">
        <v>214</v>
      </c>
      <c r="C21" s="4">
        <v>97.884187081999997</v>
      </c>
      <c r="D21" s="5" t="str">
        <f>IF($B21="N/A","N/A",IF(C21&gt;100,"No",IF(C21&lt;95,"No","Yes")))</f>
        <v>Yes</v>
      </c>
      <c r="E21" s="4">
        <v>98.015000646999994</v>
      </c>
      <c r="F21" s="5" t="str">
        <f>IF($B21="N/A","N/A",IF(E21&gt;100,"No",IF(E21&lt;95,"No","Yes")))</f>
        <v>Yes</v>
      </c>
      <c r="G21" s="4">
        <v>97.815483959999995</v>
      </c>
      <c r="H21" s="5" t="str">
        <f>IF($B21="N/A","N/A",IF(G21&gt;100,"No",IF(G21&lt;95,"No","Yes")))</f>
        <v>Yes</v>
      </c>
      <c r="I21" s="6">
        <v>0.1336</v>
      </c>
      <c r="J21" s="6">
        <v>-0.20399999999999999</v>
      </c>
      <c r="K21" s="111" t="str">
        <f t="shared" si="0"/>
        <v>Yes</v>
      </c>
    </row>
    <row r="22" spans="1:11" x14ac:dyDescent="0.25">
      <c r="A22" s="107" t="s">
        <v>1696</v>
      </c>
      <c r="B22" s="22" t="s">
        <v>224</v>
      </c>
      <c r="C22" s="4">
        <v>2.1900519673000001</v>
      </c>
      <c r="D22" s="5" t="str">
        <f>IF($B22="N/A","N/A",IF(C22&gt;5,"No",IF(C22&lt;=0,"No","Yes")))</f>
        <v>Yes</v>
      </c>
      <c r="E22" s="4">
        <v>2.0237941291000001</v>
      </c>
      <c r="F22" s="5" t="str">
        <f>IF($B22="N/A","N/A",IF(E22&gt;5,"No",IF(E22&lt;=0,"No","Yes")))</f>
        <v>Yes</v>
      </c>
      <c r="G22" s="4">
        <v>0.68695472970000004</v>
      </c>
      <c r="H22" s="5" t="str">
        <f>IF($B22="N/A","N/A",IF(G22&gt;5,"No",IF(G22&lt;=0,"No","Yes")))</f>
        <v>Yes</v>
      </c>
      <c r="I22" s="6">
        <v>-7.59</v>
      </c>
      <c r="J22" s="6">
        <v>-66.099999999999994</v>
      </c>
      <c r="K22" s="111" t="str">
        <f t="shared" si="0"/>
        <v>No</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4.8727418955999999</v>
      </c>
      <c r="D24" s="5" t="str">
        <f>IF($B24="N/A","N/A",IF(C24&gt;=2,"Yes","No"))</f>
        <v>Yes</v>
      </c>
      <c r="E24" s="4">
        <v>4.9987714988</v>
      </c>
      <c r="F24" s="5" t="str">
        <f>IF($B24="N/A","N/A",IF(E24&gt;=2,"Yes","No"))</f>
        <v>Yes</v>
      </c>
      <c r="G24" s="4">
        <v>5.7985848733000003</v>
      </c>
      <c r="H24" s="5" t="str">
        <f>IF($B24="N/A","N/A",IF(G24&gt;=2,"Yes","No"))</f>
        <v>Yes</v>
      </c>
      <c r="I24" s="6">
        <v>2.5859999999999999</v>
      </c>
      <c r="J24" s="6">
        <v>16</v>
      </c>
      <c r="K24" s="111" t="str">
        <f t="shared" si="0"/>
        <v>Yes</v>
      </c>
    </row>
    <row r="25" spans="1:11" x14ac:dyDescent="0.25">
      <c r="A25" s="107" t="s">
        <v>829</v>
      </c>
      <c r="B25" s="22" t="s">
        <v>226</v>
      </c>
      <c r="C25" s="4">
        <v>3.5944073249000001</v>
      </c>
      <c r="D25" s="5" t="str">
        <f>IF($B25="N/A","N/A",IF(C25&gt;30,"No",IF(C25&lt;5,"No","Yes")))</f>
        <v>No</v>
      </c>
      <c r="E25" s="4">
        <v>3.5755851545000001</v>
      </c>
      <c r="F25" s="5" t="str">
        <f>IF($B25="N/A","N/A",IF(E25&gt;30,"No",IF(E25&lt;5,"No","Yes")))</f>
        <v>No</v>
      </c>
      <c r="G25" s="4">
        <v>3.6683382564999998</v>
      </c>
      <c r="H25" s="5" t="str">
        <f>IF($B25="N/A","N/A",IF(G25&gt;30,"No",IF(G25&lt;5,"No","Yes")))</f>
        <v>No</v>
      </c>
      <c r="I25" s="6">
        <v>-0.52400000000000002</v>
      </c>
      <c r="J25" s="6">
        <v>2.5939999999999999</v>
      </c>
      <c r="K25" s="111" t="str">
        <f t="shared" si="0"/>
        <v>Yes</v>
      </c>
    </row>
    <row r="26" spans="1:11" x14ac:dyDescent="0.25">
      <c r="A26" s="107" t="s">
        <v>830</v>
      </c>
      <c r="B26" s="22" t="s">
        <v>227</v>
      </c>
      <c r="C26" s="4">
        <v>17.118287552999998</v>
      </c>
      <c r="D26" s="5" t="str">
        <f>IF($B26="N/A","N/A",IF(C26&gt;75,"No",IF(C26&lt;15,"No","Yes")))</f>
        <v>Yes</v>
      </c>
      <c r="E26" s="4">
        <v>17.095564463999999</v>
      </c>
      <c r="F26" s="5" t="str">
        <f>IF($B26="N/A","N/A",IF(E26&gt;75,"No",IF(E26&lt;15,"No","Yes")))</f>
        <v>Yes</v>
      </c>
      <c r="G26" s="4">
        <v>17.297520092999999</v>
      </c>
      <c r="H26" s="5" t="str">
        <f>IF($B26="N/A","N/A",IF(G26&gt;75,"No",IF(G26&lt;15,"No","Yes")))</f>
        <v>Yes</v>
      </c>
      <c r="I26" s="6">
        <v>-0.13300000000000001</v>
      </c>
      <c r="J26" s="6">
        <v>1.181</v>
      </c>
      <c r="K26" s="111" t="str">
        <f t="shared" si="0"/>
        <v>Yes</v>
      </c>
    </row>
    <row r="27" spans="1:11" x14ac:dyDescent="0.25">
      <c r="A27" s="107" t="s">
        <v>831</v>
      </c>
      <c r="B27" s="22" t="s">
        <v>228</v>
      </c>
      <c r="C27" s="4">
        <v>79.287305122000006</v>
      </c>
      <c r="D27" s="5" t="str">
        <f>IF($B27="N/A","N/A",IF(C27&gt;70,"No",IF(C27&lt;25,"No","Yes")))</f>
        <v>No</v>
      </c>
      <c r="E27" s="4">
        <v>79.328850380999995</v>
      </c>
      <c r="F27" s="5" t="str">
        <f>IF($B27="N/A","N/A",IF(E27&gt;70,"No",IF(E27&lt;25,"No","Yes")))</f>
        <v>No</v>
      </c>
      <c r="G27" s="4">
        <v>79.034141649999995</v>
      </c>
      <c r="H27" s="5" t="str">
        <f>IF($B27="N/A","N/A",IF(G27&gt;70,"No",IF(G27&lt;25,"No","Yes")))</f>
        <v>No</v>
      </c>
      <c r="I27" s="6">
        <v>5.2400000000000002E-2</v>
      </c>
      <c r="J27" s="6">
        <v>-0.372</v>
      </c>
      <c r="K27" s="111" t="str">
        <f t="shared" si="0"/>
        <v>Yes</v>
      </c>
    </row>
    <row r="28" spans="1:11" x14ac:dyDescent="0.25">
      <c r="A28" s="107" t="s">
        <v>318</v>
      </c>
      <c r="B28" s="22" t="s">
        <v>229</v>
      </c>
      <c r="C28" s="4">
        <v>63.833209601999997</v>
      </c>
      <c r="D28" s="5" t="str">
        <f>IF($B28="N/A","N/A",IF(C28&gt;70,"No",IF(C28&lt;35,"No","Yes")))</f>
        <v>Yes</v>
      </c>
      <c r="E28" s="4">
        <v>64.108366739999994</v>
      </c>
      <c r="F28" s="5" t="str">
        <f>IF($B28="N/A","N/A",IF(E28&gt;70,"No",IF(E28&lt;35,"No","Yes")))</f>
        <v>Yes</v>
      </c>
      <c r="G28" s="4">
        <v>63.666964346999997</v>
      </c>
      <c r="H28" s="5" t="str">
        <f>IF($B28="N/A","N/A",IF(G28&gt;70,"No",IF(G28&lt;35,"No","Yes")))</f>
        <v>Yes</v>
      </c>
      <c r="I28" s="6">
        <v>0.43109999999999998</v>
      </c>
      <c r="J28" s="6">
        <v>-0.68899999999999995</v>
      </c>
      <c r="K28" s="111" t="str">
        <f t="shared" si="0"/>
        <v>Yes</v>
      </c>
    </row>
    <row r="29" spans="1:11" x14ac:dyDescent="0.25">
      <c r="A29" s="107" t="s">
        <v>832</v>
      </c>
      <c r="B29" s="22" t="s">
        <v>220</v>
      </c>
      <c r="C29" s="4">
        <v>1.9553207986000001</v>
      </c>
      <c r="D29" s="5" t="str">
        <f>IF($B29="N/A","N/A",IF(C29&gt;1,"Yes","No"))</f>
        <v>Yes</v>
      </c>
      <c r="E29" s="4">
        <v>1.9694402420999999</v>
      </c>
      <c r="F29" s="5" t="str">
        <f>IF($B29="N/A","N/A",IF(E29&gt;1,"Yes","No"))</f>
        <v>Yes</v>
      </c>
      <c r="G29" s="4">
        <v>1.9511221406999999</v>
      </c>
      <c r="H29" s="5" t="str">
        <f>IF($B29="N/A","N/A",IF(G29&gt;1,"Yes","No"))</f>
        <v>Yes</v>
      </c>
      <c r="I29" s="6">
        <v>0.72209999999999996</v>
      </c>
      <c r="J29" s="6">
        <v>-0.93</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99.430833952</v>
      </c>
      <c r="D34" s="5" t="str">
        <f>IF($B34="N/A","N/A",IF(C34&gt;=90,"Yes","No"))</f>
        <v>Yes</v>
      </c>
      <c r="E34" s="4">
        <v>99.534462692000005</v>
      </c>
      <c r="F34" s="5" t="str">
        <f>IF($B34="N/A","N/A",IF(E34&gt;=90,"Yes","No"))</f>
        <v>Yes</v>
      </c>
      <c r="G34" s="4">
        <v>99.910695884999996</v>
      </c>
      <c r="H34" s="5" t="str">
        <f>IF($B34="N/A","N/A",IF(G34&gt;=90,"Yes","No"))</f>
        <v>Yes</v>
      </c>
      <c r="I34" s="6">
        <v>0.1042</v>
      </c>
      <c r="J34" s="6">
        <v>0.378</v>
      </c>
      <c r="K34" s="111" t="str">
        <f t="shared" si="0"/>
        <v>Yes</v>
      </c>
    </row>
    <row r="35" spans="1:11" x14ac:dyDescent="0.25">
      <c r="A35" s="107" t="s">
        <v>323</v>
      </c>
      <c r="B35" s="22" t="s">
        <v>213</v>
      </c>
      <c r="C35" s="4">
        <v>22.952239545000001</v>
      </c>
      <c r="D35" s="5" t="str">
        <f>IF($B35="N/A","N/A",IF(C35&gt;15,"No",IF(C35&lt;-15,"No","Yes")))</f>
        <v>N/A</v>
      </c>
      <c r="E35" s="4">
        <v>22.546230440999999</v>
      </c>
      <c r="F35" s="5" t="str">
        <f>IF($B35="N/A","N/A",IF(E35&gt;15,"No",IF(E35&lt;-15,"No","Yes")))</f>
        <v>N/A</v>
      </c>
      <c r="G35" s="4">
        <v>23.473243112999999</v>
      </c>
      <c r="H35" s="5" t="str">
        <f>IF($B35="N/A","N/A",IF(G35&gt;15,"No",IF(G35&lt;-15,"No","Yes")))</f>
        <v>N/A</v>
      </c>
      <c r="I35" s="6">
        <v>-1.77</v>
      </c>
      <c r="J35" s="6">
        <v>4.1120000000000001</v>
      </c>
      <c r="K35" s="111" t="str">
        <f t="shared" si="0"/>
        <v>Yes</v>
      </c>
    </row>
    <row r="36" spans="1:11" x14ac:dyDescent="0.25">
      <c r="A36" s="107" t="s">
        <v>1731</v>
      </c>
      <c r="B36" s="22" t="s">
        <v>213</v>
      </c>
      <c r="C36" s="4">
        <v>26.936401880999998</v>
      </c>
      <c r="D36" s="5" t="str">
        <f>IF($B36="N/A","N/A",IF(C36&gt;15,"No",IF(C36&lt;-15,"No","Yes")))</f>
        <v>N/A</v>
      </c>
      <c r="E36" s="4">
        <v>26.716668821999999</v>
      </c>
      <c r="F36" s="5" t="str">
        <f>IF($B36="N/A","N/A",IF(E36&gt;15,"No",IF(E36&lt;-15,"No","Yes")))</f>
        <v>N/A</v>
      </c>
      <c r="G36" s="4">
        <v>24.957065328999999</v>
      </c>
      <c r="H36" s="5" t="str">
        <f>IF($B36="N/A","N/A",IF(G36&gt;15,"No",IF(G36&lt;-15,"No","Yes")))</f>
        <v>N/A</v>
      </c>
      <c r="I36" s="6">
        <v>-0.81599999999999995</v>
      </c>
      <c r="J36" s="6">
        <v>-6.59</v>
      </c>
      <c r="K36" s="111" t="str">
        <f t="shared" si="0"/>
        <v>Yes</v>
      </c>
    </row>
    <row r="37" spans="1:11" x14ac:dyDescent="0.25">
      <c r="A37" s="107" t="s">
        <v>372</v>
      </c>
      <c r="B37" s="22" t="s">
        <v>231</v>
      </c>
      <c r="C37" s="4">
        <v>72.884187081999997</v>
      </c>
      <c r="D37" s="5" t="str">
        <f>IF($B37="N/A","N/A",IF(C37&gt;90,"No",IF(C37&lt;75,"No","Yes")))</f>
        <v>No</v>
      </c>
      <c r="E37" s="4">
        <v>71.854390275</v>
      </c>
      <c r="F37" s="5" t="str">
        <f>IF($B37="N/A","N/A",IF(E37&gt;90,"No",IF(E37&lt;75,"No","Yes")))</f>
        <v>No</v>
      </c>
      <c r="G37" s="4">
        <v>73.256852373000001</v>
      </c>
      <c r="H37" s="5" t="str">
        <f>IF($B37="N/A","N/A",IF(G37&gt;90,"No",IF(G37&lt;75,"No","Yes")))</f>
        <v>No</v>
      </c>
      <c r="I37" s="6">
        <v>-1.41</v>
      </c>
      <c r="J37" s="6">
        <v>1.952</v>
      </c>
      <c r="K37" s="111" t="str">
        <f>IF(J37="Div by 0", "N/A", IF(J37="N/A","N/A", IF(J37&gt;30, "No", IF(J37&lt;-30, "No", "Yes"))))</f>
        <v>Yes</v>
      </c>
    </row>
    <row r="38" spans="1:11" x14ac:dyDescent="0.25">
      <c r="A38" s="107" t="s">
        <v>373</v>
      </c>
      <c r="B38" s="22" t="s">
        <v>232</v>
      </c>
      <c r="C38" s="4">
        <v>26.076466221</v>
      </c>
      <c r="D38" s="5" t="str">
        <f>IF($B38="N/A","N/A",IF(C38&gt;10,"No",IF(C38&lt;1,"No","Yes")))</f>
        <v>No</v>
      </c>
      <c r="E38" s="4">
        <v>27.136945558000001</v>
      </c>
      <c r="F38" s="5" t="str">
        <f>IF($B38="N/A","N/A",IF(E38&gt;10,"No",IF(E38&lt;1,"No","Yes")))</f>
        <v>No</v>
      </c>
      <c r="G38" s="4">
        <v>23.658720890000001</v>
      </c>
      <c r="H38" s="5" t="str">
        <f>IF($B38="N/A","N/A",IF(G38&gt;10,"No",IF(G38&lt;1,"No","Yes")))</f>
        <v>No</v>
      </c>
      <c r="I38" s="6">
        <v>4.0670000000000002</v>
      </c>
      <c r="J38" s="6">
        <v>-12.8</v>
      </c>
      <c r="K38" s="111" t="str">
        <f>IF(J38="Div by 0", "N/A", IF(J38="N/A","N/A", IF(J38&gt;30, "No", IF(J38&lt;-30, "No", "Yes"))))</f>
        <v>Yes</v>
      </c>
    </row>
    <row r="39" spans="1:11" x14ac:dyDescent="0.25">
      <c r="A39" s="107" t="s">
        <v>374</v>
      </c>
      <c r="B39" s="22" t="s">
        <v>233</v>
      </c>
      <c r="C39" s="4">
        <v>0</v>
      </c>
      <c r="D39" s="5" t="str">
        <f>IF($B39="N/A","N/A",IF(C39&gt;2,"No",IF(C39&lt;=0,"No","Yes")))</f>
        <v>No</v>
      </c>
      <c r="E39" s="4">
        <v>0</v>
      </c>
      <c r="F39" s="5" t="str">
        <f>IF($B39="N/A","N/A",IF(E39&gt;2,"No",IF(E39&lt;=0,"No","Yes")))</f>
        <v>No</v>
      </c>
      <c r="G39" s="4">
        <v>0</v>
      </c>
      <c r="H39" s="5" t="str">
        <f>IF($B39="N/A","N/A",IF(G39&gt;2,"No",IF(G39&lt;=0,"No","Yes")))</f>
        <v>No</v>
      </c>
      <c r="I39" s="6" t="s">
        <v>1748</v>
      </c>
      <c r="J39" s="6" t="s">
        <v>1748</v>
      </c>
      <c r="K39" s="111" t="str">
        <f>IF(J39="Div by 0", "N/A", IF(J39="N/A","N/A", IF(J39&gt;30, "No", IF(J39&lt;-30, "No", "Yes"))))</f>
        <v>N/A</v>
      </c>
    </row>
    <row r="40" spans="1:11" x14ac:dyDescent="0.25">
      <c r="A40" s="123" t="s">
        <v>375</v>
      </c>
      <c r="B40" s="119" t="s">
        <v>234</v>
      </c>
      <c r="C40" s="124">
        <v>0.74857708489999997</v>
      </c>
      <c r="D40" s="120" t="str">
        <f>IF($B40="N/A","N/A",IF(C40&gt;3,"No",IF(C40&lt;=0,"No","Yes")))</f>
        <v>Yes</v>
      </c>
      <c r="E40" s="124">
        <v>0.66597698179999998</v>
      </c>
      <c r="F40" s="120" t="str">
        <f>IF($B40="N/A","N/A",IF(E40&gt;3,"No",IF(E40&lt;=0,"No","Yes")))</f>
        <v>Yes</v>
      </c>
      <c r="G40" s="124">
        <v>0.88617160129999994</v>
      </c>
      <c r="H40" s="120" t="str">
        <f>IF($B40="N/A","N/A",IF(G40&gt;3,"No",IF(G40&lt;=0,"No","Yes")))</f>
        <v>Yes</v>
      </c>
      <c r="I40" s="121">
        <v>-11</v>
      </c>
      <c r="J40" s="121">
        <v>33.06</v>
      </c>
      <c r="K40" s="122" t="str">
        <f>IF(J40="Div by 0", "N/A", IF(J40="N/A","N/A", IF(J40&gt;30, "No", IF(J40&lt;-30, "No", "Yes"))))</f>
        <v>No</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5769</v>
      </c>
      <c r="D6" s="5" t="str">
        <f>IF($B6="N/A","N/A",IF(C6&gt;15,"No",IF(C6&lt;-15,"No","Yes")))</f>
        <v>N/A</v>
      </c>
      <c r="E6" s="23">
        <v>5493</v>
      </c>
      <c r="F6" s="5" t="str">
        <f>IF($B6="N/A","N/A",IF(E6&gt;15,"No",IF(E6&lt;-15,"No","Yes")))</f>
        <v>N/A</v>
      </c>
      <c r="G6" s="23">
        <v>4820</v>
      </c>
      <c r="H6" s="5" t="str">
        <f>IF($B6="N/A","N/A",IF(G6&gt;15,"No",IF(G6&lt;-15,"No","Yes")))</f>
        <v>N/A</v>
      </c>
      <c r="I6" s="6">
        <v>-4.78</v>
      </c>
      <c r="J6" s="6">
        <v>-12.3</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1283.342347</v>
      </c>
      <c r="D9" s="5" t="str">
        <f>IF($B9="N/A","N/A",IF(C9&gt;15,"No",IF(C9&lt;-15,"No","Yes")))</f>
        <v>N/A</v>
      </c>
      <c r="E9" s="64">
        <v>1279.8084835</v>
      </c>
      <c r="F9" s="5" t="str">
        <f>IF($B9="N/A","N/A",IF(E9&gt;15,"No",IF(E9&lt;-15,"No","Yes")))</f>
        <v>N/A</v>
      </c>
      <c r="G9" s="64">
        <v>1324.2564315</v>
      </c>
      <c r="H9" s="5" t="str">
        <f>IF($B9="N/A","N/A",IF(G9&gt;15,"No",IF(G9&lt;-15,"No","Yes")))</f>
        <v>N/A</v>
      </c>
      <c r="I9" s="6">
        <v>-0.27500000000000002</v>
      </c>
      <c r="J9" s="6">
        <v>3.4729999999999999</v>
      </c>
      <c r="K9" s="111" t="str">
        <f t="shared" si="0"/>
        <v>Yes</v>
      </c>
    </row>
    <row r="10" spans="1:11" x14ac:dyDescent="0.25">
      <c r="A10" s="107" t="s">
        <v>309</v>
      </c>
      <c r="B10" s="22" t="s">
        <v>213</v>
      </c>
      <c r="C10" s="4">
        <v>8.6670133499999996E-2</v>
      </c>
      <c r="D10" s="5" t="str">
        <f>IF($B10="N/A","N/A",IF(C10&gt;15,"No",IF(C10&lt;-15,"No","Yes")))</f>
        <v>N/A</v>
      </c>
      <c r="E10" s="4">
        <v>1.8204988200000001E-2</v>
      </c>
      <c r="F10" s="5" t="str">
        <f>IF($B10="N/A","N/A",IF(E10&gt;15,"No",IF(E10&lt;-15,"No","Yes")))</f>
        <v>N/A</v>
      </c>
      <c r="G10" s="4">
        <v>0.10373443979999999</v>
      </c>
      <c r="H10" s="5" t="str">
        <f>IF($B10="N/A","N/A",IF(G10&gt;15,"No",IF(G10&lt;-15,"No","Yes")))</f>
        <v>N/A</v>
      </c>
      <c r="I10" s="6">
        <v>-79</v>
      </c>
      <c r="J10" s="6">
        <v>469.8</v>
      </c>
      <c r="K10" s="111" t="str">
        <f t="shared" si="0"/>
        <v>No</v>
      </c>
    </row>
    <row r="11" spans="1:11" x14ac:dyDescent="0.25">
      <c r="A11" s="107" t="s">
        <v>823</v>
      </c>
      <c r="B11" s="22" t="s">
        <v>213</v>
      </c>
      <c r="C11" s="64">
        <v>1221.5999999999999</v>
      </c>
      <c r="D11" s="5" t="str">
        <f>IF($B11="N/A","N/A",IF(C11&gt;15,"No",IF(C11&lt;-15,"No","Yes")))</f>
        <v>N/A</v>
      </c>
      <c r="E11" s="64">
        <v>657</v>
      </c>
      <c r="F11" s="5" t="str">
        <f>IF($B11="N/A","N/A",IF(E11&gt;15,"No",IF(E11&lt;-15,"No","Yes")))</f>
        <v>N/A</v>
      </c>
      <c r="G11" s="64">
        <v>910.4</v>
      </c>
      <c r="H11" s="5" t="str">
        <f>IF($B11="N/A","N/A",IF(G11&gt;15,"No",IF(G11&lt;-15,"No","Yes")))</f>
        <v>N/A</v>
      </c>
      <c r="I11" s="6">
        <v>-46.2</v>
      </c>
      <c r="J11" s="6">
        <v>38.57</v>
      </c>
      <c r="K11" s="111" t="str">
        <f t="shared" si="0"/>
        <v>No</v>
      </c>
    </row>
    <row r="12" spans="1:11" x14ac:dyDescent="0.25">
      <c r="A12" s="107" t="s">
        <v>310</v>
      </c>
      <c r="B12" s="22" t="s">
        <v>214</v>
      </c>
      <c r="C12" s="4">
        <v>99.913329867000002</v>
      </c>
      <c r="D12" s="5" t="str">
        <f>IF($B12="N/A","N/A",IF(C12&gt;100,"No",IF(C12&lt;95,"No","Yes")))</f>
        <v>Yes</v>
      </c>
      <c r="E12" s="4">
        <v>99.945385035000001</v>
      </c>
      <c r="F12" s="5" t="str">
        <f>IF($B12="N/A","N/A",IF(E12&gt;100,"No",IF(E12&lt;95,"No","Yes")))</f>
        <v>Yes</v>
      </c>
      <c r="G12" s="4">
        <v>99.917012447999994</v>
      </c>
      <c r="H12" s="5" t="str">
        <f>IF($B12="N/A","N/A",IF(G12&gt;100,"No",IF(G12&lt;95,"No","Yes")))</f>
        <v>Yes</v>
      </c>
      <c r="I12" s="6">
        <v>3.2099999999999997E-2</v>
      </c>
      <c r="J12" s="6">
        <v>-2.8000000000000001E-2</v>
      </c>
      <c r="K12" s="111" t="str">
        <f t="shared" si="0"/>
        <v>Yes</v>
      </c>
    </row>
    <row r="13" spans="1:11" x14ac:dyDescent="0.25">
      <c r="A13" s="107" t="s">
        <v>824</v>
      </c>
      <c r="B13" s="22" t="s">
        <v>220</v>
      </c>
      <c r="C13" s="4">
        <v>1.1644691187</v>
      </c>
      <c r="D13" s="5" t="str">
        <f>IF($B13="N/A","N/A",IF(C13&gt;1,"Yes","No"))</f>
        <v>Yes</v>
      </c>
      <c r="E13" s="4">
        <v>1.1755919854000001</v>
      </c>
      <c r="F13" s="5" t="str">
        <f>IF($B13="N/A","N/A",IF(E13&gt;1,"Yes","No"))</f>
        <v>Yes</v>
      </c>
      <c r="G13" s="4">
        <v>1.1656976744000001</v>
      </c>
      <c r="H13" s="5" t="str">
        <f>IF($B13="N/A","N/A",IF(G13&gt;1,"Yes","No"))</f>
        <v>Yes</v>
      </c>
      <c r="I13" s="6">
        <v>0.95520000000000005</v>
      </c>
      <c r="J13" s="6">
        <v>-0.84199999999999997</v>
      </c>
      <c r="K13" s="111" t="str">
        <f t="shared" si="0"/>
        <v>Yes</v>
      </c>
    </row>
    <row r="14" spans="1:11" x14ac:dyDescent="0.25">
      <c r="A14" s="107" t="s">
        <v>311</v>
      </c>
      <c r="B14" s="22" t="s">
        <v>214</v>
      </c>
      <c r="C14" s="4">
        <v>99.930663893000002</v>
      </c>
      <c r="D14" s="5" t="str">
        <f>IF($B14="N/A","N/A",IF(C14&gt;100,"No",IF(C14&lt;95,"No","Yes")))</f>
        <v>Yes</v>
      </c>
      <c r="E14" s="4">
        <v>99.526670308000007</v>
      </c>
      <c r="F14" s="5" t="str">
        <f>IF($B14="N/A","N/A",IF(E14&gt;100,"No",IF(E14&lt;95,"No","Yes")))</f>
        <v>Yes</v>
      </c>
      <c r="G14" s="4">
        <v>96.203319501999999</v>
      </c>
      <c r="H14" s="5" t="str">
        <f>IF($B14="N/A","N/A",IF(G14&gt;100,"No",IF(G14&lt;95,"No","Yes")))</f>
        <v>Yes</v>
      </c>
      <c r="I14" s="6">
        <v>-0.40400000000000003</v>
      </c>
      <c r="J14" s="6">
        <v>-3.34</v>
      </c>
      <c r="K14" s="111" t="str">
        <f t="shared" si="0"/>
        <v>Yes</v>
      </c>
    </row>
    <row r="15" spans="1:11" x14ac:dyDescent="0.25">
      <c r="A15" s="107" t="s">
        <v>825</v>
      </c>
      <c r="B15" s="22" t="s">
        <v>221</v>
      </c>
      <c r="C15" s="4">
        <v>12.808673026999999</v>
      </c>
      <c r="D15" s="5" t="str">
        <f>IF($B15="N/A","N/A",IF(C15&gt;3,"Yes","No"))</f>
        <v>Yes</v>
      </c>
      <c r="E15" s="4">
        <v>12.739162245999999</v>
      </c>
      <c r="F15" s="5" t="str">
        <f>IF($B15="N/A","N/A",IF(E15&gt;3,"Yes","No"))</f>
        <v>Yes</v>
      </c>
      <c r="G15" s="4">
        <v>12.736467544</v>
      </c>
      <c r="H15" s="5" t="str">
        <f>IF($B15="N/A","N/A",IF(G15&gt;3,"Yes","No"))</f>
        <v>Yes</v>
      </c>
      <c r="I15" s="6">
        <v>-0.54300000000000004</v>
      </c>
      <c r="J15" s="6">
        <v>-2.1000000000000001E-2</v>
      </c>
      <c r="K15" s="111" t="str">
        <f t="shared" si="0"/>
        <v>Yes</v>
      </c>
    </row>
    <row r="16" spans="1:11" x14ac:dyDescent="0.25">
      <c r="A16" s="107" t="s">
        <v>826</v>
      </c>
      <c r="B16" s="22" t="s">
        <v>222</v>
      </c>
      <c r="C16" s="4">
        <v>5.6651066043</v>
      </c>
      <c r="D16" s="5" t="str">
        <f>IF($B16="N/A","N/A",IF(C16&gt;=8,"No",IF(C16&lt;2,"No","Yes")))</f>
        <v>Yes</v>
      </c>
      <c r="E16" s="4">
        <v>5.8842162753</v>
      </c>
      <c r="F16" s="5" t="str">
        <f>IF($B16="N/A","N/A",IF(E16&gt;=8,"No",IF(E16&lt;2,"No","Yes")))</f>
        <v>Yes</v>
      </c>
      <c r="G16" s="4">
        <v>4.0566507573999999</v>
      </c>
      <c r="H16" s="5" t="str">
        <f>IF($B16="N/A","N/A",IF(G16&gt;=8,"No",IF(G16&lt;2,"No","Yes")))</f>
        <v>Yes</v>
      </c>
      <c r="I16" s="6">
        <v>3.8679999999999999</v>
      </c>
      <c r="J16" s="6">
        <v>-31.1</v>
      </c>
      <c r="K16" s="111" t="str">
        <f t="shared" si="0"/>
        <v>No</v>
      </c>
    </row>
    <row r="17" spans="1:11" x14ac:dyDescent="0.25">
      <c r="A17" s="107" t="s">
        <v>312</v>
      </c>
      <c r="B17" s="22" t="s">
        <v>223</v>
      </c>
      <c r="C17" s="4">
        <v>99.011960478000006</v>
      </c>
      <c r="D17" s="5" t="str">
        <f>IF(OR($B17="N/A",$C17="N/A"),"N/A",IF(C17&gt;100,"No",IF(C17&lt;98,"No","Yes")))</f>
        <v>Yes</v>
      </c>
      <c r="E17" s="4">
        <v>92.736209720999994</v>
      </c>
      <c r="F17" s="5" t="str">
        <f>IF(OR($B17="N/A",$E17="N/A"),"N/A",IF(E17&gt;100,"No",IF(E17&lt;98,"No","Yes")))</f>
        <v>No</v>
      </c>
      <c r="G17" s="4">
        <v>99.211618256999998</v>
      </c>
      <c r="H17" s="5" t="str">
        <f>IF($B17="N/A","N/A",IF(G17&gt;100,"No",IF(G17&lt;98,"No","Yes")))</f>
        <v>Yes</v>
      </c>
      <c r="I17" s="6">
        <v>-6.34</v>
      </c>
      <c r="J17" s="6">
        <v>6.9829999999999997</v>
      </c>
      <c r="K17" s="111" t="str">
        <f t="shared" si="0"/>
        <v>Yes</v>
      </c>
    </row>
    <row r="18" spans="1:11" x14ac:dyDescent="0.25">
      <c r="A18" s="107" t="s">
        <v>31</v>
      </c>
      <c r="B18" s="22" t="s">
        <v>214</v>
      </c>
      <c r="C18" s="4">
        <v>98.838620211000006</v>
      </c>
      <c r="D18" s="5" t="str">
        <f>IF($B18="N/A","N/A",IF(C18&gt;100,"No",IF(C18&lt;95,"No","Yes")))</f>
        <v>Yes</v>
      </c>
      <c r="E18" s="4">
        <v>92.244675040999994</v>
      </c>
      <c r="F18" s="5" t="str">
        <f>IF($B18="N/A","N/A",IF(E18&gt;100,"No",IF(E18&lt;95,"No","Yes")))</f>
        <v>No</v>
      </c>
      <c r="G18" s="4">
        <v>98.900414937999997</v>
      </c>
      <c r="H18" s="5" t="str">
        <f>IF($B18="N/A","N/A",IF(G18&gt;100,"No",IF(G18&lt;95,"No","Yes")))</f>
        <v>Yes</v>
      </c>
      <c r="I18" s="6">
        <v>-6.67</v>
      </c>
      <c r="J18" s="6">
        <v>7.2149999999999999</v>
      </c>
      <c r="K18" s="111" t="str">
        <f t="shared" si="0"/>
        <v>Yes</v>
      </c>
    </row>
    <row r="19" spans="1:11" x14ac:dyDescent="0.25">
      <c r="A19" s="107" t="s">
        <v>313</v>
      </c>
      <c r="B19" s="22" t="s">
        <v>214</v>
      </c>
      <c r="C19" s="4">
        <v>100</v>
      </c>
      <c r="D19" s="5" t="str">
        <f>IF($B19="N/A","N/A",IF(C19&gt;100,"No",IF(C19&lt;95,"No","Yes")))</f>
        <v>Yes</v>
      </c>
      <c r="E19" s="4">
        <v>99.945385035000001</v>
      </c>
      <c r="F19" s="5" t="str">
        <f>IF($B19="N/A","N/A",IF(E19&gt;100,"No",IF(E19&lt;95,"No","Yes")))</f>
        <v>Yes</v>
      </c>
      <c r="G19" s="4">
        <v>99.896265560000003</v>
      </c>
      <c r="H19" s="5" t="str">
        <f>IF($B19="N/A","N/A",IF(G19&gt;100,"No",IF(G19&lt;95,"No","Yes")))</f>
        <v>Yes</v>
      </c>
      <c r="I19" s="6">
        <v>-5.5E-2</v>
      </c>
      <c r="J19" s="6">
        <v>-4.9000000000000002E-2</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7.8101924076999998</v>
      </c>
      <c r="D21" s="5" t="str">
        <f>IF($B21="N/A","N/A",IF(C21&gt;=2,"Yes","No"))</f>
        <v>Yes</v>
      </c>
      <c r="E21" s="4">
        <v>7.8434371018000002</v>
      </c>
      <c r="F21" s="5" t="str">
        <f>IF($B21="N/A","N/A",IF(E21&gt;=2,"Yes","No"))</f>
        <v>Yes</v>
      </c>
      <c r="G21" s="4">
        <v>8.1458506223999994</v>
      </c>
      <c r="H21" s="5" t="str">
        <f>IF($B21="N/A","N/A",IF(G21&gt;=2,"Yes","No"))</f>
        <v>Yes</v>
      </c>
      <c r="I21" s="6">
        <v>0.42570000000000002</v>
      </c>
      <c r="J21" s="6">
        <v>3.8559999999999999</v>
      </c>
      <c r="K21" s="111" t="str">
        <f t="shared" si="0"/>
        <v>Yes</v>
      </c>
    </row>
    <row r="22" spans="1:11" x14ac:dyDescent="0.25">
      <c r="A22" s="107" t="s">
        <v>829</v>
      </c>
      <c r="B22" s="22" t="s">
        <v>226</v>
      </c>
      <c r="C22" s="4">
        <v>6.9509447045000003</v>
      </c>
      <c r="D22" s="5" t="str">
        <f>IF($B22="N/A","N/A",IF(C22&gt;30,"No",IF(C22&lt;5,"No","Yes")))</f>
        <v>Yes</v>
      </c>
      <c r="E22" s="4">
        <v>6.3717458583999997</v>
      </c>
      <c r="F22" s="5" t="str">
        <f>IF($B22="N/A","N/A",IF(E22&gt;30,"No",IF(E22&lt;5,"No","Yes")))</f>
        <v>Yes</v>
      </c>
      <c r="G22" s="4">
        <v>6.5975103733999996</v>
      </c>
      <c r="H22" s="5" t="str">
        <f>IF($B22="N/A","N/A",IF(G22&gt;30,"No",IF(G22&lt;5,"No","Yes")))</f>
        <v>Yes</v>
      </c>
      <c r="I22" s="6">
        <v>-8.33</v>
      </c>
      <c r="J22" s="6">
        <v>3.5430000000000001</v>
      </c>
      <c r="K22" s="111" t="str">
        <f t="shared" si="0"/>
        <v>Yes</v>
      </c>
    </row>
    <row r="23" spans="1:11" x14ac:dyDescent="0.25">
      <c r="A23" s="107" t="s">
        <v>830</v>
      </c>
      <c r="B23" s="22" t="s">
        <v>227</v>
      </c>
      <c r="C23" s="4">
        <v>35.153406136000001</v>
      </c>
      <c r="D23" s="5" t="str">
        <f>IF($B23="N/A","N/A",IF(C23&gt;75,"No",IF(C23&lt;15,"No","Yes")))</f>
        <v>Yes</v>
      </c>
      <c r="E23" s="4">
        <v>34.516657563999999</v>
      </c>
      <c r="F23" s="5" t="str">
        <f>IF($B23="N/A","N/A",IF(E23&gt;75,"No",IF(E23&lt;15,"No","Yes")))</f>
        <v>Yes</v>
      </c>
      <c r="G23" s="4">
        <v>34.253112033000001</v>
      </c>
      <c r="H23" s="5" t="str">
        <f>IF($B23="N/A","N/A",IF(G23&gt;75,"No",IF(G23&lt;15,"No","Yes")))</f>
        <v>Yes</v>
      </c>
      <c r="I23" s="6">
        <v>-1.81</v>
      </c>
      <c r="J23" s="6">
        <v>-0.76400000000000001</v>
      </c>
      <c r="K23" s="111" t="str">
        <f t="shared" si="0"/>
        <v>Yes</v>
      </c>
    </row>
    <row r="24" spans="1:11" x14ac:dyDescent="0.25">
      <c r="A24" s="107" t="s">
        <v>831</v>
      </c>
      <c r="B24" s="22" t="s">
        <v>228</v>
      </c>
      <c r="C24" s="4">
        <v>57.895649159000001</v>
      </c>
      <c r="D24" s="5" t="str">
        <f>IF($B24="N/A","N/A",IF(C24&gt;70,"No",IF(C24&lt;25,"No","Yes")))</f>
        <v>Yes</v>
      </c>
      <c r="E24" s="4">
        <v>59.111596577</v>
      </c>
      <c r="F24" s="5" t="str">
        <f>IF($B24="N/A","N/A",IF(E24&gt;70,"No",IF(E24&lt;25,"No","Yes")))</f>
        <v>Yes</v>
      </c>
      <c r="G24" s="4">
        <v>59.149377592999997</v>
      </c>
      <c r="H24" s="5" t="str">
        <f>IF($B24="N/A","N/A",IF(G24&gt;70,"No",IF(G24&lt;25,"No","Yes")))</f>
        <v>Yes</v>
      </c>
      <c r="I24" s="6">
        <v>2.1</v>
      </c>
      <c r="J24" s="6">
        <v>6.3899999999999998E-2</v>
      </c>
      <c r="K24" s="111" t="str">
        <f t="shared" si="0"/>
        <v>Yes</v>
      </c>
    </row>
    <row r="25" spans="1:11" x14ac:dyDescent="0.25">
      <c r="A25" s="107" t="s">
        <v>318</v>
      </c>
      <c r="B25" s="22" t="s">
        <v>229</v>
      </c>
      <c r="C25" s="4">
        <v>48.916623332</v>
      </c>
      <c r="D25" s="5" t="str">
        <f>IF($B25="N/A","N/A",IF(C25&gt;70,"No",IF(C25&lt;35,"No","Yes")))</f>
        <v>Yes</v>
      </c>
      <c r="E25" s="4">
        <v>47.478609139</v>
      </c>
      <c r="F25" s="5" t="str">
        <f>IF($B25="N/A","N/A",IF(E25&gt;70,"No",IF(E25&lt;35,"No","Yes")))</f>
        <v>Yes</v>
      </c>
      <c r="G25" s="4">
        <v>46.742738588999998</v>
      </c>
      <c r="H25" s="5" t="str">
        <f>IF($B25="N/A","N/A",IF(G25&gt;70,"No",IF(G25&lt;35,"No","Yes")))</f>
        <v>Yes</v>
      </c>
      <c r="I25" s="6">
        <v>-2.94</v>
      </c>
      <c r="J25" s="6">
        <v>-1.55</v>
      </c>
      <c r="K25" s="111" t="str">
        <f t="shared" si="0"/>
        <v>Yes</v>
      </c>
    </row>
    <row r="26" spans="1:11" x14ac:dyDescent="0.25">
      <c r="A26" s="107" t="s">
        <v>832</v>
      </c>
      <c r="B26" s="22" t="s">
        <v>220</v>
      </c>
      <c r="C26" s="4">
        <v>2.2572643514999999</v>
      </c>
      <c r="D26" s="5" t="str">
        <f>IF($B26="N/A","N/A",IF(C26&gt;1,"Yes","No"))</f>
        <v>Yes</v>
      </c>
      <c r="E26" s="4">
        <v>2.2450153373999999</v>
      </c>
      <c r="F26" s="5" t="str">
        <f>IF($B26="N/A","N/A",IF(E26&gt;1,"Yes","No"))</f>
        <v>Yes</v>
      </c>
      <c r="G26" s="4">
        <v>2.2667554372000001</v>
      </c>
      <c r="H26" s="5" t="str">
        <f>IF($B26="N/A","N/A",IF(G26&gt;1,"Yes","No"))</f>
        <v>Yes</v>
      </c>
      <c r="I26" s="6">
        <v>-0.54300000000000004</v>
      </c>
      <c r="J26" s="6">
        <v>0.96840000000000004</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99.929128277999993</v>
      </c>
      <c r="D28" s="5" t="str">
        <f>IF($B28="N/A","N/A",IF(C28&gt;15,"No",IF(C28&lt;-15,"No","Yes")))</f>
        <v>N/A</v>
      </c>
      <c r="E28" s="4">
        <v>99.616564417000006</v>
      </c>
      <c r="F28" s="5" t="str">
        <f>IF($B28="N/A","N/A",IF(E28&gt;15,"No",IF(E28&lt;-15,"No","Yes")))</f>
        <v>N/A</v>
      </c>
      <c r="G28" s="4">
        <v>98.490901020999999</v>
      </c>
      <c r="H28" s="5" t="str">
        <f>IF($B28="N/A","N/A",IF(G28&gt;15,"No",IF(G28&lt;-15,"No","Yes")))</f>
        <v>N/A</v>
      </c>
      <c r="I28" s="6">
        <v>-0.313</v>
      </c>
      <c r="J28" s="6">
        <v>-1.1299999999999999</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0.2426763737</v>
      </c>
      <c r="D31" s="120" t="str">
        <f>IF($B31="N/A","N/A",IF(C31&gt;=90,"Yes","No"))</f>
        <v>No</v>
      </c>
      <c r="E31" s="124">
        <v>1.5110140178</v>
      </c>
      <c r="F31" s="120" t="str">
        <f>IF($B31="N/A","N/A",IF(E31&gt;=90,"Yes","No"))</f>
        <v>No</v>
      </c>
      <c r="G31" s="124">
        <v>88.672199169999999</v>
      </c>
      <c r="H31" s="120" t="str">
        <f>IF($B31="N/A","N/A",IF(G31&gt;=90,"Yes","No"))</f>
        <v>No</v>
      </c>
      <c r="I31" s="121">
        <v>522.6</v>
      </c>
      <c r="J31" s="121">
        <v>5768</v>
      </c>
      <c r="K31" s="122" t="str">
        <f t="shared" si="0"/>
        <v>No</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99271</v>
      </c>
      <c r="D7" s="19" t="str">
        <f>IF($B7="N/A","N/A",IF(C7&gt;15,"No",IF(C7&lt;-15,"No","Yes")))</f>
        <v>N/A</v>
      </c>
      <c r="E7" s="18">
        <v>101459</v>
      </c>
      <c r="F7" s="19" t="str">
        <f>IF($B7="N/A","N/A",IF(E7&gt;15,"No",IF(E7&lt;-15,"No","Yes")))</f>
        <v>N/A</v>
      </c>
      <c r="G7" s="18">
        <v>81024</v>
      </c>
      <c r="H7" s="19" t="str">
        <f>IF($B7="N/A","N/A",IF(G7&gt;15,"No",IF(G7&lt;-15,"No","Yes")))</f>
        <v>N/A</v>
      </c>
      <c r="I7" s="20">
        <v>2.2040000000000002</v>
      </c>
      <c r="J7" s="20">
        <v>-20.100000000000001</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69.858266764999996</v>
      </c>
      <c r="D11" s="5" t="str">
        <f>IF(OR($B11="N/A",$C11="N/A"),"N/A",IF(C11&gt;100,"No",IF(C11&lt;95,"No","Yes")))</f>
        <v>No</v>
      </c>
      <c r="E11" s="4">
        <v>60.240096985000001</v>
      </c>
      <c r="F11" s="5" t="str">
        <f>IF(OR($B11="N/A",$E11="N/A"),"N/A",IF(E11&gt;100,"No",IF(E11&lt;95,"No","Yes")))</f>
        <v>No</v>
      </c>
      <c r="G11" s="4">
        <v>96.067831753999997</v>
      </c>
      <c r="H11" s="5" t="str">
        <f>IF($B11="N/A","N/A",IF(G11&gt;100,"No",IF(G11&lt;95,"No","Yes")))</f>
        <v>Yes</v>
      </c>
      <c r="I11" s="6">
        <v>-13.8</v>
      </c>
      <c r="J11" s="6">
        <v>59.47</v>
      </c>
      <c r="K11" s="111" t="str">
        <f t="shared" si="0"/>
        <v>No</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69.858266764999996</v>
      </c>
      <c r="D13" s="5" t="str">
        <f t="shared" si="1"/>
        <v>No</v>
      </c>
      <c r="E13" s="4">
        <v>59.359938497000002</v>
      </c>
      <c r="F13" s="5" t="str">
        <f t="shared" si="2"/>
        <v>No</v>
      </c>
      <c r="G13" s="4">
        <v>75.359152843999993</v>
      </c>
      <c r="H13" s="5" t="str">
        <f t="shared" si="3"/>
        <v>No</v>
      </c>
      <c r="I13" s="6">
        <v>-15</v>
      </c>
      <c r="J13" s="6">
        <v>26.95</v>
      </c>
      <c r="K13" s="111" t="str">
        <f t="shared" si="0"/>
        <v>Yes</v>
      </c>
    </row>
    <row r="14" spans="1:11" x14ac:dyDescent="0.25">
      <c r="A14" s="128" t="s">
        <v>13</v>
      </c>
      <c r="B14" s="22" t="s">
        <v>213</v>
      </c>
      <c r="C14" s="23">
        <v>99271</v>
      </c>
      <c r="D14" s="5" t="str">
        <f>IF($B14="N/A","N/A",IF(C14&gt;15,"No",IF(C14&lt;-15,"No","Yes")))</f>
        <v>N/A</v>
      </c>
      <c r="E14" s="23">
        <v>101459</v>
      </c>
      <c r="F14" s="5" t="str">
        <f>IF($B14="N/A","N/A",IF(E14&gt;15,"No",IF(E14&lt;-15,"No","Yes")))</f>
        <v>N/A</v>
      </c>
      <c r="G14" s="23">
        <v>81024</v>
      </c>
      <c r="H14" s="5" t="str">
        <f>IF($B14="N/A","N/A",IF(G14&gt;15,"No",IF(G14&lt;-15,"No","Yes")))</f>
        <v>N/A</v>
      </c>
      <c r="I14" s="6">
        <v>2.2040000000000002</v>
      </c>
      <c r="J14" s="6">
        <v>-20.100000000000001</v>
      </c>
      <c r="K14" s="111" t="str">
        <f t="shared" si="0"/>
        <v>Yes</v>
      </c>
    </row>
    <row r="15" spans="1:11" x14ac:dyDescent="0.25">
      <c r="A15" s="128" t="s">
        <v>440</v>
      </c>
      <c r="B15" s="22" t="s">
        <v>215</v>
      </c>
      <c r="C15" s="4">
        <v>10.247705775</v>
      </c>
      <c r="D15" s="5" t="str">
        <f>IF($B15="N/A","N/A",IF(C15&gt;20,"No",IF(C15&lt;5,"No","Yes")))</f>
        <v>Yes</v>
      </c>
      <c r="E15" s="4">
        <v>10.005026661</v>
      </c>
      <c r="F15" s="5" t="str">
        <f>IF($B15="N/A","N/A",IF(E15&gt;20,"No",IF(E15&lt;5,"No","Yes")))</f>
        <v>Yes</v>
      </c>
      <c r="G15" s="4">
        <v>9.7304502369999994</v>
      </c>
      <c r="H15" s="5" t="str">
        <f>IF($B15="N/A","N/A",IF(G15&gt;20,"No",IF(G15&lt;5,"No","Yes")))</f>
        <v>Yes</v>
      </c>
      <c r="I15" s="6">
        <v>-2.37</v>
      </c>
      <c r="J15" s="6">
        <v>-2.74</v>
      </c>
      <c r="K15" s="111" t="str">
        <f t="shared" si="0"/>
        <v>Yes</v>
      </c>
    </row>
    <row r="16" spans="1:11" x14ac:dyDescent="0.25">
      <c r="A16" s="128" t="s">
        <v>441</v>
      </c>
      <c r="B16" s="17" t="s">
        <v>213</v>
      </c>
      <c r="C16" s="4">
        <v>89.752294225</v>
      </c>
      <c r="D16" s="5" t="str">
        <f>IF($B16="N/A","N/A",IF(C16&gt;15,"No",IF(C16&lt;-15,"No","Yes")))</f>
        <v>N/A</v>
      </c>
      <c r="E16" s="4">
        <v>89.994973338999998</v>
      </c>
      <c r="F16" s="5" t="str">
        <f>IF($B16="N/A","N/A",IF(E16&gt;15,"No",IF(E16&lt;-15,"No","Yes")))</f>
        <v>N/A</v>
      </c>
      <c r="G16" s="4">
        <v>90.269549763000001</v>
      </c>
      <c r="H16" s="5" t="str">
        <f>IF($B16="N/A","N/A",IF(G16&gt;15,"No",IF(G16&lt;-15,"No","Yes")))</f>
        <v>N/A</v>
      </c>
      <c r="I16" s="6">
        <v>0.27039999999999997</v>
      </c>
      <c r="J16" s="6">
        <v>0.30509999999999998</v>
      </c>
      <c r="K16" s="111" t="str">
        <f t="shared" si="0"/>
        <v>Yes</v>
      </c>
    </row>
    <row r="17" spans="1:11" x14ac:dyDescent="0.25">
      <c r="A17" s="128" t="s">
        <v>442</v>
      </c>
      <c r="B17" s="22" t="s">
        <v>235</v>
      </c>
      <c r="C17" s="4">
        <v>1.0426005581</v>
      </c>
      <c r="D17" s="5" t="str">
        <f>IF($B17="N/A","N/A",IF(C17&gt;1,"Yes","No"))</f>
        <v>Yes</v>
      </c>
      <c r="E17" s="4">
        <v>2.4748913354000002</v>
      </c>
      <c r="F17" s="5" t="str">
        <f>IF($B17="N/A","N/A",IF(E17&gt;1,"Yes","No"))</f>
        <v>Yes</v>
      </c>
      <c r="G17" s="4">
        <v>7.7915185624000003</v>
      </c>
      <c r="H17" s="5" t="str">
        <f>IF($B17="N/A","N/A",IF(G17&gt;1,"Yes","No"))</f>
        <v>Yes</v>
      </c>
      <c r="I17" s="6">
        <v>137.4</v>
      </c>
      <c r="J17" s="6">
        <v>214.8</v>
      </c>
      <c r="K17" s="111" t="str">
        <f t="shared" si="0"/>
        <v>No</v>
      </c>
    </row>
    <row r="18" spans="1:11" x14ac:dyDescent="0.25">
      <c r="A18" s="128" t="s">
        <v>859</v>
      </c>
      <c r="B18" s="22" t="s">
        <v>213</v>
      </c>
      <c r="C18" s="75">
        <v>2034.1584541</v>
      </c>
      <c r="D18" s="5" t="str">
        <f>IF($B18="N/A","N/A",IF(C18&gt;15,"No",IF(C18&lt;-15,"No","Yes")))</f>
        <v>N/A</v>
      </c>
      <c r="E18" s="75">
        <v>6641.5324572</v>
      </c>
      <c r="F18" s="5" t="str">
        <f>IF($B18="N/A","N/A",IF(E18&gt;15,"No",IF(E18&lt;-15,"No","Yes")))</f>
        <v>N/A</v>
      </c>
      <c r="G18" s="75">
        <v>2975.7696815999998</v>
      </c>
      <c r="H18" s="5" t="str">
        <f>IF($B18="N/A","N/A",IF(G18&gt;15,"No",IF(G18&lt;-15,"No","Yes")))</f>
        <v>N/A</v>
      </c>
      <c r="I18" s="6">
        <v>226.5</v>
      </c>
      <c r="J18" s="6">
        <v>-55.2</v>
      </c>
      <c r="K18" s="111" t="str">
        <f t="shared" si="0"/>
        <v>No</v>
      </c>
    </row>
    <row r="19" spans="1:11" x14ac:dyDescent="0.25">
      <c r="A19" s="110" t="s">
        <v>131</v>
      </c>
      <c r="B19" s="22" t="s">
        <v>213</v>
      </c>
      <c r="C19" s="23">
        <v>11</v>
      </c>
      <c r="D19" s="22" t="s">
        <v>213</v>
      </c>
      <c r="E19" s="23">
        <v>240</v>
      </c>
      <c r="F19" s="22" t="s">
        <v>213</v>
      </c>
      <c r="G19" s="23">
        <v>37</v>
      </c>
      <c r="H19" s="5" t="str">
        <f>IF($B19="N/A","N/A",IF(G19&gt;15,"No",IF(G19&lt;-15,"No","Yes")))</f>
        <v>N/A</v>
      </c>
      <c r="I19" s="6">
        <v>23900</v>
      </c>
      <c r="J19" s="6">
        <v>-84.6</v>
      </c>
      <c r="K19" s="111" t="str">
        <f t="shared" si="0"/>
        <v>No</v>
      </c>
    </row>
    <row r="20" spans="1:11" x14ac:dyDescent="0.25">
      <c r="A20" s="110" t="s">
        <v>346</v>
      </c>
      <c r="B20" s="17" t="s">
        <v>213</v>
      </c>
      <c r="C20" s="4">
        <v>1.0073434999999999E-3</v>
      </c>
      <c r="D20" s="22" t="s">
        <v>213</v>
      </c>
      <c r="E20" s="4">
        <v>0.2365487537</v>
      </c>
      <c r="F20" s="22" t="s">
        <v>213</v>
      </c>
      <c r="G20" s="4">
        <v>4.5665481799999998E-2</v>
      </c>
      <c r="H20" s="5" t="str">
        <f>IF($B20="N/A","N/A",IF(G20&gt;15,"No",IF(G20&lt;-15,"No","Yes")))</f>
        <v>N/A</v>
      </c>
      <c r="I20" s="6">
        <v>23382</v>
      </c>
      <c r="J20" s="6">
        <v>-80.7</v>
      </c>
      <c r="K20" s="111" t="str">
        <f t="shared" si="0"/>
        <v>No</v>
      </c>
    </row>
    <row r="21" spans="1:11" ht="25" x14ac:dyDescent="0.25">
      <c r="A21" s="110" t="s">
        <v>838</v>
      </c>
      <c r="B21" s="22" t="s">
        <v>213</v>
      </c>
      <c r="C21" s="75">
        <v>4263</v>
      </c>
      <c r="D21" s="5" t="str">
        <f>IF($B21="N/A","N/A",IF(C21&gt;60,"No",IF(C21&lt;15,"No","Yes")))</f>
        <v>N/A</v>
      </c>
      <c r="E21" s="75">
        <v>2606.4958333</v>
      </c>
      <c r="F21" s="5" t="str">
        <f>IF($B21="N/A","N/A",IF(E21&gt;60,"No",IF(E21&lt;15,"No","Yes")))</f>
        <v>N/A</v>
      </c>
      <c r="G21" s="75">
        <v>3310</v>
      </c>
      <c r="H21" s="5" t="str">
        <f>IF($B21="N/A","N/A",IF(G21&gt;60,"No",IF(G21&lt;15,"No","Yes")))</f>
        <v>N/A</v>
      </c>
      <c r="I21" s="6">
        <v>-38.9</v>
      </c>
      <c r="J21" s="6">
        <v>26.99</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11</v>
      </c>
      <c r="H22" s="5" t="str">
        <f>IF($B22="N/A","N/A",IF(G22=0,"Yes","No"))</f>
        <v>No</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89098</v>
      </c>
      <c r="D6" s="5" t="str">
        <f>IF($B6="N/A","N/A",IF(C6&gt;15,"No",IF(C6&lt;-15,"No","Yes")))</f>
        <v>N/A</v>
      </c>
      <c r="E6" s="23">
        <v>91308</v>
      </c>
      <c r="F6" s="5" t="str">
        <f>IF($B6="N/A","N/A",IF(E6&gt;15,"No",IF(E6&lt;-15,"No","Yes")))</f>
        <v>N/A</v>
      </c>
      <c r="G6" s="23">
        <v>73140</v>
      </c>
      <c r="H6" s="5" t="str">
        <f>IF($B6="N/A","N/A",IF(G6&gt;15,"No",IF(G6&lt;-15,"No","Yes")))</f>
        <v>N/A</v>
      </c>
      <c r="I6" s="6">
        <v>2.48</v>
      </c>
      <c r="J6" s="6">
        <v>-19.899999999999999</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126.80726984</v>
      </c>
      <c r="D9" s="5" t="str">
        <f>IF($B9="N/A","N/A",IF(C9&gt;100,"No",IF(C9&lt;50,"No","Yes")))</f>
        <v>No</v>
      </c>
      <c r="E9" s="24">
        <v>125.49217382</v>
      </c>
      <c r="F9" s="5" t="str">
        <f>IF($B9="N/A","N/A",IF(E9&gt;100,"No",IF(E9&lt;50,"No","Yes")))</f>
        <v>No</v>
      </c>
      <c r="G9" s="24">
        <v>126.99446102</v>
      </c>
      <c r="H9" s="5" t="str">
        <f>IF($B9="N/A","N/A",IF(G9&gt;100,"No",IF(G9&lt;50,"No","Yes")))</f>
        <v>No</v>
      </c>
      <c r="I9" s="6">
        <v>-1.04</v>
      </c>
      <c r="J9" s="6">
        <v>1.1970000000000001</v>
      </c>
      <c r="K9" s="111" t="str">
        <f t="shared" si="0"/>
        <v>Yes</v>
      </c>
    </row>
    <row r="10" spans="1:11" ht="25" x14ac:dyDescent="0.25">
      <c r="A10" s="130" t="s">
        <v>841</v>
      </c>
      <c r="B10" s="22" t="s">
        <v>213</v>
      </c>
      <c r="C10" s="24">
        <v>400.73341311000001</v>
      </c>
      <c r="D10" s="5" t="str">
        <f>IF($B10="N/A","N/A",IF(C10&gt;15,"No",IF(C10&lt;-15,"No","Yes")))</f>
        <v>N/A</v>
      </c>
      <c r="E10" s="24">
        <v>430.70753781000002</v>
      </c>
      <c r="F10" s="5" t="str">
        <f>IF($B10="N/A","N/A",IF(E10&gt;15,"No",IF(E10&lt;-15,"No","Yes")))</f>
        <v>N/A</v>
      </c>
      <c r="G10" s="24">
        <v>124.55847803</v>
      </c>
      <c r="H10" s="5" t="str">
        <f>IF($B10="N/A","N/A",IF(G10&gt;15,"No",IF(G10&lt;-15,"No","Yes")))</f>
        <v>N/A</v>
      </c>
      <c r="I10" s="6">
        <v>7.48</v>
      </c>
      <c r="J10" s="6">
        <v>-71.099999999999994</v>
      </c>
      <c r="K10" s="111" t="str">
        <f t="shared" si="0"/>
        <v>No</v>
      </c>
    </row>
    <row r="11" spans="1:11" ht="25" x14ac:dyDescent="0.25">
      <c r="A11" s="130" t="s">
        <v>842</v>
      </c>
      <c r="B11" s="22" t="s">
        <v>213</v>
      </c>
      <c r="C11" s="24" t="s">
        <v>1748</v>
      </c>
      <c r="D11" s="5" t="str">
        <f>IF($B11="N/A","N/A",IF(C11&gt;15,"No",IF(C11&lt;-15,"No","Yes")))</f>
        <v>N/A</v>
      </c>
      <c r="E11" s="24" t="s">
        <v>1748</v>
      </c>
      <c r="F11" s="5" t="str">
        <f>IF($B11="N/A","N/A",IF(E11&gt;15,"No",IF(E11&lt;-15,"No","Yes")))</f>
        <v>N/A</v>
      </c>
      <c r="G11" s="24">
        <v>721.07123288000003</v>
      </c>
      <c r="H11" s="5" t="str">
        <f>IF($B11="N/A","N/A",IF(G11&gt;15,"No",IF(G11&lt;-15,"No","Yes")))</f>
        <v>N/A</v>
      </c>
      <c r="I11" s="6" t="s">
        <v>1748</v>
      </c>
      <c r="J11" s="6" t="s">
        <v>1748</v>
      </c>
      <c r="K11" s="111" t="str">
        <f t="shared" si="0"/>
        <v>N/A</v>
      </c>
    </row>
    <row r="12" spans="1:11" ht="25" x14ac:dyDescent="0.25">
      <c r="A12" s="130" t="s">
        <v>843</v>
      </c>
      <c r="B12" s="22" t="s">
        <v>213</v>
      </c>
      <c r="C12" s="24">
        <v>947.41221373999997</v>
      </c>
      <c r="D12" s="5" t="str">
        <f>IF($B12="N/A","N/A",IF(C12&gt;15,"No",IF(C12&lt;-15,"No","Yes")))</f>
        <v>N/A</v>
      </c>
      <c r="E12" s="24">
        <v>1221.9405449999999</v>
      </c>
      <c r="F12" s="5" t="str">
        <f>IF($B12="N/A","N/A",IF(E12&gt;15,"No",IF(E12&lt;-15,"No","Yes")))</f>
        <v>N/A</v>
      </c>
      <c r="G12" s="24">
        <v>1238.2691256999999</v>
      </c>
      <c r="H12" s="5" t="str">
        <f>IF($B12="N/A","N/A",IF(G12&gt;15,"No",IF(G12&lt;-15,"No","Yes")))</f>
        <v>N/A</v>
      </c>
      <c r="I12" s="6">
        <v>28.98</v>
      </c>
      <c r="J12" s="6">
        <v>1.3360000000000001</v>
      </c>
      <c r="K12" s="111" t="str">
        <f t="shared" si="0"/>
        <v>Yes</v>
      </c>
    </row>
    <row r="13" spans="1:11" x14ac:dyDescent="0.25">
      <c r="A13" s="130" t="s">
        <v>652</v>
      </c>
      <c r="B13" s="22" t="s">
        <v>237</v>
      </c>
      <c r="C13" s="4">
        <v>99.043749579000007</v>
      </c>
      <c r="D13" s="5" t="str">
        <f>IF($B13="N/A","N/A",IF(C13&gt;99,"No",IF(C13&lt;75,"No","Yes")))</f>
        <v>No</v>
      </c>
      <c r="E13" s="4">
        <v>99.060323300999997</v>
      </c>
      <c r="F13" s="5" t="str">
        <f>IF($B13="N/A","N/A",IF(E13&gt;99,"No",IF(E13&lt;75,"No","Yes")))</f>
        <v>No</v>
      </c>
      <c r="G13" s="4">
        <v>89.852337981999995</v>
      </c>
      <c r="H13" s="5" t="str">
        <f>IF($B13="N/A","N/A",IF(G13&gt;99,"No",IF(G13&lt;75,"No","Yes")))</f>
        <v>Yes</v>
      </c>
      <c r="I13" s="6">
        <v>1.67E-2</v>
      </c>
      <c r="J13" s="6">
        <v>-9.3000000000000007</v>
      </c>
      <c r="K13" s="111" t="str">
        <f t="shared" ref="K13:K24" si="1">IF(J13="Div by 0", "N/A", IF(J13="N/A","N/A", IF(J13&gt;30, "No", IF(J13&lt;-30, "No", "Yes"))))</f>
        <v>Yes</v>
      </c>
    </row>
    <row r="14" spans="1:11" x14ac:dyDescent="0.25">
      <c r="A14" s="130" t="s">
        <v>493</v>
      </c>
      <c r="B14" s="22" t="s">
        <v>213</v>
      </c>
      <c r="C14" s="5">
        <v>99.363143938999997</v>
      </c>
      <c r="D14" s="5" t="str">
        <f>IF($B14="N/A","N/A",IF(C14&gt;15,"No",IF(C14&lt;-15,"No","Yes")))</f>
        <v>N/A</v>
      </c>
      <c r="E14" s="5">
        <v>99.409618574000007</v>
      </c>
      <c r="F14" s="5" t="str">
        <f>IF($B14="N/A","N/A",IF(E14&gt;15,"No",IF(E14&lt;-15,"No","Yes")))</f>
        <v>N/A</v>
      </c>
      <c r="G14" s="5">
        <v>99.913265772000003</v>
      </c>
      <c r="H14" s="5" t="str">
        <f>IF($B14="N/A","N/A",IF(G14&gt;15,"No",IF(G14&lt;-15,"No","Yes")))</f>
        <v>N/A</v>
      </c>
      <c r="I14" s="6">
        <v>4.6800000000000001E-2</v>
      </c>
      <c r="J14" s="6">
        <v>0.50660000000000005</v>
      </c>
      <c r="K14" s="111" t="str">
        <f t="shared" si="1"/>
        <v>Yes</v>
      </c>
    </row>
    <row r="15" spans="1:11" x14ac:dyDescent="0.25">
      <c r="A15" s="130" t="s">
        <v>844</v>
      </c>
      <c r="B15" s="22" t="s">
        <v>213</v>
      </c>
      <c r="C15" s="23">
        <v>18.217622371000001</v>
      </c>
      <c r="D15" s="5" t="str">
        <f>IF($B15="N/A","N/A",IF(C15&gt;15,"No",IF(C15&lt;-15,"No","Yes")))</f>
        <v>N/A</v>
      </c>
      <c r="E15" s="6">
        <v>18.067396236</v>
      </c>
      <c r="F15" s="5" t="str">
        <f>IF($B15="N/A","N/A",IF(E15&gt;15,"No",IF(E15&lt;-15,"No","Yes")))</f>
        <v>N/A</v>
      </c>
      <c r="G15" s="6">
        <v>22.417142596000001</v>
      </c>
      <c r="H15" s="5" t="str">
        <f>IF($B15="N/A","N/A",IF(G15&gt;15,"No",IF(G15&lt;-15,"No","Yes")))</f>
        <v>N/A</v>
      </c>
      <c r="I15" s="6">
        <v>-0.82499999999999996</v>
      </c>
      <c r="J15" s="6">
        <v>24.08</v>
      </c>
      <c r="K15" s="111" t="str">
        <f t="shared" si="1"/>
        <v>Yes</v>
      </c>
    </row>
    <row r="16" spans="1:11" x14ac:dyDescent="0.25">
      <c r="A16" s="131" t="s">
        <v>653</v>
      </c>
      <c r="B16" s="38" t="s">
        <v>238</v>
      </c>
      <c r="C16" s="5">
        <v>0.33895261399999999</v>
      </c>
      <c r="D16" s="5" t="str">
        <f>IF($B16="N/A","N/A",IF(C16&gt;20,"No",IF(C16&lt;=0,"No","Yes")))</f>
        <v>Yes</v>
      </c>
      <c r="E16" s="5">
        <v>0.34279581199999998</v>
      </c>
      <c r="F16" s="5" t="str">
        <f>IF($B16="N/A","N/A",IF(E16&gt;20,"No",IF(E16&lt;=0,"No","Yes")))</f>
        <v>Yes</v>
      </c>
      <c r="G16" s="5">
        <v>9.5255674050000003</v>
      </c>
      <c r="H16" s="5" t="str">
        <f>IF($B16="N/A","N/A",IF(G16&gt;20,"No",IF(G16&lt;=0,"No","Yes")))</f>
        <v>Yes</v>
      </c>
      <c r="I16" s="6">
        <v>1.1339999999999999</v>
      </c>
      <c r="J16" s="6">
        <v>2679</v>
      </c>
      <c r="K16" s="111" t="str">
        <f t="shared" si="1"/>
        <v>No</v>
      </c>
    </row>
    <row r="17" spans="1:11" x14ac:dyDescent="0.25">
      <c r="A17" s="131" t="s">
        <v>369</v>
      </c>
      <c r="B17" s="22" t="s">
        <v>213</v>
      </c>
      <c r="C17" s="5">
        <v>100</v>
      </c>
      <c r="D17" s="5" t="str">
        <f>IF($B17="N/A","N/A",IF(C17&gt;15,"No",IF(C17&lt;-15,"No","Yes")))</f>
        <v>N/A</v>
      </c>
      <c r="E17" s="5">
        <v>100</v>
      </c>
      <c r="F17" s="5" t="str">
        <f>IF($B17="N/A","N/A",IF(E17&gt;15,"No",IF(E17&lt;-15,"No","Yes")))</f>
        <v>N/A</v>
      </c>
      <c r="G17" s="5">
        <v>99.985646619999997</v>
      </c>
      <c r="H17" s="5" t="str">
        <f>IF($B17="N/A","N/A",IF(G17&gt;15,"No",IF(G17&lt;-15,"No","Yes")))</f>
        <v>N/A</v>
      </c>
      <c r="I17" s="6">
        <v>0</v>
      </c>
      <c r="J17" s="6">
        <v>-1.4E-2</v>
      </c>
      <c r="K17" s="111" t="str">
        <f t="shared" si="1"/>
        <v>Yes</v>
      </c>
    </row>
    <row r="18" spans="1:11" x14ac:dyDescent="0.25">
      <c r="A18" s="131" t="s">
        <v>845</v>
      </c>
      <c r="B18" s="22" t="s">
        <v>213</v>
      </c>
      <c r="C18" s="6">
        <v>24.90397351</v>
      </c>
      <c r="D18" s="5" t="str">
        <f>IF($B18="N/A","N/A",IF(C18&gt;15,"No",IF(C18&lt;-15,"No","Yes")))</f>
        <v>N/A</v>
      </c>
      <c r="E18" s="6">
        <v>25.769968050999999</v>
      </c>
      <c r="F18" s="5" t="str">
        <f>IF($B18="N/A","N/A",IF(E18&gt;15,"No",IF(E18&lt;-15,"No","Yes")))</f>
        <v>N/A</v>
      </c>
      <c r="G18" s="6">
        <v>26.323284524999998</v>
      </c>
      <c r="H18" s="5" t="str">
        <f>IF($B18="N/A","N/A",IF(G18&gt;15,"No",IF(G18&lt;-15,"No","Yes")))</f>
        <v>N/A</v>
      </c>
      <c r="I18" s="6">
        <v>3.4769999999999999</v>
      </c>
      <c r="J18" s="6">
        <v>2.1469999999999998</v>
      </c>
      <c r="K18" s="111" t="str">
        <f t="shared" si="1"/>
        <v>Yes</v>
      </c>
    </row>
    <row r="19" spans="1:11" x14ac:dyDescent="0.25">
      <c r="A19" s="130" t="s">
        <v>654</v>
      </c>
      <c r="B19" s="38" t="s">
        <v>239</v>
      </c>
      <c r="C19" s="5">
        <v>0</v>
      </c>
      <c r="D19" s="5" t="str">
        <f>IF($B19="N/A","N/A",IF(C19&gt;10,"No",IF(C19&lt;=0,"No","Yes")))</f>
        <v>No</v>
      </c>
      <c r="E19" s="5">
        <v>0</v>
      </c>
      <c r="F19" s="5" t="str">
        <f>IF($B19="N/A","N/A",IF(E19&gt;10,"No",IF(E19&lt;=0,"No","Yes")))</f>
        <v>No</v>
      </c>
      <c r="G19" s="5">
        <v>3.6915504500000001E-2</v>
      </c>
      <c r="H19" s="5" t="str">
        <f>IF($B19="N/A","N/A",IF(G19&gt;10,"No",IF(G19&lt;=0,"No","Yes")))</f>
        <v>Yes</v>
      </c>
      <c r="I19" s="6" t="s">
        <v>1748</v>
      </c>
      <c r="J19" s="6" t="s">
        <v>1748</v>
      </c>
      <c r="K19" s="111" t="str">
        <f t="shared" si="1"/>
        <v>N/A</v>
      </c>
    </row>
    <row r="20" spans="1:11" x14ac:dyDescent="0.25">
      <c r="A20" s="130" t="s">
        <v>129</v>
      </c>
      <c r="B20" s="22" t="s">
        <v>213</v>
      </c>
      <c r="C20" s="5" t="s">
        <v>1748</v>
      </c>
      <c r="D20" s="5" t="str">
        <f>IF($B20="N/A","N/A",IF(C20&gt;15,"No",IF(C20&lt;-15,"No","Yes")))</f>
        <v>N/A</v>
      </c>
      <c r="E20" s="5" t="s">
        <v>1748</v>
      </c>
      <c r="F20" s="5" t="str">
        <f>IF($B20="N/A","N/A",IF(E20&gt;15,"No",IF(E20&lt;-15,"No","Yes")))</f>
        <v>N/A</v>
      </c>
      <c r="G20" s="5">
        <v>100</v>
      </c>
      <c r="H20" s="5" t="str">
        <f>IF($B20="N/A","N/A",IF(G20&gt;15,"No",IF(G20&lt;-15,"No","Yes")))</f>
        <v>N/A</v>
      </c>
      <c r="I20" s="6" t="s">
        <v>1748</v>
      </c>
      <c r="J20" s="6" t="s">
        <v>1748</v>
      </c>
      <c r="K20" s="111" t="str">
        <f t="shared" si="1"/>
        <v>N/A</v>
      </c>
    </row>
    <row r="21" spans="1:11" x14ac:dyDescent="0.25">
      <c r="A21" s="130" t="s">
        <v>846</v>
      </c>
      <c r="B21" s="22" t="s">
        <v>213</v>
      </c>
      <c r="C21" s="6" t="s">
        <v>1748</v>
      </c>
      <c r="D21" s="5" t="str">
        <f>IF($B21="N/A","N/A",IF(C21&gt;15,"No",IF(C21&lt;-15,"No","Yes")))</f>
        <v>N/A</v>
      </c>
      <c r="E21" s="6" t="s">
        <v>1748</v>
      </c>
      <c r="F21" s="5" t="str">
        <f>IF($B21="N/A","N/A",IF(E21&gt;15,"No",IF(E21&lt;-15,"No","Yes")))</f>
        <v>N/A</v>
      </c>
      <c r="G21" s="6">
        <v>13.518518519000001</v>
      </c>
      <c r="H21" s="5" t="str">
        <f>IF($B21="N/A","N/A",IF(G21&gt;15,"No",IF(G21&lt;-15,"No","Yes")))</f>
        <v>N/A</v>
      </c>
      <c r="I21" s="6" t="s">
        <v>1748</v>
      </c>
      <c r="J21" s="6" t="s">
        <v>1748</v>
      </c>
      <c r="K21" s="111" t="str">
        <f t="shared" si="1"/>
        <v>N/A</v>
      </c>
    </row>
    <row r="22" spans="1:11" x14ac:dyDescent="0.25">
      <c r="A22" s="130" t="s">
        <v>1697</v>
      </c>
      <c r="B22" s="38" t="s">
        <v>224</v>
      </c>
      <c r="C22" s="5">
        <v>0.61729780690000002</v>
      </c>
      <c r="D22" s="5" t="str">
        <f>IF($B22="N/A","N/A",IF(C22&gt;5,"No",IF(C22&lt;=0,"No","Yes")))</f>
        <v>Yes</v>
      </c>
      <c r="E22" s="5">
        <v>0.59688088669999995</v>
      </c>
      <c r="F22" s="5" t="str">
        <f>IF($B22="N/A","N/A",IF(E22&gt;5,"No",IF(E22&lt;=0,"No","Yes")))</f>
        <v>Yes</v>
      </c>
      <c r="G22" s="5">
        <v>0.5851791086</v>
      </c>
      <c r="H22" s="5" t="str">
        <f>IF($B22="N/A","N/A",IF(G22&gt;5,"No",IF(G22&lt;=0,"No","Yes")))</f>
        <v>Yes</v>
      </c>
      <c r="I22" s="6">
        <v>-3.31</v>
      </c>
      <c r="J22" s="6">
        <v>-1.96</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9.7654545455000008</v>
      </c>
      <c r="D24" s="5" t="str">
        <f>IF($B24="N/A","N/A",IF(C24&gt;15,"No",IF(C24&lt;-15,"No","Yes")))</f>
        <v>N/A</v>
      </c>
      <c r="E24" s="6">
        <v>11.110091743</v>
      </c>
      <c r="F24" s="5" t="str">
        <f>IF($B24="N/A","N/A",IF(E24&gt;15,"No",IF(E24&lt;-15,"No","Yes")))</f>
        <v>N/A</v>
      </c>
      <c r="G24" s="6">
        <v>13.682242991000001</v>
      </c>
      <c r="H24" s="5" t="str">
        <f>IF($B24="N/A","N/A",IF(G24&gt;15,"No",IF(G24&lt;-15,"No","Yes")))</f>
        <v>N/A</v>
      </c>
      <c r="I24" s="6">
        <v>13.77</v>
      </c>
      <c r="J24" s="6">
        <v>23.15</v>
      </c>
      <c r="K24" s="111" t="str">
        <f t="shared" si="1"/>
        <v>Yes</v>
      </c>
    </row>
    <row r="25" spans="1:11" x14ac:dyDescent="0.25">
      <c r="A25" s="130" t="s">
        <v>15</v>
      </c>
      <c r="B25" s="22" t="s">
        <v>240</v>
      </c>
      <c r="C25" s="5">
        <v>0</v>
      </c>
      <c r="D25" s="5" t="str">
        <f>IF($B25="N/A","N/A",IF(C25&gt;20,"No",IF(C25&lt;1,"No","Yes")))</f>
        <v>No</v>
      </c>
      <c r="E25" s="5">
        <v>7.6663599999999997E-3</v>
      </c>
      <c r="F25" s="5" t="str">
        <f>IF($B25="N/A","N/A",IF(E25&gt;20,"No",IF(E25&lt;1,"No","Yes")))</f>
        <v>No</v>
      </c>
      <c r="G25" s="5">
        <v>0.64807219029999996</v>
      </c>
      <c r="H25" s="5" t="str">
        <f>IF($B25="N/A","N/A",IF(G25&gt;20,"No",IF(G25&lt;1,"No","Yes")))</f>
        <v>No</v>
      </c>
      <c r="I25" s="6" t="s">
        <v>1748</v>
      </c>
      <c r="J25" s="6">
        <v>8353</v>
      </c>
      <c r="K25" s="111" t="str">
        <f t="shared" ref="K25:K34" si="2">IF(J25="Div by 0", "N/A", IF(J25="N/A","N/A", IF(J25&gt;30, "No", IF(J25&lt;-30, "No", "Yes"))))</f>
        <v>No</v>
      </c>
    </row>
    <row r="26" spans="1:11" x14ac:dyDescent="0.25">
      <c r="A26" s="130" t="s">
        <v>159</v>
      </c>
      <c r="B26" s="22" t="s">
        <v>214</v>
      </c>
      <c r="C26" s="5">
        <v>99.693595815999998</v>
      </c>
      <c r="D26" s="5" t="str">
        <f>IF($B26="N/A","N/A",IF(C26&gt;100,"No",IF(C26&lt;95,"No","Yes")))</f>
        <v>Yes</v>
      </c>
      <c r="E26" s="5">
        <v>99.831340080000004</v>
      </c>
      <c r="F26" s="5" t="str">
        <f>IF($B26="N/A","N/A",IF(E26&gt;100,"No",IF(E26&lt;95,"No","Yes")))</f>
        <v>Yes</v>
      </c>
      <c r="G26" s="5">
        <v>99.989062072999999</v>
      </c>
      <c r="H26" s="5" t="str">
        <f>IF($B26="N/A","N/A",IF(G26&gt;100,"No",IF(G26&lt;95,"No","Yes")))</f>
        <v>Yes</v>
      </c>
      <c r="I26" s="6">
        <v>0.13819999999999999</v>
      </c>
      <c r="J26" s="6">
        <v>0.158</v>
      </c>
      <c r="K26" s="111" t="str">
        <f t="shared" si="2"/>
        <v>Yes</v>
      </c>
    </row>
    <row r="27" spans="1:11" x14ac:dyDescent="0.25">
      <c r="A27" s="130" t="s">
        <v>32</v>
      </c>
      <c r="B27" s="22" t="s">
        <v>214</v>
      </c>
      <c r="C27" s="5">
        <v>100</v>
      </c>
      <c r="D27" s="5" t="str">
        <f>IF($B27="N/A","N/A",IF(C27&gt;100,"No",IF(C27&lt;95,"No","Yes")))</f>
        <v>Yes</v>
      </c>
      <c r="E27" s="5">
        <v>99.796293863000002</v>
      </c>
      <c r="F27" s="5" t="str">
        <f>IF($B27="N/A","N/A",IF(E27&gt;100,"No",IF(E27&lt;95,"No","Yes")))</f>
        <v>Yes</v>
      </c>
      <c r="G27" s="5">
        <v>93.636860815000006</v>
      </c>
      <c r="H27" s="5" t="str">
        <f>IF($B27="N/A","N/A",IF(G27&gt;100,"No",IF(G27&lt;95,"No","Yes")))</f>
        <v>No</v>
      </c>
      <c r="I27" s="6">
        <v>-0.20399999999999999</v>
      </c>
      <c r="J27" s="6">
        <v>-6.17</v>
      </c>
      <c r="K27" s="111" t="str">
        <f t="shared" si="2"/>
        <v>Yes</v>
      </c>
    </row>
    <row r="28" spans="1:11" x14ac:dyDescent="0.25">
      <c r="A28" s="130" t="s">
        <v>848</v>
      </c>
      <c r="B28" s="22" t="s">
        <v>226</v>
      </c>
      <c r="C28" s="5">
        <v>9.8038115333999993</v>
      </c>
      <c r="D28" s="5" t="str">
        <f>IF($B28="N/A","N/A",IF(C28&gt;30,"No",IF(C28&lt;5,"No","Yes")))</f>
        <v>Yes</v>
      </c>
      <c r="E28" s="5">
        <v>9.8746735145999995</v>
      </c>
      <c r="F28" s="5" t="str">
        <f>IF($B28="N/A","N/A",IF(E28&gt;30,"No",IF(E28&lt;5,"No","Yes")))</f>
        <v>Yes</v>
      </c>
      <c r="G28" s="5">
        <v>8.8251613467999999</v>
      </c>
      <c r="H28" s="5" t="str">
        <f>IF($B28="N/A","N/A",IF(G28&gt;30,"No",IF(G28&lt;5,"No","Yes")))</f>
        <v>Yes</v>
      </c>
      <c r="I28" s="6">
        <v>0.7228</v>
      </c>
      <c r="J28" s="6">
        <v>-10.6</v>
      </c>
      <c r="K28" s="111" t="str">
        <f t="shared" si="2"/>
        <v>Yes</v>
      </c>
    </row>
    <row r="29" spans="1:11" x14ac:dyDescent="0.25">
      <c r="A29" s="130" t="s">
        <v>849</v>
      </c>
      <c r="B29" s="22" t="s">
        <v>227</v>
      </c>
      <c r="C29" s="5">
        <v>45.827066825000003</v>
      </c>
      <c r="D29" s="5" t="str">
        <f>IF($B29="N/A","N/A",IF(C29&gt;75,"No",IF(C29&lt;15,"No","Yes")))</f>
        <v>Yes</v>
      </c>
      <c r="E29" s="5">
        <v>42.232391739000001</v>
      </c>
      <c r="F29" s="5" t="str">
        <f>IF($B29="N/A","N/A",IF(E29&gt;75,"No",IF(E29&lt;15,"No","Yes")))</f>
        <v>Yes</v>
      </c>
      <c r="G29" s="5">
        <v>42.138539262999998</v>
      </c>
      <c r="H29" s="5" t="str">
        <f>IF($B29="N/A","N/A",IF(G29&gt;75,"No",IF(G29&lt;15,"No","Yes")))</f>
        <v>Yes</v>
      </c>
      <c r="I29" s="6">
        <v>-7.84</v>
      </c>
      <c r="J29" s="6">
        <v>-0.222</v>
      </c>
      <c r="K29" s="111" t="str">
        <f t="shared" si="2"/>
        <v>Yes</v>
      </c>
    </row>
    <row r="30" spans="1:11" x14ac:dyDescent="0.25">
      <c r="A30" s="130" t="s">
        <v>850</v>
      </c>
      <c r="B30" s="22" t="s">
        <v>228</v>
      </c>
      <c r="C30" s="5">
        <v>44.369121641</v>
      </c>
      <c r="D30" s="5" t="str">
        <f>IF($B30="N/A","N/A",IF(C30&gt;70,"No",IF(C30&lt;25,"No","Yes")))</f>
        <v>Yes</v>
      </c>
      <c r="E30" s="5">
        <v>47.892934746999998</v>
      </c>
      <c r="F30" s="5" t="str">
        <f>IF($B30="N/A","N/A",IF(E30&gt;70,"No",IF(E30&lt;25,"No","Yes")))</f>
        <v>Yes</v>
      </c>
      <c r="G30" s="5">
        <v>49.036299390000003</v>
      </c>
      <c r="H30" s="5" t="str">
        <f>IF($B30="N/A","N/A",IF(G30&gt;70,"No",IF(G30&lt;25,"No","Yes")))</f>
        <v>Yes</v>
      </c>
      <c r="I30" s="6">
        <v>7.9420000000000002</v>
      </c>
      <c r="J30" s="6">
        <v>2.387</v>
      </c>
      <c r="K30" s="111" t="str">
        <f t="shared" si="2"/>
        <v>Yes</v>
      </c>
    </row>
    <row r="31" spans="1:11" x14ac:dyDescent="0.25">
      <c r="A31" s="130" t="s">
        <v>160</v>
      </c>
      <c r="B31" s="22" t="s">
        <v>214</v>
      </c>
      <c r="C31" s="5">
        <v>99.827156614000003</v>
      </c>
      <c r="D31" s="5" t="str">
        <f>IF($B31="N/A","N/A",IF(C31&gt;100,"No",IF(C31&lt;95,"No","Yes")))</f>
        <v>Yes</v>
      </c>
      <c r="E31" s="5">
        <v>99.832435274000005</v>
      </c>
      <c r="F31" s="5" t="str">
        <f>IF($B31="N/A","N/A",IF(E31&gt;100,"No",IF(E31&lt;95,"No","Yes")))</f>
        <v>Yes</v>
      </c>
      <c r="G31" s="5">
        <v>99.960350013999999</v>
      </c>
      <c r="H31" s="5" t="str">
        <f>IF($B31="N/A","N/A",IF(G31&gt;100,"No",IF(G31&lt;95,"No","Yes")))</f>
        <v>Yes</v>
      </c>
      <c r="I31" s="6">
        <v>5.3E-3</v>
      </c>
      <c r="J31" s="6">
        <v>0.12809999999999999</v>
      </c>
      <c r="K31" s="111" t="str">
        <f t="shared" si="2"/>
        <v>Yes</v>
      </c>
    </row>
    <row r="32" spans="1:11" x14ac:dyDescent="0.25">
      <c r="A32" s="109" t="s">
        <v>372</v>
      </c>
      <c r="B32" s="22" t="s">
        <v>241</v>
      </c>
      <c r="C32" s="5">
        <v>0.87768524550000004</v>
      </c>
      <c r="D32" s="5" t="str">
        <f>IF($B32="N/A","N/A",IF(C32&gt;5,"No",IF(C32&lt;1,"No","Yes")))</f>
        <v>No</v>
      </c>
      <c r="E32" s="5">
        <v>0.78634949840000001</v>
      </c>
      <c r="F32" s="5" t="str">
        <f>IF($B32="N/A","N/A",IF(E32&gt;5,"No",IF(E32&lt;1,"No","Yes")))</f>
        <v>No</v>
      </c>
      <c r="G32" s="5">
        <v>0.89554279459999997</v>
      </c>
      <c r="H32" s="5" t="str">
        <f>IF($B32="N/A","N/A",IF(G32&gt;5,"No",IF(G32&lt;1,"No","Yes")))</f>
        <v>No</v>
      </c>
      <c r="I32" s="6">
        <v>-10.4</v>
      </c>
      <c r="J32" s="6">
        <v>13.89</v>
      </c>
      <c r="K32" s="111" t="str">
        <f t="shared" si="2"/>
        <v>Yes</v>
      </c>
    </row>
    <row r="33" spans="1:11" x14ac:dyDescent="0.25">
      <c r="A33" s="109" t="s">
        <v>374</v>
      </c>
      <c r="B33" s="22" t="s">
        <v>242</v>
      </c>
      <c r="C33" s="5">
        <v>96.900042650000003</v>
      </c>
      <c r="D33" s="5" t="str">
        <f>IF($B33="N/A","N/A",IF(C33&gt;98,"No",IF(C33&lt;8,"No","Yes")))</f>
        <v>Yes</v>
      </c>
      <c r="E33" s="5">
        <v>97.355105796000004</v>
      </c>
      <c r="F33" s="5" t="str">
        <f>IF($B33="N/A","N/A",IF(E33&gt;98,"No",IF(E33&lt;8,"No","Yes")))</f>
        <v>Yes</v>
      </c>
      <c r="G33" s="5">
        <v>92.190319934000001</v>
      </c>
      <c r="H33" s="5" t="str">
        <f>IF($B33="N/A","N/A",IF(G33&gt;98,"No",IF(G33&lt;8,"No","Yes")))</f>
        <v>Yes</v>
      </c>
      <c r="I33" s="6">
        <v>0.46960000000000002</v>
      </c>
      <c r="J33" s="6">
        <v>-5.31</v>
      </c>
      <c r="K33" s="111" t="str">
        <f t="shared" si="2"/>
        <v>Yes</v>
      </c>
    </row>
    <row r="34" spans="1:11" x14ac:dyDescent="0.25">
      <c r="A34" s="126" t="s">
        <v>375</v>
      </c>
      <c r="B34" s="132" t="s">
        <v>224</v>
      </c>
      <c r="C34" s="120">
        <v>0.66892635079999996</v>
      </c>
      <c r="D34" s="120" t="str">
        <f>IF($B34="N/A","N/A",IF(C34&gt;5,"No",IF(C34&lt;=0,"No","Yes")))</f>
        <v>Yes</v>
      </c>
      <c r="E34" s="120">
        <v>0.61768957810000003</v>
      </c>
      <c r="F34" s="120" t="str">
        <f>IF($B34="N/A","N/A",IF(E34&gt;5,"No",IF(E34&lt;=0,"No","Yes")))</f>
        <v>Yes</v>
      </c>
      <c r="G34" s="120">
        <v>6.0336341263</v>
      </c>
      <c r="H34" s="120" t="str">
        <f>IF($B34="N/A","N/A",IF(G34&gt;5,"No",IF(G34&lt;=0,"No","Yes")))</f>
        <v>No</v>
      </c>
      <c r="I34" s="121">
        <v>-7.66</v>
      </c>
      <c r="J34" s="121">
        <v>876.8</v>
      </c>
      <c r="K34" s="122" t="str">
        <f t="shared" si="2"/>
        <v>No</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10173</v>
      </c>
      <c r="D6" s="5" t="str">
        <f>IF($B6="N/A","N/A",IF(C6&gt;15,"No",IF(C6&lt;-15,"No","Yes")))</f>
        <v>N/A</v>
      </c>
      <c r="E6" s="23">
        <v>10151</v>
      </c>
      <c r="F6" s="5" t="str">
        <f>IF($B6="N/A","N/A",IF(E6&gt;15,"No",IF(E6&lt;-15,"No","Yes")))</f>
        <v>N/A</v>
      </c>
      <c r="G6" s="23">
        <v>7884</v>
      </c>
      <c r="H6" s="5" t="str">
        <f>IF($B6="N/A","N/A",IF(G6&gt;15,"No",IF(G6&lt;-15,"No","Yes")))</f>
        <v>N/A</v>
      </c>
      <c r="I6" s="6">
        <v>-0.216</v>
      </c>
      <c r="J6" s="6">
        <v>-22.3</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740.16357023</v>
      </c>
      <c r="D9" s="5" t="str">
        <f>IF($B9="N/A","N/A",IF(C9&gt;15,"No",IF(C9&lt;-15,"No","Yes")))</f>
        <v>N/A</v>
      </c>
      <c r="E9" s="24">
        <v>750.59205989999998</v>
      </c>
      <c r="F9" s="5" t="str">
        <f>IF($B9="N/A","N/A",IF(E9&gt;15,"No",IF(E9&lt;-15,"No","Yes")))</f>
        <v>N/A</v>
      </c>
      <c r="G9" s="24">
        <v>884.87671233000003</v>
      </c>
      <c r="H9" s="5" t="str">
        <f>IF($B9="N/A","N/A",IF(G9&gt;15,"No",IF(G9&lt;-15,"No","Yes")))</f>
        <v>N/A</v>
      </c>
      <c r="I9" s="6">
        <v>1.409</v>
      </c>
      <c r="J9" s="6">
        <v>17.89</v>
      </c>
      <c r="K9" s="111" t="str">
        <f t="shared" si="0"/>
        <v>Yes</v>
      </c>
    </row>
    <row r="10" spans="1:11" x14ac:dyDescent="0.25">
      <c r="A10" s="130" t="s">
        <v>652</v>
      </c>
      <c r="B10" s="22" t="s">
        <v>237</v>
      </c>
      <c r="C10" s="4">
        <v>99.862380811999998</v>
      </c>
      <c r="D10" s="5" t="str">
        <f>IF($B10="N/A","N/A",IF(C10&gt;99,"No",IF(C10&lt;75,"No","Yes")))</f>
        <v>No</v>
      </c>
      <c r="E10" s="4">
        <v>99.842380061</v>
      </c>
      <c r="F10" s="5" t="str">
        <f>IF($B10="N/A","N/A",IF(E10&gt;99,"No",IF(E10&lt;75,"No","Yes")))</f>
        <v>No</v>
      </c>
      <c r="G10" s="4">
        <v>99.695585996999995</v>
      </c>
      <c r="H10" s="5" t="str">
        <f>IF($B10="N/A","N/A",IF(G10&gt;99,"No",IF(G10&lt;75,"No","Yes")))</f>
        <v>No</v>
      </c>
      <c r="I10" s="6">
        <v>-0.02</v>
      </c>
      <c r="J10" s="6">
        <v>-0.14699999999999999</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0</v>
      </c>
      <c r="D12" s="5" t="str">
        <f>IF($B12="N/A","N/A",IF(C12&gt;10,"No",IF(C12&lt;=0,"No","Yes")))</f>
        <v>No</v>
      </c>
      <c r="E12" s="5">
        <v>0</v>
      </c>
      <c r="F12" s="5" t="str">
        <f>IF($B12="N/A","N/A",IF(E12&gt;10,"No",IF(E12&lt;=0,"No","Yes")))</f>
        <v>No</v>
      </c>
      <c r="G12" s="5">
        <v>2.53678336E-2</v>
      </c>
      <c r="H12" s="5" t="str">
        <f>IF($B12="N/A","N/A",IF(G12&gt;10,"No",IF(G12&lt;=0,"No","Yes")))</f>
        <v>Yes</v>
      </c>
      <c r="I12" s="6" t="s">
        <v>1748</v>
      </c>
      <c r="J12" s="6" t="s">
        <v>1748</v>
      </c>
      <c r="K12" s="111" t="str">
        <f t="shared" si="0"/>
        <v>N/A</v>
      </c>
    </row>
    <row r="13" spans="1:11" x14ac:dyDescent="0.25">
      <c r="A13" s="130" t="s">
        <v>655</v>
      </c>
      <c r="B13" s="38" t="s">
        <v>224</v>
      </c>
      <c r="C13" s="5">
        <v>0.137619188</v>
      </c>
      <c r="D13" s="5" t="str">
        <f>IF($B13="N/A","N/A",IF(C13&gt;5,"No",IF(C13&lt;=0,"No","Yes")))</f>
        <v>Yes</v>
      </c>
      <c r="E13" s="5">
        <v>0.15761993890000001</v>
      </c>
      <c r="F13" s="5" t="str">
        <f>IF($B13="N/A","N/A",IF(E13&gt;5,"No",IF(E13&lt;=0,"No","Yes")))</f>
        <v>Yes</v>
      </c>
      <c r="G13" s="5">
        <v>0.2790461695</v>
      </c>
      <c r="H13" s="5" t="str">
        <f>IF($B13="N/A","N/A",IF(G13&gt;5,"No",IF(G13&lt;=0,"No","Yes")))</f>
        <v>Yes</v>
      </c>
      <c r="I13" s="6">
        <v>14.53</v>
      </c>
      <c r="J13" s="6">
        <v>77.040000000000006</v>
      </c>
      <c r="K13" s="111" t="str">
        <f t="shared" si="0"/>
        <v>No</v>
      </c>
    </row>
    <row r="14" spans="1:11" x14ac:dyDescent="0.25">
      <c r="A14" s="130" t="s">
        <v>159</v>
      </c>
      <c r="B14" s="22" t="s">
        <v>214</v>
      </c>
      <c r="C14" s="5">
        <v>85.717094269</v>
      </c>
      <c r="D14" s="5" t="str">
        <f>IF($B14="N/A","N/A",IF(C14&gt;100,"No",IF(C14&lt;95,"No","Yes")))</f>
        <v>No</v>
      </c>
      <c r="E14" s="5">
        <v>89.882770170000001</v>
      </c>
      <c r="F14" s="5" t="str">
        <f>IF($B14="N/A","N/A",IF(E14&gt;100,"No",IF(E14&lt;95,"No","Yes")))</f>
        <v>No</v>
      </c>
      <c r="G14" s="5">
        <v>99.441907661000002</v>
      </c>
      <c r="H14" s="5" t="str">
        <f>IF($B14="N/A","N/A",IF(G14&gt;100,"No",IF(G14&lt;95,"No","Yes")))</f>
        <v>Yes</v>
      </c>
      <c r="I14" s="6">
        <v>4.8600000000000003</v>
      </c>
      <c r="J14" s="6">
        <v>10.64</v>
      </c>
      <c r="K14" s="111" t="str">
        <f t="shared" si="0"/>
        <v>Yes</v>
      </c>
    </row>
    <row r="15" spans="1:11" x14ac:dyDescent="0.25">
      <c r="A15" s="130" t="s">
        <v>32</v>
      </c>
      <c r="B15" s="22" t="s">
        <v>214</v>
      </c>
      <c r="C15" s="5">
        <v>100</v>
      </c>
      <c r="D15" s="5" t="str">
        <f>IF($B15="N/A","N/A",IF(C15&gt;100,"No",IF(C15&lt;95,"No","Yes")))</f>
        <v>Yes</v>
      </c>
      <c r="E15" s="5">
        <v>98.817850457999995</v>
      </c>
      <c r="F15" s="5" t="str">
        <f>IF($B15="N/A","N/A",IF(E15&gt;100,"No",IF(E15&lt;95,"No","Yes")))</f>
        <v>Yes</v>
      </c>
      <c r="G15" s="5">
        <v>63.964992389999999</v>
      </c>
      <c r="H15" s="5" t="str">
        <f>IF($B15="N/A","N/A",IF(G15&gt;100,"No",IF(G15&lt;95,"No","Yes")))</f>
        <v>No</v>
      </c>
      <c r="I15" s="6">
        <v>-1.18</v>
      </c>
      <c r="J15" s="6">
        <v>-35.299999999999997</v>
      </c>
      <c r="K15" s="111" t="str">
        <f t="shared" si="0"/>
        <v>No</v>
      </c>
    </row>
    <row r="16" spans="1:11" x14ac:dyDescent="0.25">
      <c r="A16" s="130" t="s">
        <v>848</v>
      </c>
      <c r="B16" s="22" t="s">
        <v>226</v>
      </c>
      <c r="C16" s="5">
        <v>9.7021527573000004</v>
      </c>
      <c r="D16" s="5" t="str">
        <f>IF($B16="N/A","N/A",IF(C16&gt;30,"No",IF(C16&lt;5,"No","Yes")))</f>
        <v>Yes</v>
      </c>
      <c r="E16" s="5">
        <v>9.4407337254999995</v>
      </c>
      <c r="F16" s="5" t="str">
        <f>IF($B16="N/A","N/A",IF(E16&gt;30,"No",IF(E16&lt;5,"No","Yes")))</f>
        <v>Yes</v>
      </c>
      <c r="G16" s="5">
        <v>9.1612135634000005</v>
      </c>
      <c r="H16" s="5" t="str">
        <f>IF($B16="N/A","N/A",IF(G16&gt;30,"No",IF(G16&lt;5,"No","Yes")))</f>
        <v>Yes</v>
      </c>
      <c r="I16" s="6">
        <v>-2.69</v>
      </c>
      <c r="J16" s="6">
        <v>-2.96</v>
      </c>
      <c r="K16" s="111" t="str">
        <f t="shared" si="0"/>
        <v>Yes</v>
      </c>
    </row>
    <row r="17" spans="1:11" x14ac:dyDescent="0.25">
      <c r="A17" s="130" t="s">
        <v>849</v>
      </c>
      <c r="B17" s="22" t="s">
        <v>227</v>
      </c>
      <c r="C17" s="5">
        <v>41.246436645999999</v>
      </c>
      <c r="D17" s="5" t="str">
        <f>IF($B17="N/A","N/A",IF(C17&gt;75,"No",IF(C17&lt;15,"No","Yes")))</f>
        <v>Yes</v>
      </c>
      <c r="E17" s="5">
        <v>39.118731930999999</v>
      </c>
      <c r="F17" s="5" t="str">
        <f>IF($B17="N/A","N/A",IF(E17&gt;75,"No",IF(E17&lt;15,"No","Yes")))</f>
        <v>Yes</v>
      </c>
      <c r="G17" s="5">
        <v>36.109458656000001</v>
      </c>
      <c r="H17" s="5" t="str">
        <f>IF($B17="N/A","N/A",IF(G17&gt;75,"No",IF(G17&lt;15,"No","Yes")))</f>
        <v>Yes</v>
      </c>
      <c r="I17" s="6">
        <v>-5.16</v>
      </c>
      <c r="J17" s="6">
        <v>-7.69</v>
      </c>
      <c r="K17" s="111" t="str">
        <f t="shared" si="0"/>
        <v>Yes</v>
      </c>
    </row>
    <row r="18" spans="1:11" x14ac:dyDescent="0.25">
      <c r="A18" s="130" t="s">
        <v>850</v>
      </c>
      <c r="B18" s="22" t="s">
        <v>228</v>
      </c>
      <c r="C18" s="5">
        <v>49.051410597</v>
      </c>
      <c r="D18" s="5" t="str">
        <f>IF($B18="N/A","N/A",IF(C18&gt;70,"No",IF(C18&lt;25,"No","Yes")))</f>
        <v>Yes</v>
      </c>
      <c r="E18" s="5">
        <v>51.440534344</v>
      </c>
      <c r="F18" s="5" t="str">
        <f>IF($B18="N/A","N/A",IF(E18&gt;70,"No",IF(E18&lt;25,"No","Yes")))</f>
        <v>Yes</v>
      </c>
      <c r="G18" s="5">
        <v>54.729327781000002</v>
      </c>
      <c r="H18" s="5" t="str">
        <f>IF($B18="N/A","N/A",IF(G18&gt;70,"No",IF(G18&lt;25,"No","Yes")))</f>
        <v>Yes</v>
      </c>
      <c r="I18" s="6">
        <v>4.8710000000000004</v>
      </c>
      <c r="J18" s="6">
        <v>6.3929999999999998</v>
      </c>
      <c r="K18" s="111" t="str">
        <f t="shared" si="0"/>
        <v>Yes</v>
      </c>
    </row>
    <row r="19" spans="1:11" x14ac:dyDescent="0.25">
      <c r="A19" s="130" t="s">
        <v>160</v>
      </c>
      <c r="B19" s="22" t="s">
        <v>214</v>
      </c>
      <c r="C19" s="5">
        <v>100</v>
      </c>
      <c r="D19" s="5" t="str">
        <f>IF($B19="N/A","N/A",IF(C19&gt;100,"No",IF(C19&lt;95,"No","Yes")))</f>
        <v>Yes</v>
      </c>
      <c r="E19" s="5">
        <v>100</v>
      </c>
      <c r="F19" s="5" t="str">
        <f>IF($B19="N/A","N/A",IF(E19&gt;100,"No",IF(E19&lt;95,"No","Yes")))</f>
        <v>Yes</v>
      </c>
      <c r="G19" s="5">
        <v>99.885844749</v>
      </c>
      <c r="H19" s="5" t="str">
        <f>IF($B19="N/A","N/A",IF(G19&gt;100,"No",IF(G19&lt;95,"No","Yes")))</f>
        <v>Yes</v>
      </c>
      <c r="I19" s="6">
        <v>0</v>
      </c>
      <c r="J19" s="6">
        <v>-0.114</v>
      </c>
      <c r="K19" s="111" t="str">
        <f t="shared" si="0"/>
        <v>Yes</v>
      </c>
    </row>
    <row r="20" spans="1:11" x14ac:dyDescent="0.25">
      <c r="A20" s="109" t="s">
        <v>372</v>
      </c>
      <c r="B20" s="22" t="s">
        <v>241</v>
      </c>
      <c r="C20" s="5">
        <v>0</v>
      </c>
      <c r="D20" s="5" t="str">
        <f>IF($B20="N/A","N/A",IF(C20&gt;5,"No",IF(C20&lt;1,"No","Yes")))</f>
        <v>No</v>
      </c>
      <c r="E20" s="5">
        <v>0.1280662004</v>
      </c>
      <c r="F20" s="5" t="str">
        <f>IF($B20="N/A","N/A",IF(E20&gt;5,"No",IF(E20&lt;1,"No","Yes")))</f>
        <v>No</v>
      </c>
      <c r="G20" s="5">
        <v>4.8325722982999997</v>
      </c>
      <c r="H20" s="5" t="str">
        <f>IF($B20="N/A","N/A",IF(G20&gt;5,"No",IF(G20&lt;1,"No","Yes")))</f>
        <v>Yes</v>
      </c>
      <c r="I20" s="6" t="s">
        <v>1748</v>
      </c>
      <c r="J20" s="6">
        <v>3673</v>
      </c>
      <c r="K20" s="111" t="str">
        <f t="shared" si="0"/>
        <v>No</v>
      </c>
    </row>
    <row r="21" spans="1:11" x14ac:dyDescent="0.25">
      <c r="A21" s="109" t="s">
        <v>374</v>
      </c>
      <c r="B21" s="22" t="s">
        <v>242</v>
      </c>
      <c r="C21" s="5">
        <v>100</v>
      </c>
      <c r="D21" s="5" t="str">
        <f>IF($B21="N/A","N/A",IF(C21&gt;98,"No",IF(C21&lt;8,"No","Yes")))</f>
        <v>No</v>
      </c>
      <c r="E21" s="5">
        <v>99.704462614999997</v>
      </c>
      <c r="F21" s="5" t="str">
        <f>IF($B21="N/A","N/A",IF(E21&gt;98,"No",IF(E21&lt;8,"No","Yes")))</f>
        <v>No</v>
      </c>
      <c r="G21" s="5">
        <v>83.675799087000001</v>
      </c>
      <c r="H21" s="5" t="str">
        <f>IF($B21="N/A","N/A",IF(G21&gt;98,"No",IF(G21&lt;8,"No","Yes")))</f>
        <v>Yes</v>
      </c>
      <c r="I21" s="6">
        <v>-0.29599999999999999</v>
      </c>
      <c r="J21" s="6">
        <v>-16.100000000000001</v>
      </c>
      <c r="K21" s="111" t="str">
        <f t="shared" si="0"/>
        <v>Yes</v>
      </c>
    </row>
    <row r="22" spans="1:11" x14ac:dyDescent="0.25">
      <c r="A22" s="126" t="s">
        <v>375</v>
      </c>
      <c r="B22" s="132" t="s">
        <v>224</v>
      </c>
      <c r="C22" s="120">
        <v>0</v>
      </c>
      <c r="D22" s="120" t="str">
        <f>IF($B22="N/A","N/A",IF(C22&gt;5,"No",IF(C22&lt;=0,"No","Yes")))</f>
        <v>No</v>
      </c>
      <c r="E22" s="120">
        <v>9.8512462000000002E-3</v>
      </c>
      <c r="F22" s="120" t="str">
        <f>IF($B22="N/A","N/A",IF(E22&gt;5,"No",IF(E22&lt;=0,"No","Yes")))</f>
        <v>Yes</v>
      </c>
      <c r="G22" s="120">
        <v>6.2531709792000001</v>
      </c>
      <c r="H22" s="120" t="str">
        <f>IF($B22="N/A","N/A",IF(G22&gt;5,"No",IF(G22&lt;=0,"No","Yes")))</f>
        <v>No</v>
      </c>
      <c r="I22" s="121" t="s">
        <v>1748</v>
      </c>
      <c r="J22" s="121">
        <v>63376</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2018-11-28T22:59:17Z</dcterms:modified>
  <dc:language>English</dc:language>
</cp:coreProperties>
</file>