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<sst xmlns="http://schemas.openxmlformats.org/spreadsheetml/2006/main" count="8245" uniqueCount="1744">
  <si>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</si>
  <si>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</si>
  <si>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</si>
  <si>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</si>
  <si>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</si>
  <si>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</si>
  <si>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</si>
  <si>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</si>
  <si>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</si>
  <si>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</si>
  <si>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</si>
  <si>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</si>
  <si>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</si>
  <si>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</si>
  <si>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</si>
  <si>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</si>
  <si>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</si>
  <si>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</si>
  <si>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</si>
  <si>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</si>
  <si>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</si>
  <si>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</si>
  <si>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</si>
  <si>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</si>
  <si>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</si>
  <si>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</si>
  <si>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</si>
  <si>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</si>
  <si>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</si>
  <si>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</si>
  <si>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</si>
  <si>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</si>
  <si>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</si>
  <si>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</si>
  <si>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</si>
  <si>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</si>
  <si>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</si>
  <si>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</si>
  <si>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</si>
  <si>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</si>
  <si>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</si>
  <si>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</si>
  <si>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</si>
  <si>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</si>
  <si>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</si>
  <si>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</si>
  <si>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</si>
  <si>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</si>
  <si>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</si>
  <si>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</si>
  <si>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</si>
  <si>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</si>
  <si>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</si>
  <si>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</si>
  <si>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</si>
  <si>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</si>
  <si>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</si>
  <si>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</si>
  <si>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</si>
  <si>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</si>
  <si>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</si>
  <si>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</si>
  <si>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</si>
  <si>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</si>
  <si>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</si>
  <si>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</si>
  <si>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</si>
  <si>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</si>
  <si>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</si>
  <si>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</si>
  <si>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</si>
  <si>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</si>
  <si>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</si>
  <si>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</si>
  <si>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</si>
  <si>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</si>
  <si>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</si>
  <si>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</si>
  <si>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</si>
  <si>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</si>
  <si>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</si>
  <si>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</si>
  <si>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</si>
  <si>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</si>
  <si>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</si>
  <si>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</si>
  <si>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</si>
  <si>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</si>
  <si>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</si>
  <si>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</si>
  <si>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</si>
  <si>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</si>
  <si>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</si>
  <si>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</si>
  <si>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</si>
  <si>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</si>
  <si>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</si>
  <si>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</si>
  <si>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</si>
  <si>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</si>
  <si>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</si>
  <si>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</si>
  <si>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</si>
  <si>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</si>
  <si>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</si>
  <si>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</si>
  <si>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</si>
  <si>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</si>
  <si>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</si>
  <si>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</si>
  <si>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</si>
  <si>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</si>
  <si>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</si>
  <si>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</si>
  <si>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</si>
  <si>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</si>
  <si>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</si>
  <si>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</si>
  <si>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</si>
  <si>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</si>
  <si>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</si>
  <si>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</si>
  <si>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</si>
  <si>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</si>
  <si>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</si>
  <si>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</si>
  <si>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</si>
  <si>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</si>
  <si>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</si>
  <si>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</si>
  <si>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</si>
  <si>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</si>
  <si>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</si>
  <si>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</si>
  <si>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</si>
  <si>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</si>
  <si>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</si>
  <si>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</si>
  <si>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</si>
  <si>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</si>
  <si>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</si>
  <si>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</si>
  <si>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</si>
  <si>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</si>
  <si>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</si>
  <si>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</si>
  <si>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</si>
  <si>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</si>
  <si>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</si>
  <si>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</si>
  <si>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</si>
  <si>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</si>
  <si>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</si>
  <si>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</si>
  <si>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</si>
  <si>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</si>
  <si>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</si>
  <si>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</si>
  <si>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</si>
  <si>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</si>
  <si>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</si>
  <si>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</si>
  <si>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</si>
  <si>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</si>
  <si>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</si>
  <si>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</si>
  <si>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</si>
  <si>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</si>
  <si>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</si>
  <si>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</si>
  <si>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</si>
  <si>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</si>
  <si>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</si>
  <si>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</si>
  <si>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</si>
  <si>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</si>
  <si>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</si>
  <si>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</si>
  <si>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</si>
  <si>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</si>
  <si>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</si>
  <si>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</si>
  <si>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</si>
  <si>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</si>
  <si>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</si>
  <si>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</si>
  <si>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</si>
  <si>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</si>
  <si>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</si>
  <si>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</si>
  <si>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</si>
  <si>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</si>
  <si>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</si>
  <si>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</si>
  <si>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</si>
  <si>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</si>
  <si>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</si>
  <si>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</si>
  <si>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</si>
  <si>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</si>
  <si>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</si>
  <si>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</si>
  <si>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</si>
  <si>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</si>
  <si>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</si>
  <si>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</si>
  <si>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</si>
  <si>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</si>
  <si>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</si>
  <si>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</si>
  <si>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</si>
  <si>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</si>
  <si>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</si>
  <si>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</si>
  <si>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</si>
  <si>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</si>
  <si>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</si>
  <si>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</si>
  <si>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</si>
  <si>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</si>
  <si>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</si>
  <si>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</si>
  <si>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</si>
  <si>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</si>
  <si>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</si>
  <si>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</si>
  <si>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</si>
  <si>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</si>
  <si>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</si>
  <si>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</si>
  <si>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</si>
  <si>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</si>
  <si>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</si>
  <si>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</si>
  <si>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</si>
  <si>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</si>
  <si>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</si>
  <si>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</si>
  <si>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</si>
  <si>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</si>
  <si>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</si>
  <si>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</si>
  <si>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</si>
  <si>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</si>
  <si>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</si>
  <si>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</si>
  <si>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</si>
  <si>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</si>
  <si>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</si>
  <si>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</si>
  <si>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</si>
  <si>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</si>
  <si>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</si>
  <si>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</si>
  <si>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</si>
  <si>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</si>
  <si>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</si>
  <si>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</si>
  <si>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</si>
  <si>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</si>
  <si>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</si>
  <si>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</si>
  <si>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</si>
  <si>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</si>
  <si>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</si>
  <si>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</si>
  <si>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</si>
  <si>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</si>
  <si>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</si>
  <si>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</si>
  <si>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</si>
  <si>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</si>
  <si>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</si>
  <si>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</si>
  <si>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</si>
  <si>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</si>
  <si>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</si>
  <si>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</si>
  <si>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</si>
  <si>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</si>
  <si>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</si>
  <si>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</si>
  <si>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</si>
  <si>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</si>
  <si>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</si>
  <si>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</si>
  <si>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</si>
  <si>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</si>
  <si>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</si>
  <si>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</si>
  <si>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</si>
  <si>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</si>
  <si>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</si>
  <si>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</si>
  <si>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</si>
  <si>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</si>
  <si>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</si>
  <si>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</si>
  <si>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</si>
  <si>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</si>
  <si>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</si>
  <si>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</si>
  <si>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</si>
  <si>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</si>
  <si>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</si>
  <si>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</si>
  <si>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</si>
  <si>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</si>
  <si>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</si>
  <si>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</si>
  <si>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</si>
  <si>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</si>
  <si>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</si>
  <si>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</si>
  <si>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</si>
  <si>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</si>
  <si>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</si>
  <si>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</si>
  <si>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</si>
  <si>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</si>
  <si>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</si>
  <si>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</si>
  <si>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</si>
  <si>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</si>
  <si>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</si>
  <si>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</si>
  <si>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</si>
  <si>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</si>
  <si>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</si>
  <si>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</si>
  <si>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</si>
  <si>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</si>
  <si>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</si>
  <si>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</si>
  <si>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</si>
  <si>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</si>
  <si>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</si>
  <si>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</si>
  <si>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</si>
  <si>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</si>
  <si>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</si>
  <si>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</si>
  <si>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</si>
  <si>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</si>
  <si>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</si>
  <si>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</si>
  <si>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</si>
  <si>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</si>
  <si>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</si>
  <si>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</si>
  <si>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</si>
  <si>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</si>
  <si>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</si>
  <si>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</si>
  <si>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</si>
  <si>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</si>
  <si>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</si>
  <si>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</si>
  <si>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</si>
  <si>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</si>
  <si>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</si>
  <si>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</si>
  <si>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</si>
  <si>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</si>
  <si>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</si>
  <si>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</si>
  <si>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</si>
  <si>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</si>
  <si>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</si>
  <si>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</si>
  <si>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</si>
  <si>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</si>
  <si>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</si>
  <si>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</si>
  <si>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</si>
  <si>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</si>
  <si>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</si>
  <si>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</si>
  <si>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</si>
  <si>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</si>
  <si>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</si>
  <si>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</si>
  <si>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</si>
  <si>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</si>
  <si>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</si>
  <si>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</si>
  <si>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</si>
  <si>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</si>
  <si>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</si>
  <si>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</si>
  <si>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</si>
  <si>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</si>
  <si>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</si>
  <si>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</si>
  <si>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</si>
  <si>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</si>
  <si>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</si>
  <si>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</si>
  <si>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</si>
  <si>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</si>
  <si>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</si>
  <si>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</si>
  <si>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</si>
  <si>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</si>
  <si>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</si>
  <si>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</si>
  <si>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</si>
  <si>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</si>
  <si>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</si>
  <si>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</si>
  <si>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</si>
  <si>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</si>
  <si>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</si>
  <si>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</si>
  <si>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</si>
  <si>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</si>
  <si>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</si>
  <si>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</si>
  <si>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</si>
  <si>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</si>
  <si>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</si>
  <si>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</si>
  <si>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</si>
  <si>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</si>
  <si>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</si>
  <si>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</si>
  <si>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</si>
  <si>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</si>
  <si>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</si>
  <si>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</si>
  <si>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</si>
  <si>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</si>
  <si>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</si>
  <si>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</si>
  <si>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</si>
  <si>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</si>
  <si>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</si>
  <si>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</si>
  <si>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</si>
  <si>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</si>
  <si>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</si>
  <si>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</si>
  <si>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</si>
  <si>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</si>
  <si>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</si>
  <si>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</si>
  <si>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</si>
  <si>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</si>
  <si>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</si>
  <si>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</si>
  <si>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</si>
  <si>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</si>
  <si>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</si>
  <si>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</si>
  <si>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</si>
  <si>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</si>
  <si>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</si>
  <si>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</si>
  <si>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</si>
  <si>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</si>
  <si>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</si>
  <si>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</si>
  <si>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</si>
  <si>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</si>
  <si>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</si>
  <si>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</si>
  <si>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</si>
  <si>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</si>
  <si>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</si>
  <si>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</si>
  <si>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</si>
  <si>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</si>
  <si>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</si>
  <si>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</si>
  <si>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</si>
  <si>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</si>
  <si>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</si>
  <si>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</si>
  <si>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</si>
  <si>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</si>
  <si>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</si>
  <si>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</si>
  <si>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</si>
  <si>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</si>
  <si>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</si>
  <si>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</si>
  <si>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</si>
  <si>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</si>
  <si>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</si>
  <si>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</si>
  <si>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</si>
  <si>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</si>
  <si>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</si>
  <si>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</si>
  <si>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</si>
  <si>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</si>
  <si>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</si>
  <si>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</si>
  <si>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</si>
  <si>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</si>
  <si>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</si>
  <si>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</si>
  <si>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</si>
  <si>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</si>
  <si>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</si>
  <si>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</si>
  <si>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</si>
  <si>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</si>
  <si>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</si>
  <si>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</si>
  <si>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</si>
  <si>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</si>
  <si>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</si>
  <si>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</si>
  <si>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</si>
  <si>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</si>
  <si>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</si>
  <si>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</si>
  <si>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</si>
  <si>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</si>
  <si>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</si>
  <si>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</si>
  <si>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</si>
  <si>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</si>
  <si>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</si>
  <si>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</si>
  <si>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</si>
  <si>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</si>
  <si>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</si>
  <si>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</si>
  <si>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</si>
  <si>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</si>
  <si>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</si>
  <si>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</si>
  <si>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</si>
  <si>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</si>
  <si>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</si>
  <si>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</si>
  <si>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</si>
  <si>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</si>
  <si>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</si>
  <si>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</si>
  <si>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</si>
  <si>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</si>
  <si>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</si>
  <si>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</si>
  <si>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</si>
  <si>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</si>
  <si>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</si>
  <si>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</si>
  <si>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</si>
  <si>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</si>
  <si>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</si>
  <si>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</si>
  <si>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</si>
  <si>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</si>
  <si>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</si>
  <si>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</si>
  <si>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</si>
  <si>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</si>
  <si>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</si>
  <si>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</si>
  <si>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</si>
  <si>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</si>
  <si>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</si>
  <si>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</si>
  <si>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</si>
  <si>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</si>
  <si>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</si>
  <si>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</si>
  <si>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</si>
  <si>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</si>
  <si>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</si>
  <si>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</si>
  <si>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</si>
  <si>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</si>
  <si>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</si>
  <si>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</si>
  <si>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</si>
  <si>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</si>
  <si>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</si>
  <si>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</si>
  <si>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</si>
  <si>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</si>
  <si>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</si>
  <si>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</si>
  <si>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</si>
  <si>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</si>
  <si>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</si>
  <si>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</si>
  <si>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</si>
  <si>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</si>
  <si>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</si>
  <si>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</si>
  <si>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</si>
  <si>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</si>
  <si>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</si>
  <si>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</si>
  <si>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</si>
  <si>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</si>
  <si>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</si>
  <si>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</si>
  <si>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</si>
  <si>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</si>
  <si>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</si>
  <si>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</si>
  <si>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</si>
  <si>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</si>
  <si>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</si>
  <si>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</si>
  <si>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</si>
  <si>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</si>
  <si>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</si>
  <si>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</si>
  <si>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</si>
  <si>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</si>
  <si>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</si>
  <si>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</si>
  <si>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</si>
  <si>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</si>
  <si>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</si>
  <si>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</si>
  <si>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</si>
  <si>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</si>
  <si>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</si>
  <si>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</si>
  <si>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</si>
  <si>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</si>
  <si>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</si>
  <si>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</si>
  <si>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</si>
  <si>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</si>
  <si>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</si>
  <si>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</si>
  <si>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</si>
  <si>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</si>
  <si>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</si>
  <si>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</si>
  <si>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</si>
  <si>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</si>
  <si>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</si>
  <si>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</si>
  <si>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</si>
  <si>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</si>
  <si>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</si>
  <si>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</si>
  <si>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</si>
  <si>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</si>
  <si>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</si>
  <si>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</si>
  <si>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</si>
  <si>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</si>
  <si>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</si>
  <si>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</si>
  <si>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</si>
  <si>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</si>
  <si>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</si>
  <si>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</si>
  <si>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</si>
  <si>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</si>
  <si>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</si>
  <si>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</si>
  <si>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</si>
  <si>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</si>
  <si>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</si>
  <si>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</si>
  <si>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</si>
  <si>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</si>
  <si>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</si>
  <si>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</si>
  <si>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</si>
  <si>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</si>
  <si>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</si>
  <si>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</si>
  <si>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</si>
  <si>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</si>
  <si>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</si>
  <si>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</si>
  <si>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</si>
  <si>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</si>
  <si>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</si>
  <si>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</si>
  <si>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</si>
  <si>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</si>
  <si>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</si>
  <si>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</si>
  <si>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</si>
  <si>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</si>
  <si>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</si>
  <si>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</si>
  <si>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</si>
  <si>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</si>
  <si>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</si>
  <si>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</si>
  <si>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</si>
  <si>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</si>
  <si>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</si>
  <si>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</si>
  <si>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</si>
  <si>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</si>
  <si>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</si>
  <si>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</si>
  <si>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</si>
  <si>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</si>
  <si>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</si>
  <si>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</si>
  <si>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</si>
  <si>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</si>
  <si>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</si>
  <si>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</si>
  <si>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</si>
  <si>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</si>
  <si>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</si>
  <si>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</si>
  <si>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</si>
  <si>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</si>
  <si>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</si>
  <si>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</si>
  <si>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</si>
  <si>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</si>
  <si>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</si>
  <si>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</si>
  <si>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</si>
  <si>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</si>
  <si>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</si>
  <si>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</si>
  <si>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</si>
  <si>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</si>
  <si>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</si>
  <si>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</si>
  <si>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</si>
  <si>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</si>
  <si>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</si>
  <si>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</si>
  <si>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</si>
  <si>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</si>
  <si>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</si>
  <si>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</si>
  <si>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</si>
  <si>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</si>
  <si>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</si>
  <si>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</si>
  <si>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</si>
  <si>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</si>
  <si>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</si>
  <si>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</si>
  <si>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</si>
  <si>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</si>
  <si>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</si>
  <si>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</si>
  <si>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</si>
  <si>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</si>
  <si>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</si>
  <si>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</si>
  <si>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</si>
  <si>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</si>
  <si>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</si>
  <si>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</si>
  <si>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</si>
  <si>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</si>
  <si>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</si>
  <si>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</si>
  <si>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</si>
  <si>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</si>
  <si>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</si>
  <si>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</si>
  <si>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</si>
  <si>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</si>
  <si>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</si>
  <si>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</si>
  <si>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</si>
  <si>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</si>
  <si>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</si>
  <si>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</si>
  <si>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</si>
  <si>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</si>
  <si>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</si>
  <si>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</si>
  <si>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</si>
  <si>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</si>
  <si>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</si>
  <si>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</si>
  <si>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</si>
  <si>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</si>
  <si>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</si>
  <si>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</si>
  <si>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</si>
  <si>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</si>
  <si>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</si>
  <si>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</si>
  <si>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</si>
  <si>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</si>
  <si>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</si>
  <si>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</si>
  <si>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</si>
  <si>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</si>
  <si>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</si>
  <si>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</si>
  <si>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</si>
  <si>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</si>
  <si>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</si>
  <si>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</si>
  <si>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</si>
  <si>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</si>
  <si>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</si>
  <si>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</si>
  <si>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</si>
  <si>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</si>
  <si>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</si>
  <si>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</si>
  <si>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</si>
  <si>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</si>
  <si>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</si>
  <si>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</si>
  <si>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</si>
  <si>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</si>
  <si>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</si>
  <si>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</si>
  <si>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</si>
  <si>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</si>
  <si>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</si>
  <si>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</si>
  <si>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</si>
  <si>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</si>
  <si>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</si>
  <si>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</si>
  <si>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</si>
  <si>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</si>
  <si>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</si>
  <si>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</si>
  <si>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</si>
  <si>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</si>
  <si>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</si>
  <si>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</si>
  <si>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</si>
  <si>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</si>
  <si>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</si>
  <si>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</si>
  <si>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</si>
  <si>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</si>
  <si>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</si>
  <si>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</si>
  <si>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</si>
  <si>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</si>
  <si>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</si>
  <si>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</si>
  <si>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</si>
  <si>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</si>
  <si>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</si>
  <si>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</si>
  <si>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</si>
  <si>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</si>
  <si>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</si>
  <si>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</si>
  <si>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</si>
  <si>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</si>
  <si>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</si>
  <si>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</si>
  <si>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</si>
  <si>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</si>
  <si>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</si>
  <si>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</si>
  <si>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</si>
  <si>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</si>
  <si>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</si>
  <si>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</si>
  <si>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</si>
  <si>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</si>
  <si>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</si>
  <si>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</si>
  <si>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</si>
  <si>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</si>
  <si>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</si>
  <si>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</si>
  <si>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</si>
  <si>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</si>
  <si>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</si>
  <si>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</si>
  <si>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</si>
  <si>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</si>
  <si>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</si>
  <si>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</si>
  <si>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</si>
  <si>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</si>
  <si>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</si>
  <si>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</si>
  <si>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</si>
  <si>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</si>
  <si>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</si>
  <si>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</si>
  <si>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</si>
  <si>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</si>
  <si>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</si>
  <si>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</si>
  <si>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</si>
  <si>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</si>
  <si>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</si>
  <si>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</si>
  <si>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</si>
  <si>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</si>
  <si>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</si>
  <si>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</si>
  <si>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</si>
  <si>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</si>
  <si>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</si>
  <si>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</si>
  <si>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</si>
  <si>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</si>
  <si>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</si>
  <si>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</si>
  <si>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</si>
  <si>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</si>
  <si>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</si>
  <si>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</si>
  <si>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</si>
  <si>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</si>
  <si>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</si>
  <si>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</si>
  <si>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</si>
  <si>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</si>
  <si>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</si>
  <si>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</si>
  <si>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</si>
  <si>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</si>
  <si>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</si>
  <si>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</si>
  <si>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</si>
  <si>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</si>
  <si>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</si>
  <si>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</si>
  <si>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</si>
  <si>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</si>
  <si>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</si>
  <si>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</si>
  <si>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</si>
  <si>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</si>
  <si>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</si>
  <si>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</si>
  <si>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</si>
  <si>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</si>
  <si>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</si>
  <si>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</si>
  <si>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</si>
  <si>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</si>
  <si>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</si>
  <si>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</si>
  <si>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</si>
  <si>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</si>
  <si>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</si>
  <si>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</si>
  <si>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</si>
  <si>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</si>
  <si>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</si>
  <si>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</si>
  <si>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</si>
  <si>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</si>
  <si>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</si>
  <si>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</si>
  <si>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</si>
  <si>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</si>
  <si>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</si>
  <si>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</si>
  <si>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</si>
  <si>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</si>
  <si>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</si>
  <si>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</si>
  <si>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</si>
  <si>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</si>
  <si>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</si>
  <si>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</si>
  <si>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</si>
  <si>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</si>
  <si>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</si>
  <si>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</si>
  <si>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</si>
  <si>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</si>
  <si>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</si>
  <si>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</si>
  <si>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</si>
  <si>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</si>
  <si>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</si>
  <si>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</si>
  <si>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</si>
  <si>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</si>
  <si>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</si>
  <si>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</si>
  <si>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</si>
  <si>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</si>
  <si>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</si>
  <si>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</si>
  <si>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</si>
  <si>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</si>
  <si>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</si>
  <si>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</si>
  <si>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</si>
  <si>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</si>
  <si>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</si>
  <si>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</si>
  <si>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</si>
  <si>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</si>
  <si>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</si>
  <si>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</si>
  <si>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</si>
  <si>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</si>
  <si>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</si>
  <si>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</si>
  <si>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</si>
  <si>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</si>
  <si>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</si>
  <si>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</si>
  <si>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</si>
  <si>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</si>
  <si>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</si>
  <si>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</si>
  <si>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</si>
  <si>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</si>
  <si>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</si>
  <si>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</si>
  <si>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</si>
  <si>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</si>
  <si>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</si>
  <si>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</si>
  <si>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</si>
  <si>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</si>
  <si>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</si>
  <si>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</si>
  <si>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</si>
  <si>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</si>
  <si>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</si>
  <si>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</si>
  <si>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</si>
  <si>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</si>
  <si>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</si>
  <si>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</si>
  <si>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</si>
  <si>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</si>
  <si>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</si>
  <si>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</si>
  <si>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</si>
  <si>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</si>
  <si>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</si>
  <si>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</si>
  <si>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</si>
  <si>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</si>
  <si>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</si>
  <si>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</si>
  <si>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</si>
  <si>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</si>
  <si>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</si>
  <si>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</si>
  <si>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</si>
  <si>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</si>
  <si>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</si>
  <si>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</si>
  <si>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</si>
  <si>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</si>
  <si>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</si>
  <si>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</si>
  <si>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</si>
  <si>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</si>
  <si>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</si>
  <si>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</si>
  <si>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</si>
  <si>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</si>
  <si>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</si>
  <si>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</si>
  <si>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</si>
  <si>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</si>
  <si>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</si>
  <si>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</si>
  <si>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</si>
  <si>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</si>
  <si>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</si>
  <si>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</si>
  <si>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</si>
  <si>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</si>
  <si>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</si>
  <si>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</si>
  <si>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</si>
  <si>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</si>
  <si>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</si>
  <si>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</si>
  <si>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</si>
  <si>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</si>
  <si>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</si>
  <si>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</si>
  <si>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</si>
  <si>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</si>
  <si>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</si>
  <si>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</si>
  <si>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</si>
  <si>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</si>
  <si>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</si>
  <si>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</si>
  <si>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</si>
  <si>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</si>
  <si>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</si>
  <si>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</si>
  <si>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</si>
  <si>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</si>
  <si>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</si>
  <si>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</si>
  <si>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</si>
  <si>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</si>
  <si>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</si>
  <si>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</si>
  <si>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</si>
  <si>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</si>
  <si>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</si>
  <si>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</si>
  <si>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</si>
  <si>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</si>
  <si>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</si>
  <si>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</si>
  <si>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</si>
  <si>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</si>
  <si>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</si>
  <si>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</si>
  <si>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</si>
  <si>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</si>
  <si>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</si>
  <si>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</si>
  <si>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</si>
  <si>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</si>
  <si>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</si>
  <si>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</si>
  <si>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</si>
  <si>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</si>
  <si>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</si>
  <si>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</si>
  <si>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</si>
  <si>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</si>
  <si>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</si>
  <si>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</si>
  <si>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</si>
  <si>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</si>
  <si>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</si>
  <si>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</si>
  <si>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</si>
  <si>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</si>
  <si>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</si>
  <si>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</si>
  <si>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</si>
  <si>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</si>
  <si>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</si>
  <si>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</si>
  <si>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</si>
  <si>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</si>
  <si>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</si>
  <si>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</si>
  <si>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</si>
  <si>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</si>
  <si>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</si>
  <si>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</si>
  <si>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</si>
  <si>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</si>
  <si>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</si>
  <si>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</si>
  <si>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</si>
  <si>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</si>
  <si>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</si>
  <si>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</si>
  <si>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</si>
  <si>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</si>
  <si>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</si>
  <si>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</si>
  <si>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</si>
  <si>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</si>
  <si>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</si>
  <si>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</si>
  <si>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</si>
  <si>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</si>
  <si>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</si>
  <si>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</si>
  <si>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</si>
  <si>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</si>
  <si>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</si>
  <si>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</si>
  <si>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</si>
  <si>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</si>
  <si>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</si>
  <si>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</si>
  <si>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</si>
  <si>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</si>
  <si>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</si>
  <si>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</si>
  <si>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</si>
  <si>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</si>
  <si>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</si>
  <si>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</si>
  <si>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</si>
  <si>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</si>
  <si>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</si>
  <si>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</si>
  <si>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</si>
  <si>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</si>
  <si>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</si>
  <si>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</si>
  <si>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</si>
  <si>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</si>
  <si>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</si>
  <si>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</si>
  <si>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</si>
  <si>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</si>
  <si>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</si>
  <si>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</si>
  <si>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</si>
  <si>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</si>
  <si>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</si>
  <si>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</si>
  <si>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</si>
  <si>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</si>
  <si>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</si>
  <si>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</si>
  <si>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</si>
  <si>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</si>
  <si>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</si>
  <si>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</si>
  <si>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</si>
  <si>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</si>
  <si>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</si>
  <si>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</si>
  <si>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</si>
  <si>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</si>
  <si>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</si>
  <si>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</si>
  <si>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</si>
  <si>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</si>
  <si>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</si>
  <si>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</si>
  <si>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</si>
  <si>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</si>
  <si>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</si>
  <si>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</si>
  <si>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</si>
  <si>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</si>
  <si>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</si>
  <si>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</si>
  <si>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</si>
  <si>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</si>
  <si>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</si>
  <si>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</si>
  <si>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</si>
  <si>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</si>
  <si>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</si>
  <si>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</si>
  <si>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</si>
  <si>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</si>
  <si>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</si>
  <si>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</si>
  <si>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</si>
  <si>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</si>
  <si>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</si>
  <si>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</si>
  <si>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</si>
  <si>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</si>
  <si>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</si>
  <si>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</si>
  <si>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</si>
  <si>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</si>
  <si>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</si>
  <si>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</si>
  <si>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</si>
  <si>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</si>
  <si>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</si>
  <si>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</si>
  <si>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</si>
  <si>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</si>
  <si>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</si>
  <si>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</si>
  <si>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</si>
  <si>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</si>
  <si>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</si>
  <si>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</si>
  <si>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</si>
  <si>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</si>
  <si>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</si>
  <si>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</si>
  <si>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</si>
  <si>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</si>
  <si>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</si>
  <si>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</si>
  <si>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</si>
  <si>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</si>
  <si>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</si>
  <si>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</si>
  <si>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</si>
  <si>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</si>
  <si>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</si>
  <si>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</si>
  <si>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</si>
  <si>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</si>
  <si>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</si>
  <si>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</si>
  <si>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</si>
  <si>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</si>
  <si>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</si>
  <si>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</si>
  <si>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</si>
  <si>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</si>
  <si>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</si>
  <si>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</si>
  <si>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</si>
  <si>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</si>
  <si>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</si>
  <si>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</si>
  <si>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</si>
  <si>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</si>
  <si>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</si>
  <si>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</si>
  <si>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</si>
  <si>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</si>
  <si>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</si>
  <si>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</si>
  <si>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</si>
  <si>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</si>
  <si>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</si>
  <si>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</si>
  <si>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</si>
  <si>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</si>
  <si>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</si>
  <si>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</si>
  <si>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</si>
  <si>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</si>
  <si>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</si>
  <si>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</si>
  <si>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</si>
  <si>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</si>
  <si>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</si>
  <si>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</si>
  <si>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</si>
  <si>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</si>
  <si>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</si>
  <si>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</si>
  <si>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</si>
  <si>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</si>
  <si>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</si>
  <si>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</si>
  <si>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</si>
  <si>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</si>
  <si>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</si>
  <si>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</si>
  <si>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</si>
  <si>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</si>
  <si>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</si>
  <si>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</si>
  <si>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</si>
  <si>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</si>
  <si>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</si>
  <si>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</si>
  <si>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</si>
  <si>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</si>
  <si>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</si>
  <si>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</si>
  <si>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</si>
  <si>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</si>
  <si>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</si>
  <si>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</si>
  <si>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</si>
  <si>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</si>
  <si>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</si>
  <si>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</si>
  <si>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</si>
  <si>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</si>
  <si>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</si>
  <si>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</si>
  <si>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</si>
  <si>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</si>
  <si>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</si>
  <si>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</si>
  <si>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</si>
  <si>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</si>
  <si>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</si>
  <si>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</si>
  <si>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</si>
  <si>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</si>
  <si>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</si>
  <si>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</si>
  <si>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</si>
  <si>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</si>
  <si>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</si>
  <si>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</si>
  <si>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</si>
  <si>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</si>
  <si>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</si>
  <si>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</si>
  <si>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</si>
  <si>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</si>
  <si>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</si>
  <si>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</si>
  <si>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</si>
  <si>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</si>
  <si>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</si>
  <si>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</si>
  <si>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</si>
  <si>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</si>
  <si>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</si>
  <si>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</si>
  <si>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</si>
  <si>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</si>
  <si>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</si>
  <si>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</si>
  <si>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</si>
  <si>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</si>
  <si>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</si>
  <si>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</si>
  <si>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</si>
  <si>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</si>
  <si>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</si>
  <si>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</si>
  <si>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</si>
  <si>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</si>
  <si>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</si>
  <si>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</si>
  <si>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</si>
  <si>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</si>
  <si>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</si>
  <si>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</si>
  <si>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</si>
  <si>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</si>
  <si>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</si>
  <si>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</si>
  <si>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</si>
  <si>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</si>
  <si>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</si>
  <si>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</si>
  <si>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</si>
  <si>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</si>
  <si>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</si>
  <si>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</si>
  <si>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</si>
  <si>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</si>
  <si>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</si>
  <si>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</si>
  <si>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</si>
  <si>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</si>
  <si>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</si>
  <si>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</si>
  <si>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</si>
  <si>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</si>
  <si>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</si>
  <si>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</si>
  <si>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</si>
  <si>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</si>
  <si>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</si>
  <si>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</si>
  <si>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</si>
  <si>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</si>
  <si>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</si>
  <si>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</si>
  <si>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</si>
  <si>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</si>
  <si>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</si>
  <si>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</si>
  <si>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</si>
  <si>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</si>
  <si>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</si>
  <si>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</si>
  <si>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</si>
  <si>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</si>
  <si>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</si>
  <si>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</si>
  <si>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</si>
  <si>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</si>
  <si>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</si>
  <si>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</si>
  <si>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</si>
  <si>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</si>
  <si>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</si>
  <si>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</si>
  <si>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</si>
  <si>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</si>
  <si>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</si>
  <si>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</si>
  <si>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</si>
  <si>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</si>
  <si>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</si>
  <si>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</si>
  <si>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</si>
  <si>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</si>
  <si>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</si>
  <si>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</si>
  <si>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</si>
  <si>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</si>
  <si>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</si>
  <si>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</si>
  <si>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</si>
  <si>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</si>
  <si>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</si>
  <si>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</si>
  <si>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</si>
  <si>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</si>
  <si>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</si>
  <si>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</si>
  <si>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</si>
  <si>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</si>
  <si>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</si>
  <si>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</si>
  <si>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</si>
  <si>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</si>
  <si>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</si>
  <si>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</si>
  <si>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</si>
  <si>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</si>
  <si>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</si>
  <si>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</si>
  <si>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</si>
  <si>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</si>
  <si>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</si>
  <si>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</si>
  <si>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</si>
  <si>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</si>
  <si>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</si>
  <si>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</si>
  <si>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</si>
  <si>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</si>
  <si>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</si>
  <si>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</si>
  <si>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</si>
  <si>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</si>
  <si>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</si>
  <si>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</si>
  <si>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</si>
  <si>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</si>
  <si>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</si>
  <si>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</si>
  <si>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</si>
  <si>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</si>
  <si>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</si>
  <si>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</si>
  <si>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</si>
  <si>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</si>
  <si>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</si>
  <si>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</si>
  <si>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</si>
  <si>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</si>
  <si>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</si>
  <si>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</si>
  <si>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</si>
  <si>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</si>
  <si>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</si>
  <si>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</si>
  <si>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</si>
  <si>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</si>
  <si>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</si>
  <si>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</si>
  <si>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</si>
  <si>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</si>
  <si>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</si>
  <si>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</si>
  <si>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</si>
  <si>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</si>
  <si>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</si>
  <si>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</si>
  <si>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</si>
  <si>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</si>
  <si>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</si>
  <si>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</si>
  <si>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</si>
  <si>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</si>
  <si>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</si>
  <si>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</si>
  <si>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</si>
  <si>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</si>
  <si>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</si>
  <si>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</si>
  <si>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</si>
  <si>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</si>
  <si>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</si>
  <si>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</si>
  <si>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</si>
  <si>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</si>
  <si>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</si>
  <si>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</si>
  <si>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</si>
  <si>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</si>
  <si>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</si>
  <si>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</si>
  <si>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</si>
  <si>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</si>
  <si>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</si>
  <si>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</si>
  <si>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</si>
  <si>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</si>
  <si>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</si>
  <si>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</si>
  <si>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</si>
  <si>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</si>
  <si>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</si>
  <si>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</si>
  <si>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</si>
  <si>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</si>
  <si>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</si>
  <si>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</si>
  <si>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</si>
  <si>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</si>
  <si>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</si>
  <si>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</si>
  <si>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</si>
  <si>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</si>
  <si>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</si>
  <si>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</si>
  <si>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</si>
  <si>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</si>
  <si>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</si>
  <si>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</si>
  <si>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</si>
  <si>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</si>
  <si>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</si>
  <si>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</si>
  <si>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</si>
  <si>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</si>
  <si>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</si>
  <si>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</si>
  <si>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</si>
  <si>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</si>
  <si>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</si>
  <si>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</si>
  <si>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</si>
  <si>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</si>
  <si>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</si>
  <si>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</si>
  <si>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</si>
  <si>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</si>
  <si>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</si>
  <si>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</si>
  <si>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</si>
  <si>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</si>
  <si>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</si>
  <si>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</si>
  <si>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</si>
  <si>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</si>
  <si>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</si>
  <si>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</si>
  <si>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</si>
  <si>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</si>
  <si>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</si>
  <si>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</si>
  <si>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</si>
  <si>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</si>
  <si>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</si>
  <si>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</si>
  <si>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</si>
  <si>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</si>
  <si>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</si>
  <si>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</si>
  <si>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</si>
  <si>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</si>
  <si>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</si>
  <si>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</si>
  <si>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</si>
  <si>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</si>
  <si>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</si>
  <si>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</si>
  <si>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</si>
  <si>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</si>
  <si>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</si>
  <si>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</si>
  <si>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</si>
  <si>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</si>
  <si>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</si>
  <si>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</si>
  <si>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</si>
  <si>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</si>
  <si>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</si>
  <si>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</si>
  <si>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</si>
  <si>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</si>
  <si>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</si>
  <si>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</si>
  <si>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</si>
  <si>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</si>
  <si>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</si>
  <si>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</si>
  <si>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</si>
  <si>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</si>
  <si>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</si>
  <si>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</si>
  <si>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</si>
  <si>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</si>
  <si>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</si>
  <si>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</si>
  <si>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</si>
  <si>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</si>
  <si>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</si>
  <si>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</si>
  <si>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</si>
  <si>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</si>
  <si>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</si>
  <si>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</si>
  <si>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</si>
  <si>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</si>
  <si>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</si>
  <si>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</si>
  <si>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</si>
  <si>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</si>
  <si>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</si>
  <si>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</si>
  <si>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</si>
  <si>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</si>
  <si>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</si>
  <si>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</si>
  <si>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</si>
  <si>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</si>
  <si>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</si>
  <si>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</si>
  <si>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</si>
  <si>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</si>
  <si>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</si>
  <si>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</si>
  <si>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</si>
  <si>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</si>
  <si>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</si>
  <si>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</si>
  <si>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</si>
  <si>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</si>
  <si>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</si>
  <si>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</si>
  <si>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</si>
  <si>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</si>
  <si>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</si>
  <si>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</si>
  <si>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</si>
  <si>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</si>
  <si>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</si>
  <si>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</si>
  <si>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</si>
  <si>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</si>
  <si>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</si>
  <si>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</si>
  <si>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</si>
  <si>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</si>
  <si>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</si>
  <si>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</si>
  <si>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</si>
  <si>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</si>
  <si>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</si>
  <si>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</si>
  <si>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</si>
  <si>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</si>
  <si>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</si>
  <si>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</si>
  <si>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Nevada</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</si>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</sst>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0</v>
      </c>
      <c r="F6" s="9" t="str">
        <f>IF($B6="N/A","N/A",IF(E6&lt;0,"No","Yes"))</f>
        <v>N/A</v>
      </c>
      <c r="G6" s="35">
        <v>0</v>
      </c>
      <c r="H6" s="9" t="str">
        <f>IF($B6="N/A","N/A",IF(G6&lt;0,"No","Yes"))</f>
        <v>N/A</v>
      </c>
      <c r="I6" s="10" t="s">
        <v>217</v>
      </c>
      <c r="J6" s="10" t="s">
        <v>1743</v>
      </c>
      <c r="K6" s="9" t="str">
        <f t="shared" ref="K6:K11" si="0">IF(J6="Div by 0", "N/A", IF(J6="N/A","N/A", IF(J6&gt;30, "No", IF(J6&lt;-30, "No", "Yes"))))</f>
        <v>N/A</v>
      </c>
    </row>
    <row r="7" spans="1:11" x14ac:dyDescent="0.2">
      <c r="A7" s="78" t="s">
        <v>445</v>
      </c>
      <c r="B7" s="97" t="s">
        <v>217</v>
      </c>
      <c r="C7" s="9" t="s">
        <v>217</v>
      </c>
      <c r="D7" s="9" t="str">
        <f t="shared" ref="D7:D11" si="1">IF($B7="N/A","N/A",IF(C7&lt;0,"No","Yes"))</f>
        <v>N/A</v>
      </c>
      <c r="E7" s="9" t="s">
        <v>1743</v>
      </c>
      <c r="F7" s="9" t="str">
        <f t="shared" ref="F7:F11" si="2">IF($B7="N/A","N/A",IF(E7&lt;0,"No","Yes"))</f>
        <v>N/A</v>
      </c>
      <c r="G7" s="9" t="s">
        <v>1743</v>
      </c>
      <c r="H7" s="9" t="str">
        <f t="shared" ref="H7:H11" si="3">IF($B7="N/A","N/A",IF(G7&lt;0,"No","Yes"))</f>
        <v>N/A</v>
      </c>
      <c r="I7" s="10" t="s">
        <v>217</v>
      </c>
      <c r="J7" s="10" t="s">
        <v>1743</v>
      </c>
      <c r="K7" s="9" t="str">
        <f t="shared" si="0"/>
        <v>N/A</v>
      </c>
    </row>
    <row r="8" spans="1:11" x14ac:dyDescent="0.2">
      <c r="A8" s="78" t="s">
        <v>446</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78" t="s">
        <v>447</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78" t="s">
        <v>448</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78" t="s">
        <v>208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t="s">
        <v>1743</v>
      </c>
      <c r="F12" s="9" t="str">
        <f t="shared" ref="F12:F23" si="5">IF($B12="N/A","N/A",IF(E12&lt;0,"No","Yes"))</f>
        <v>N/A</v>
      </c>
      <c r="G12" s="9" t="s">
        <v>1743</v>
      </c>
      <c r="H12" s="9" t="str">
        <f t="shared" ref="H12:H23" si="6">IF($B12="N/A","N/A",IF(G12&lt;0,"No","Yes"))</f>
        <v>N/A</v>
      </c>
      <c r="I12" s="10" t="s">
        <v>217</v>
      </c>
      <c r="J12" s="10" t="s">
        <v>1743</v>
      </c>
      <c r="K12" s="9" t="str">
        <f t="shared" ref="K12:K23" si="7">IF(J12="Div by 0", "N/A", IF(J12="N/A","N/A", IF(J12&gt;30, "No", IF(J12&lt;-30, "No", "Yes"))))</f>
        <v>N/A</v>
      </c>
    </row>
    <row r="13" spans="1:11" x14ac:dyDescent="0.2">
      <c r="A13" s="78" t="s">
        <v>654</v>
      </c>
      <c r="B13" s="97" t="s">
        <v>217</v>
      </c>
      <c r="C13" s="9" t="s">
        <v>217</v>
      </c>
      <c r="D13" s="9" t="str">
        <f t="shared" si="4"/>
        <v>N/A</v>
      </c>
      <c r="E13" s="9" t="s">
        <v>1743</v>
      </c>
      <c r="F13" s="9" t="str">
        <f t="shared" si="5"/>
        <v>N/A</v>
      </c>
      <c r="G13" s="9" t="s">
        <v>1743</v>
      </c>
      <c r="H13" s="9" t="str">
        <f t="shared" si="6"/>
        <v>N/A</v>
      </c>
      <c r="I13" s="10" t="s">
        <v>217</v>
      </c>
      <c r="J13" s="10" t="s">
        <v>1743</v>
      </c>
      <c r="K13" s="9" t="str">
        <f t="shared" si="7"/>
        <v>N/A</v>
      </c>
    </row>
    <row r="14" spans="1:11" x14ac:dyDescent="0.2">
      <c r="A14" s="78" t="s">
        <v>849</v>
      </c>
      <c r="B14" s="97" t="s">
        <v>217</v>
      </c>
      <c r="C14" s="10" t="s">
        <v>217</v>
      </c>
      <c r="D14" s="9" t="str">
        <f t="shared" si="4"/>
        <v>N/A</v>
      </c>
      <c r="E14" s="10" t="s">
        <v>1743</v>
      </c>
      <c r="F14" s="9" t="str">
        <f t="shared" si="5"/>
        <v>N/A</v>
      </c>
      <c r="G14" s="10" t="s">
        <v>1743</v>
      </c>
      <c r="H14" s="9" t="str">
        <f t="shared" si="6"/>
        <v>N/A</v>
      </c>
      <c r="I14" s="10" t="s">
        <v>217</v>
      </c>
      <c r="J14" s="10" t="s">
        <v>1743</v>
      </c>
      <c r="K14" s="9" t="str">
        <f t="shared" si="7"/>
        <v>N/A</v>
      </c>
    </row>
    <row r="15" spans="1:11" x14ac:dyDescent="0.2">
      <c r="A15" s="78" t="s">
        <v>656</v>
      </c>
      <c r="B15" s="97" t="s">
        <v>217</v>
      </c>
      <c r="C15" s="9" t="s">
        <v>217</v>
      </c>
      <c r="D15" s="9" t="str">
        <f t="shared" si="4"/>
        <v>N/A</v>
      </c>
      <c r="E15" s="9" t="s">
        <v>1743</v>
      </c>
      <c r="F15" s="9" t="str">
        <f t="shared" si="5"/>
        <v>N/A</v>
      </c>
      <c r="G15" s="9" t="s">
        <v>1743</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t="s">
        <v>1743</v>
      </c>
      <c r="F18" s="9" t="str">
        <f t="shared" si="5"/>
        <v>N/A</v>
      </c>
      <c r="G18" s="9" t="s">
        <v>1743</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t="s">
        <v>1743</v>
      </c>
      <c r="F21" s="9" t="str">
        <f t="shared" si="5"/>
        <v>N/A</v>
      </c>
      <c r="G21" s="9" t="s">
        <v>1743</v>
      </c>
      <c r="H21" s="9" t="str">
        <f t="shared" si="6"/>
        <v>N/A</v>
      </c>
      <c r="I21" s="10" t="s">
        <v>217</v>
      </c>
      <c r="J21" s="10" t="s">
        <v>1743</v>
      </c>
      <c r="K21" s="9" t="str">
        <f t="shared" si="7"/>
        <v>N/A</v>
      </c>
    </row>
    <row r="22" spans="1:11" x14ac:dyDescent="0.2">
      <c r="A22" s="78" t="s">
        <v>1721</v>
      </c>
      <c r="B22" s="97" t="s">
        <v>217</v>
      </c>
      <c r="C22" s="9" t="s">
        <v>217</v>
      </c>
      <c r="D22" s="9" t="str">
        <f t="shared" si="4"/>
        <v>N/A</v>
      </c>
      <c r="E22" s="9" t="s">
        <v>1743</v>
      </c>
      <c r="F22" s="9" t="str">
        <f t="shared" si="5"/>
        <v>N/A</v>
      </c>
      <c r="G22" s="9" t="s">
        <v>1743</v>
      </c>
      <c r="H22" s="9" t="str">
        <f t="shared" si="6"/>
        <v>N/A</v>
      </c>
      <c r="I22" s="10" t="s">
        <v>217</v>
      </c>
      <c r="J22" s="10" t="s">
        <v>1743</v>
      </c>
      <c r="K22" s="9" t="str">
        <f t="shared" si="7"/>
        <v>N/A</v>
      </c>
    </row>
    <row r="23" spans="1:11" x14ac:dyDescent="0.2">
      <c r="A23" s="78" t="s">
        <v>852</v>
      </c>
      <c r="B23" s="97" t="s">
        <v>217</v>
      </c>
      <c r="C23" s="10" t="s">
        <v>217</v>
      </c>
      <c r="D23" s="9" t="str">
        <f t="shared" si="4"/>
        <v>N/A</v>
      </c>
      <c r="E23" s="10" t="s">
        <v>1743</v>
      </c>
      <c r="F23" s="9" t="str">
        <f t="shared" si="5"/>
        <v>N/A</v>
      </c>
      <c r="G23" s="10" t="s">
        <v>1743</v>
      </c>
      <c r="H23" s="9" t="str">
        <f t="shared" si="6"/>
        <v>N/A</v>
      </c>
      <c r="I23" s="10" t="s">
        <v>217</v>
      </c>
      <c r="J23" s="10" t="s">
        <v>1743</v>
      </c>
      <c r="K23" s="9" t="str">
        <f t="shared" si="7"/>
        <v>N/A</v>
      </c>
    </row>
    <row r="24" spans="1:11" x14ac:dyDescent="0.2">
      <c r="A24" s="78" t="s">
        <v>15</v>
      </c>
      <c r="B24" s="97" t="s">
        <v>217</v>
      </c>
      <c r="C24" s="9" t="s">
        <v>217</v>
      </c>
      <c r="D24" s="9" t="str">
        <f>IF($B24="N/A","N/A",IF(C24&lt;0,"No","Yes"))</f>
        <v>N/A</v>
      </c>
      <c r="E24" s="9" t="s">
        <v>1743</v>
      </c>
      <c r="F24" s="9" t="str">
        <f>IF($B24="N/A","N/A",IF(E24&lt;0,"No","Yes"))</f>
        <v>N/A</v>
      </c>
      <c r="G24" s="9" t="s">
        <v>1743</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t="s">
        <v>1743</v>
      </c>
      <c r="F25" s="9" t="str">
        <f>IF($B25="N/A","N/A",IF(E25&lt;0,"No","Yes"))</f>
        <v>N/A</v>
      </c>
      <c r="G25" s="9" t="s">
        <v>1743</v>
      </c>
      <c r="H25" s="9" t="str">
        <f>IF($B25="N/A","N/A",IF(G25&lt;0,"No","Yes"))</f>
        <v>N/A</v>
      </c>
      <c r="I25" s="10" t="s">
        <v>217</v>
      </c>
      <c r="J25" s="10" t="s">
        <v>1743</v>
      </c>
      <c r="K25" s="9" t="str">
        <f t="shared" si="8"/>
        <v>N/A</v>
      </c>
    </row>
    <row r="26" spans="1:11" x14ac:dyDescent="0.2">
      <c r="A26" s="78" t="s">
        <v>32</v>
      </c>
      <c r="B26" s="97" t="s">
        <v>217</v>
      </c>
      <c r="C26" s="9" t="s">
        <v>217</v>
      </c>
      <c r="D26" s="9" t="str">
        <f>IF($B26="N/A","N/A",IF(C26&lt;0,"No","Yes"))</f>
        <v>N/A</v>
      </c>
      <c r="E26" s="9" t="s">
        <v>1743</v>
      </c>
      <c r="F26" s="9" t="str">
        <f>IF($B26="N/A","N/A",IF(E26&lt;0,"No","Yes"))</f>
        <v>N/A</v>
      </c>
      <c r="G26" s="9" t="s">
        <v>1743</v>
      </c>
      <c r="H26" s="9" t="str">
        <f>IF($B26="N/A","N/A",IF(G26&lt;0,"No","Yes"))</f>
        <v>N/A</v>
      </c>
      <c r="I26" s="10" t="s">
        <v>217</v>
      </c>
      <c r="J26" s="10" t="s">
        <v>1743</v>
      </c>
      <c r="K26" s="9" t="str">
        <f t="shared" si="8"/>
        <v>N/A</v>
      </c>
    </row>
    <row r="27" spans="1:11" x14ac:dyDescent="0.2">
      <c r="A27" s="78" t="s">
        <v>164</v>
      </c>
      <c r="B27" s="97" t="s">
        <v>217</v>
      </c>
      <c r="C27" s="9" t="s">
        <v>217</v>
      </c>
      <c r="D27" s="9" t="str">
        <f t="shared" ref="D27:D30" si="9">IF($B27="N/A","N/A",IF(C27&lt;0,"No","Yes"))</f>
        <v>N/A</v>
      </c>
      <c r="E27" s="9" t="s">
        <v>1743</v>
      </c>
      <c r="F27" s="9" t="str">
        <f t="shared" ref="F27:F30" si="10">IF($B27="N/A","N/A",IF(E27&lt;0,"No","Yes"))</f>
        <v>N/A</v>
      </c>
      <c r="G27" s="9" t="s">
        <v>1743</v>
      </c>
      <c r="H27" s="9" t="str">
        <f t="shared" ref="H27:H30" si="11">IF($B27="N/A","N/A",IF(G27&lt;0,"No","Yes"))</f>
        <v>N/A</v>
      </c>
      <c r="I27" s="10" t="s">
        <v>217</v>
      </c>
      <c r="J27" s="10" t="s">
        <v>1743</v>
      </c>
      <c r="K27" s="9" t="str">
        <f t="shared" si="8"/>
        <v>N/A</v>
      </c>
    </row>
    <row r="28" spans="1:11" x14ac:dyDescent="0.2">
      <c r="A28" s="28" t="s">
        <v>373</v>
      </c>
      <c r="B28" s="97" t="s">
        <v>217</v>
      </c>
      <c r="C28" s="9" t="s">
        <v>217</v>
      </c>
      <c r="D28" s="9" t="str">
        <f t="shared" si="9"/>
        <v>N/A</v>
      </c>
      <c r="E28" s="9" t="s">
        <v>1743</v>
      </c>
      <c r="F28" s="9" t="str">
        <f t="shared" si="10"/>
        <v>N/A</v>
      </c>
      <c r="G28" s="9" t="s">
        <v>1743</v>
      </c>
      <c r="H28" s="9" t="str">
        <f t="shared" si="11"/>
        <v>N/A</v>
      </c>
      <c r="I28" s="10" t="s">
        <v>217</v>
      </c>
      <c r="J28" s="10" t="s">
        <v>1743</v>
      </c>
      <c r="K28" s="9" t="str">
        <f t="shared" si="8"/>
        <v>N/A</v>
      </c>
    </row>
    <row r="29" spans="1:11" x14ac:dyDescent="0.2">
      <c r="A29" s="28" t="s">
        <v>375</v>
      </c>
      <c r="B29" s="97" t="s">
        <v>217</v>
      </c>
      <c r="C29" s="9" t="s">
        <v>217</v>
      </c>
      <c r="D29" s="9" t="str">
        <f t="shared" si="9"/>
        <v>N/A</v>
      </c>
      <c r="E29" s="9" t="s">
        <v>1743</v>
      </c>
      <c r="F29" s="9" t="str">
        <f t="shared" si="10"/>
        <v>N/A</v>
      </c>
      <c r="G29" s="9" t="s">
        <v>1743</v>
      </c>
      <c r="H29" s="9" t="str">
        <f t="shared" si="11"/>
        <v>N/A</v>
      </c>
      <c r="I29" s="10" t="s">
        <v>217</v>
      </c>
      <c r="J29" s="10" t="s">
        <v>1743</v>
      </c>
      <c r="K29" s="9" t="str">
        <f t="shared" si="8"/>
        <v>N/A</v>
      </c>
    </row>
    <row r="30" spans="1:11" x14ac:dyDescent="0.2">
      <c r="A30" s="28" t="s">
        <v>376</v>
      </c>
      <c r="B30" s="97" t="s">
        <v>217</v>
      </c>
      <c r="C30" s="9" t="s">
        <v>217</v>
      </c>
      <c r="D30" s="9" t="str">
        <f t="shared" si="9"/>
        <v>N/A</v>
      </c>
      <c r="E30" s="9" t="s">
        <v>1743</v>
      </c>
      <c r="F30" s="9" t="str">
        <f t="shared" si="10"/>
        <v>N/A</v>
      </c>
      <c r="G30" s="9" t="s">
        <v>1743</v>
      </c>
      <c r="H30" s="9" t="str">
        <f t="shared" si="11"/>
        <v>N/A</v>
      </c>
      <c r="I30" s="10" t="s">
        <v>217</v>
      </c>
      <c r="J30" s="10" t="s">
        <v>1743</v>
      </c>
      <c r="K30" s="9" t="str">
        <f t="shared" si="8"/>
        <v>N/A</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6804402</v>
      </c>
      <c r="D7" s="31" t="str">
        <f>IF($B7="N/A","N/A",IF(C7&gt;15,"No",IF(C7&lt;-15,"No","Yes")))</f>
        <v>N/A</v>
      </c>
      <c r="E7" s="30">
        <v>8087143</v>
      </c>
      <c r="F7" s="31" t="str">
        <f>IF($B7="N/A","N/A",IF(E7&gt;15,"No",IF(E7&lt;-15,"No","Yes")))</f>
        <v>N/A</v>
      </c>
      <c r="G7" s="30">
        <v>9056784</v>
      </c>
      <c r="H7" s="31" t="str">
        <f>IF($B7="N/A","N/A",IF(G7&gt;15,"No",IF(G7&lt;-15,"No","Yes")))</f>
        <v>N/A</v>
      </c>
      <c r="I7" s="32">
        <v>18.850000000000001</v>
      </c>
      <c r="J7" s="32">
        <v>11.99</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51.223491694000003</v>
      </c>
      <c r="H8" s="31" t="str">
        <f>IF($B8="N/A","N/A",IF(G8&gt;15,"No",IF(G8&lt;-15,"No","Yes")))</f>
        <v>N/A</v>
      </c>
      <c r="I8" s="32" t="s">
        <v>217</v>
      </c>
      <c r="J8" s="32" t="s">
        <v>217</v>
      </c>
      <c r="K8" s="31" t="str">
        <f t="shared" si="0"/>
        <v>N/A</v>
      </c>
    </row>
    <row r="9" spans="1:11" x14ac:dyDescent="0.2">
      <c r="A9" s="81" t="s">
        <v>119</v>
      </c>
      <c r="B9" s="34" t="s">
        <v>217</v>
      </c>
      <c r="C9" s="90">
        <v>2.1497260156000002</v>
      </c>
      <c r="D9" s="9" t="str">
        <f>IF($B9="N/A","N/A",IF(C9&gt;15,"No",IF(C9&lt;-15,"No","Yes")))</f>
        <v>N/A</v>
      </c>
      <c r="E9" s="9">
        <v>1.1808743829999999</v>
      </c>
      <c r="F9" s="9" t="str">
        <f>IF($B9="N/A","N/A",IF(E9&gt;15,"No",IF(E9&lt;-15,"No","Yes")))</f>
        <v>N/A</v>
      </c>
      <c r="G9" s="9">
        <v>2.2082900000000002E-5</v>
      </c>
      <c r="H9" s="9" t="str">
        <f>IF($B9="N/A","N/A",IF(G9&gt;15,"No",IF(G9&lt;-15,"No","Yes")))</f>
        <v>N/A</v>
      </c>
      <c r="I9" s="10">
        <v>-45.1</v>
      </c>
      <c r="J9" s="10">
        <v>-100</v>
      </c>
      <c r="K9" s="9" t="str">
        <f t="shared" si="0"/>
        <v>No</v>
      </c>
    </row>
    <row r="10" spans="1:11" x14ac:dyDescent="0.2">
      <c r="A10" s="81" t="s">
        <v>120</v>
      </c>
      <c r="B10" s="34" t="s">
        <v>217</v>
      </c>
      <c r="C10" s="90">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81" t="s">
        <v>853</v>
      </c>
      <c r="B11" s="34" t="s">
        <v>217</v>
      </c>
      <c r="C11" s="90">
        <v>45.292988274000002</v>
      </c>
      <c r="D11" s="9" t="str">
        <f>IF($B11="N/A","N/A",IF(C11&gt;15,"No",IF(C11&lt;-15,"No","Yes")))</f>
        <v>N/A</v>
      </c>
      <c r="E11" s="9">
        <v>42.893862517000002</v>
      </c>
      <c r="F11" s="9" t="str">
        <f>IF($B11="N/A","N/A",IF(E11&gt;15,"No",IF(E11&lt;-15,"No","Yes")))</f>
        <v>N/A</v>
      </c>
      <c r="G11" s="9">
        <v>48.776486222999999</v>
      </c>
      <c r="H11" s="9" t="str">
        <f>IF($B11="N/A","N/A",IF(G11&gt;15,"No",IF(G11&lt;-15,"No","Yes")))</f>
        <v>N/A</v>
      </c>
      <c r="I11" s="10">
        <v>-5.3</v>
      </c>
      <c r="J11" s="10">
        <v>13.71</v>
      </c>
      <c r="K11" s="9" t="str">
        <f t="shared" si="0"/>
        <v>Yes</v>
      </c>
    </row>
    <row r="12" spans="1:11" x14ac:dyDescent="0.2">
      <c r="A12" s="81" t="s">
        <v>854</v>
      </c>
      <c r="B12" s="92" t="s">
        <v>218</v>
      </c>
      <c r="C12" s="90" t="s">
        <v>217</v>
      </c>
      <c r="D12" s="9" t="str">
        <f>IF(OR($B12="N/A",$C12="N/A"),"N/A",IF(C12&gt;100,"No",IF(C12&lt;95,"No","Yes")))</f>
        <v>N/A</v>
      </c>
      <c r="E12" s="90">
        <v>89.886764589999999</v>
      </c>
      <c r="F12" s="9" t="str">
        <f>IF(OR($B12="N/A",$E12="N/A"),"N/A",IF(E12&gt;100,"No",IF(E12&lt;95,"No","Yes")))</f>
        <v>No</v>
      </c>
      <c r="G12" s="90">
        <v>99.978595460999998</v>
      </c>
      <c r="H12" s="9" t="str">
        <f>IF($B12="N/A","N/A",IF(G12&gt;100,"No",IF(G12&lt;95,"No","Yes")))</f>
        <v>Yes</v>
      </c>
      <c r="I12" s="93" t="s">
        <v>217</v>
      </c>
      <c r="J12" s="93">
        <v>11.23</v>
      </c>
      <c r="K12" s="9" t="str">
        <f t="shared" si="0"/>
        <v>Yes</v>
      </c>
    </row>
    <row r="13" spans="1:11" x14ac:dyDescent="0.2">
      <c r="A13" s="81" t="s">
        <v>351</v>
      </c>
      <c r="B13" s="92" t="s">
        <v>217</v>
      </c>
      <c r="C13" s="90" t="s">
        <v>217</v>
      </c>
      <c r="D13" s="9" t="str">
        <f>IF($B13="N/A","N/A",IF(C13&gt;100,"No",IF(C13&lt;95,"No","Yes")))</f>
        <v>N/A</v>
      </c>
      <c r="E13" s="90">
        <v>0</v>
      </c>
      <c r="F13" s="9" t="str">
        <f>IF($B13="N/A","N/A",IF(E13&gt;100,"No",IF(E13&lt;95,"No","Yes")))</f>
        <v>N/A</v>
      </c>
      <c r="G13" s="90">
        <v>0</v>
      </c>
      <c r="H13" s="9" t="str">
        <f>IF($B13="N/A","N/A",IF(G13&gt;100,"No",IF(G13&lt;95,"No","Yes")))</f>
        <v>N/A</v>
      </c>
      <c r="I13" s="93" t="s">
        <v>217</v>
      </c>
      <c r="J13" s="93" t="s">
        <v>1743</v>
      </c>
      <c r="K13" s="9" t="str">
        <f t="shared" si="0"/>
        <v>N/A</v>
      </c>
    </row>
    <row r="14" spans="1:11" x14ac:dyDescent="0.2">
      <c r="A14" s="81" t="s">
        <v>352</v>
      </c>
      <c r="B14" s="92" t="s">
        <v>217</v>
      </c>
      <c r="C14" s="90" t="s">
        <v>217</v>
      </c>
      <c r="D14" s="9" t="str">
        <f t="shared" ref="D14" si="1">IF($B14="N/A","N/A",IF(C14&lt;0,"No","Yes"))</f>
        <v>N/A</v>
      </c>
      <c r="E14" s="90">
        <v>0</v>
      </c>
      <c r="F14" s="9" t="str">
        <f t="shared" ref="F14" si="2">IF($B14="N/A","N/A",IF(E14&lt;0,"No","Yes"))</f>
        <v>N/A</v>
      </c>
      <c r="G14" s="90">
        <v>0</v>
      </c>
      <c r="H14" s="9" t="str">
        <f t="shared" ref="H14" si="3">IF($B14="N/A","N/A",IF(G14&lt;0,"No","Yes"))</f>
        <v>N/A</v>
      </c>
      <c r="I14" s="93" t="s">
        <v>217</v>
      </c>
      <c r="J14" s="93" t="s">
        <v>1743</v>
      </c>
      <c r="K14" s="9" t="str">
        <f t="shared" si="0"/>
        <v>N/A</v>
      </c>
    </row>
    <row r="15" spans="1:11" x14ac:dyDescent="0.2">
      <c r="A15" s="81" t="s">
        <v>855</v>
      </c>
      <c r="B15" s="92" t="s">
        <v>218</v>
      </c>
      <c r="C15" s="90" t="s">
        <v>217</v>
      </c>
      <c r="D15" s="9" t="str">
        <f>IF(OR($B15="N/A",$C15="N/A"),"N/A",IF(C15&gt;100,"No",IF(C15&lt;95,"No","Yes")))</f>
        <v>N/A</v>
      </c>
      <c r="E15" s="90">
        <v>57.714612987000002</v>
      </c>
      <c r="F15" s="9" t="str">
        <f>IF(OR($B15="N/A",$E15="N/A"),"N/A",IF(E15&gt;100,"No",IF(E15&lt;95,"No","Yes")))</f>
        <v>No</v>
      </c>
      <c r="G15" s="90">
        <v>55.993842045999997</v>
      </c>
      <c r="H15" s="9" t="str">
        <f>IF($B15="N/A","N/A",IF(G15&gt;100,"No",IF(G15&lt;95,"No","Yes")))</f>
        <v>No</v>
      </c>
      <c r="I15" s="93" t="s">
        <v>217</v>
      </c>
      <c r="J15" s="93">
        <v>-2.98</v>
      </c>
      <c r="K15" s="9" t="str">
        <f t="shared" si="0"/>
        <v>Yes</v>
      </c>
    </row>
    <row r="16" spans="1:11" x14ac:dyDescent="0.2">
      <c r="A16" s="81" t="s">
        <v>335</v>
      </c>
      <c r="B16" s="34" t="s">
        <v>217</v>
      </c>
      <c r="C16" s="79">
        <v>3576209</v>
      </c>
      <c r="D16" s="9" t="str">
        <f>IF($B16="N/A","N/A",IF(C16&gt;15,"No",IF(C16&lt;-15,"No","Yes")))</f>
        <v>N/A</v>
      </c>
      <c r="E16" s="35">
        <v>4522756</v>
      </c>
      <c r="F16" s="9" t="str">
        <f>IF($B16="N/A","N/A",IF(E16&gt;15,"No",IF(E16&lt;-15,"No","Yes")))</f>
        <v>N/A</v>
      </c>
      <c r="G16" s="35">
        <v>4639201</v>
      </c>
      <c r="H16" s="9" t="str">
        <f>IF($B16="N/A","N/A",IF(G16&gt;15,"No",IF(G16&lt;-15,"No","Yes")))</f>
        <v>N/A</v>
      </c>
      <c r="I16" s="10">
        <v>26.47</v>
      </c>
      <c r="J16" s="10">
        <v>2.5750000000000002</v>
      </c>
      <c r="K16" s="9" t="str">
        <f t="shared" si="0"/>
        <v>Yes</v>
      </c>
    </row>
    <row r="17" spans="1:11" x14ac:dyDescent="0.2">
      <c r="A17" s="81" t="s">
        <v>442</v>
      </c>
      <c r="B17" s="34" t="s">
        <v>219</v>
      </c>
      <c r="C17" s="90">
        <v>14.96156964</v>
      </c>
      <c r="D17" s="9" t="str">
        <f>IF($B17="N/A","N/A",IF(C17&gt;20,"No",IF(C17&lt;5,"No","Yes")))</f>
        <v>Yes</v>
      </c>
      <c r="E17" s="9">
        <v>12.450218406999999</v>
      </c>
      <c r="F17" s="9" t="str">
        <f>IF($B17="N/A","N/A",IF(E17&gt;20,"No",IF(E17&lt;5,"No","Yes")))</f>
        <v>Yes</v>
      </c>
      <c r="G17" s="9">
        <v>12.090228467999999</v>
      </c>
      <c r="H17" s="9" t="str">
        <f>IF($B17="N/A","N/A",IF(G17&gt;20,"No",IF(G17&lt;5,"No","Yes")))</f>
        <v>Yes</v>
      </c>
      <c r="I17" s="10">
        <v>-16.8</v>
      </c>
      <c r="J17" s="10">
        <v>-2.89</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87.909771531999993</v>
      </c>
      <c r="H18" s="9" t="str">
        <f>IF($B18="N/A","N/A",IF(G18&gt;15,"No",IF(G18&lt;-15,"No","Yes")))</f>
        <v>N/A</v>
      </c>
      <c r="I18" s="10" t="s">
        <v>217</v>
      </c>
      <c r="J18" s="10" t="s">
        <v>217</v>
      </c>
      <c r="K18" s="9" t="str">
        <f t="shared" si="0"/>
        <v>N/A</v>
      </c>
    </row>
    <row r="19" spans="1:11" x14ac:dyDescent="0.2">
      <c r="A19" s="81" t="s">
        <v>444</v>
      </c>
      <c r="B19" s="34" t="s">
        <v>220</v>
      </c>
      <c r="C19" s="90">
        <v>2.3666681672999998</v>
      </c>
      <c r="D19" s="9" t="str">
        <f>IF($B19="N/A","N/A",IF(C19&gt;1,"Yes","No"))</f>
        <v>Yes</v>
      </c>
      <c r="E19" s="9">
        <v>0.77879505329999998</v>
      </c>
      <c r="F19" s="9" t="str">
        <f>IF($B19="N/A","N/A",IF(E19&gt;1,"Yes","No"))</f>
        <v>No</v>
      </c>
      <c r="G19" s="9">
        <v>0.94723207720000002</v>
      </c>
      <c r="H19" s="9" t="str">
        <f>IF($B19="N/A","N/A",IF(G19&gt;1,"Yes","No"))</f>
        <v>No</v>
      </c>
      <c r="I19" s="10">
        <v>-67.099999999999994</v>
      </c>
      <c r="J19" s="10">
        <v>21.63</v>
      </c>
      <c r="K19" s="9" t="str">
        <f t="shared" si="0"/>
        <v>Yes</v>
      </c>
    </row>
    <row r="20" spans="1:11" x14ac:dyDescent="0.2">
      <c r="A20" s="81" t="s">
        <v>856</v>
      </c>
      <c r="B20" s="34" t="s">
        <v>217</v>
      </c>
      <c r="C20" s="83">
        <v>222.39433108</v>
      </c>
      <c r="D20" s="9" t="str">
        <f>IF($B20="N/A","N/A",IF(C20&gt;15,"No",IF(C20&lt;-15,"No","Yes")))</f>
        <v>N/A</v>
      </c>
      <c r="E20" s="36">
        <v>280.48513754999999</v>
      </c>
      <c r="F20" s="9" t="str">
        <f>IF($B20="N/A","N/A",IF(E20&gt;15,"No",IF(E20&lt;-15,"No","Yes")))</f>
        <v>N/A</v>
      </c>
      <c r="G20" s="36">
        <v>304.45184781</v>
      </c>
      <c r="H20" s="9" t="str">
        <f>IF($B20="N/A","N/A",IF(G20&gt;15,"No",IF(G20&lt;-15,"No","Yes")))</f>
        <v>N/A</v>
      </c>
      <c r="I20" s="10">
        <v>26.12</v>
      </c>
      <c r="J20" s="10">
        <v>8.5449999999999999</v>
      </c>
      <c r="K20" s="9" t="str">
        <f t="shared" si="0"/>
        <v>Yes</v>
      </c>
    </row>
    <row r="21" spans="1:11" x14ac:dyDescent="0.2">
      <c r="A21" s="81" t="s">
        <v>34</v>
      </c>
      <c r="B21" s="34" t="s">
        <v>217</v>
      </c>
      <c r="C21" s="94">
        <v>15.908139918</v>
      </c>
      <c r="D21" s="9" t="str">
        <f>IF($B21="N/A","N/A",IF(C21&gt;15,"No",IF(C21&lt;-15,"No","Yes")))</f>
        <v>N/A</v>
      </c>
      <c r="E21" s="95">
        <v>16.269168145999998</v>
      </c>
      <c r="F21" s="9" t="str">
        <f>IF($B21="N/A","N/A",IF(E21&gt;15,"No",IF(E21&lt;-15,"No","Yes")))</f>
        <v>N/A</v>
      </c>
      <c r="G21" s="95">
        <v>19.239029934000001</v>
      </c>
      <c r="H21" s="9" t="str">
        <f>IF($B21="N/A","N/A",IF(G21&gt;15,"No",IF(G21&lt;-15,"No","Yes")))</f>
        <v>N/A</v>
      </c>
      <c r="I21" s="10">
        <v>2.2690000000000001</v>
      </c>
      <c r="J21" s="10">
        <v>18.25</v>
      </c>
      <c r="K21" s="9" t="str">
        <f t="shared" si="0"/>
        <v>Yes</v>
      </c>
    </row>
    <row r="22" spans="1:11" x14ac:dyDescent="0.2">
      <c r="A22" s="81" t="s">
        <v>1722</v>
      </c>
      <c r="B22" s="34" t="s">
        <v>217</v>
      </c>
      <c r="C22" s="94">
        <v>30.379914709000001</v>
      </c>
      <c r="D22" s="9" t="str">
        <f>IF($B22="N/A","N/A",IF(C22&gt;15,"No",IF(C22&lt;-15,"No","Yes")))</f>
        <v>N/A</v>
      </c>
      <c r="E22" s="95">
        <v>27.137269878000001</v>
      </c>
      <c r="F22" s="9" t="str">
        <f>IF($B22="N/A","N/A",IF(E22&gt;15,"No",IF(E22&lt;-15,"No","Yes")))</f>
        <v>N/A</v>
      </c>
      <c r="G22" s="95">
        <v>29.537467061000001</v>
      </c>
      <c r="H22" s="9" t="str">
        <f>IF($B22="N/A","N/A",IF(G22&gt;15,"No",IF(G22&lt;-15,"No","Yes")))</f>
        <v>N/A</v>
      </c>
      <c r="I22" s="10">
        <v>-10.7</v>
      </c>
      <c r="J22" s="10">
        <v>8.8450000000000006</v>
      </c>
      <c r="K22" s="9" t="str">
        <f t="shared" si="0"/>
        <v>Yes</v>
      </c>
    </row>
    <row r="23" spans="1:11" x14ac:dyDescent="0.2">
      <c r="A23" s="81" t="s">
        <v>35</v>
      </c>
      <c r="B23" s="34" t="s">
        <v>217</v>
      </c>
      <c r="C23" s="94">
        <v>0</v>
      </c>
      <c r="D23" s="9" t="str">
        <f>IF($B23="N/A","N/A",IF(C23&gt;15,"No",IF(C23&lt;-15,"No","Yes")))</f>
        <v>N/A</v>
      </c>
      <c r="E23" s="95">
        <v>0</v>
      </c>
      <c r="F23" s="9" t="str">
        <f>IF($B23="N/A","N/A",IF(E23&gt;15,"No",IF(E23&lt;-15,"No","Yes")))</f>
        <v>N/A</v>
      </c>
      <c r="G23" s="95">
        <v>0</v>
      </c>
      <c r="H23" s="9" t="str">
        <f>IF($B23="N/A","N/A",IF(G23&gt;15,"No",IF(G23&lt;-15,"No","Yes")))</f>
        <v>N/A</v>
      </c>
      <c r="I23" s="10" t="s">
        <v>1743</v>
      </c>
      <c r="J23" s="10" t="s">
        <v>1743</v>
      </c>
      <c r="K23" s="9" t="str">
        <f t="shared" si="0"/>
        <v>N/A</v>
      </c>
    </row>
    <row r="24" spans="1:11" x14ac:dyDescent="0.2">
      <c r="A24" s="81" t="s">
        <v>857</v>
      </c>
      <c r="B24" s="34" t="s">
        <v>247</v>
      </c>
      <c r="C24" s="83">
        <v>141.90306028000001</v>
      </c>
      <c r="D24" s="9" t="str">
        <f>IF($B24="N/A","N/A",IF(C24&gt;300,"No",IF(C24&lt;75,"No","Yes")))</f>
        <v>Yes</v>
      </c>
      <c r="E24" s="36">
        <v>147.86640634</v>
      </c>
      <c r="F24" s="9" t="str">
        <f>IF($B24="N/A","N/A",IF(E24&gt;300,"No",IF(E24&lt;75,"No","Yes")))</f>
        <v>Yes</v>
      </c>
      <c r="G24" s="36">
        <v>147.93547025999999</v>
      </c>
      <c r="H24" s="9" t="str">
        <f>IF($B24="N/A","N/A",IF(G24&gt;300,"No",IF(G24&lt;75,"No","Yes")))</f>
        <v>Yes</v>
      </c>
      <c r="I24" s="10">
        <v>4.202</v>
      </c>
      <c r="J24" s="10">
        <v>4.6699999999999998E-2</v>
      </c>
      <c r="K24" s="9" t="str">
        <f t="shared" si="0"/>
        <v>Yes</v>
      </c>
    </row>
    <row r="25" spans="1:11" x14ac:dyDescent="0.2">
      <c r="A25" s="81" t="s">
        <v>858</v>
      </c>
      <c r="B25" s="34" t="s">
        <v>248</v>
      </c>
      <c r="C25" s="83">
        <v>4</v>
      </c>
      <c r="D25" s="9" t="str">
        <f>IF($B25="N/A","N/A",IF(C25&gt;250,"No",IF(C25&lt;20,"No","Yes")))</f>
        <v>No</v>
      </c>
      <c r="E25" s="36">
        <v>4</v>
      </c>
      <c r="F25" s="9" t="str">
        <f>IF($B25="N/A","N/A",IF(E25&gt;250,"No",IF(E25&lt;20,"No","Yes")))</f>
        <v>No</v>
      </c>
      <c r="G25" s="36">
        <v>4</v>
      </c>
      <c r="H25" s="9" t="str">
        <f>IF($B25="N/A","N/A",IF(G25&gt;250,"No",IF(G25&lt;20,"No","Yes")))</f>
        <v>No</v>
      </c>
      <c r="I25" s="10">
        <v>0</v>
      </c>
      <c r="J25" s="10">
        <v>0</v>
      </c>
      <c r="K25" s="9" t="str">
        <f t="shared" si="0"/>
        <v>Yes</v>
      </c>
    </row>
    <row r="26" spans="1:11" x14ac:dyDescent="0.2">
      <c r="A26" s="81" t="s">
        <v>859</v>
      </c>
      <c r="B26" s="34" t="s">
        <v>249</v>
      </c>
      <c r="C26" s="83" t="s">
        <v>1743</v>
      </c>
      <c r="D26" s="9" t="str">
        <f>IF($B26="N/A","N/A",IF(C26&gt;5,"No",IF(C26&lt;3,"No","Yes")))</f>
        <v>No</v>
      </c>
      <c r="E26" s="36" t="s">
        <v>1743</v>
      </c>
      <c r="F26" s="9" t="str">
        <f>IF($B26="N/A","N/A",IF(E26&gt;5,"No",IF(E26&lt;3,"No","Yes")))</f>
        <v>No</v>
      </c>
      <c r="G26" s="36" t="s">
        <v>1743</v>
      </c>
      <c r="H26" s="9" t="str">
        <f>IF($B26="N/A","N/A",IF(G26&gt;5,"No",IF(G26&lt;3,"No","Yes")))</f>
        <v>No</v>
      </c>
      <c r="I26" s="10" t="s">
        <v>1743</v>
      </c>
      <c r="J26" s="10" t="s">
        <v>1743</v>
      </c>
      <c r="K26" s="9" t="str">
        <f t="shared" si="0"/>
        <v>N/A</v>
      </c>
    </row>
    <row r="27" spans="1:11" x14ac:dyDescent="0.2">
      <c r="A27" s="81" t="s">
        <v>131</v>
      </c>
      <c r="B27" s="34" t="s">
        <v>217</v>
      </c>
      <c r="C27" s="79">
        <v>17769</v>
      </c>
      <c r="D27" s="34" t="s">
        <v>217</v>
      </c>
      <c r="E27" s="35">
        <v>37872</v>
      </c>
      <c r="F27" s="34" t="s">
        <v>217</v>
      </c>
      <c r="G27" s="35">
        <v>52093</v>
      </c>
      <c r="H27" s="9" t="str">
        <f>IF($B27="N/A","N/A",IF(G27&gt;15,"No",IF(G27&lt;-15,"No","Yes")))</f>
        <v>N/A</v>
      </c>
      <c r="I27" s="10">
        <v>113.1</v>
      </c>
      <c r="J27" s="10">
        <v>37.549999999999997</v>
      </c>
      <c r="K27" s="9" t="str">
        <f t="shared" si="0"/>
        <v>No</v>
      </c>
    </row>
    <row r="28" spans="1:11" x14ac:dyDescent="0.2">
      <c r="A28" s="81" t="s">
        <v>350</v>
      </c>
      <c r="B28" s="34" t="s">
        <v>217</v>
      </c>
      <c r="C28" s="79" t="s">
        <v>217</v>
      </c>
      <c r="D28" s="34" t="s">
        <v>217</v>
      </c>
      <c r="E28" s="35" t="s">
        <v>217</v>
      </c>
      <c r="F28" s="34" t="s">
        <v>217</v>
      </c>
      <c r="G28" s="8">
        <v>0.57518209549999999</v>
      </c>
      <c r="H28" s="9" t="str">
        <f>IF($B28="N/A","N/A",IF(G28&gt;15,"No",IF(G28&lt;-15,"No","Yes")))</f>
        <v>N/A</v>
      </c>
      <c r="I28" s="10" t="s">
        <v>217</v>
      </c>
      <c r="J28" s="10" t="s">
        <v>217</v>
      </c>
      <c r="K28" s="9" t="str">
        <f t="shared" si="0"/>
        <v>N/A</v>
      </c>
    </row>
    <row r="29" spans="1:11" ht="25.5" x14ac:dyDescent="0.2">
      <c r="A29" s="81" t="s">
        <v>835</v>
      </c>
      <c r="B29" s="34" t="s">
        <v>217</v>
      </c>
      <c r="C29" s="36">
        <v>126.16573808</v>
      </c>
      <c r="D29" s="34" t="s">
        <v>217</v>
      </c>
      <c r="E29" s="36">
        <v>103.90380756</v>
      </c>
      <c r="F29" s="34" t="s">
        <v>217</v>
      </c>
      <c r="G29" s="36">
        <v>87.749198548999999</v>
      </c>
      <c r="H29" s="34" t="s">
        <v>217</v>
      </c>
      <c r="I29" s="10">
        <v>-17.600000000000001</v>
      </c>
      <c r="J29" s="10">
        <v>-15.5</v>
      </c>
      <c r="K29" s="9" t="str">
        <f t="shared" si="0"/>
        <v>Yes</v>
      </c>
    </row>
    <row r="30" spans="1:11" x14ac:dyDescent="0.2">
      <c r="A30" s="81" t="s">
        <v>27</v>
      </c>
      <c r="B30" s="34" t="s">
        <v>221</v>
      </c>
      <c r="C30" s="35">
        <v>11</v>
      </c>
      <c r="D30" s="9" t="str">
        <f>IF($B30="N/A","N/A",IF(C30="N/A","N/A",IF(C30=0,"Yes","No")))</f>
        <v>No</v>
      </c>
      <c r="E30" s="35">
        <v>0</v>
      </c>
      <c r="F30" s="9" t="str">
        <f>IF($B30="N/A","N/A",IF(E30="N/A","N/A",IF(E30=0,"Yes","No")))</f>
        <v>Yes</v>
      </c>
      <c r="G30" s="35">
        <v>0</v>
      </c>
      <c r="H30" s="9" t="str">
        <f>IF($B30="N/A","N/A",IF(G30=0,"Yes","No"))</f>
        <v>Yes</v>
      </c>
      <c r="I30" s="10">
        <v>-100</v>
      </c>
      <c r="J30" s="10" t="s">
        <v>1743</v>
      </c>
      <c r="K30" s="9" t="str">
        <f t="shared" si="0"/>
        <v>N/A</v>
      </c>
    </row>
    <row r="31" spans="1:11" x14ac:dyDescent="0.2">
      <c r="A31" s="81" t="s">
        <v>210</v>
      </c>
      <c r="B31" s="96" t="s">
        <v>217</v>
      </c>
      <c r="C31" s="79" t="s">
        <v>217</v>
      </c>
      <c r="D31" s="9" t="str">
        <f t="shared" ref="D31:F50" si="4">IF($B31="N/A","N/A",IF(C31&lt;0,"No","Yes"))</f>
        <v>N/A</v>
      </c>
      <c r="E31" s="79">
        <v>1300174</v>
      </c>
      <c r="F31" s="9" t="str">
        <f t="shared" si="4"/>
        <v>N/A</v>
      </c>
      <c r="G31" s="79">
        <v>1742437</v>
      </c>
      <c r="H31" s="9" t="str">
        <f t="shared" ref="H31:H50" si="5">IF($B31="N/A","N/A",IF(G31&lt;0,"No","Yes"))</f>
        <v>N/A</v>
      </c>
      <c r="I31" s="10" t="s">
        <v>217</v>
      </c>
      <c r="J31" s="10">
        <v>34.020000000000003</v>
      </c>
      <c r="K31" s="9" t="str">
        <f t="shared" si="0"/>
        <v>No</v>
      </c>
    </row>
    <row r="32" spans="1:11" ht="25.5" x14ac:dyDescent="0.2">
      <c r="A32" s="2" t="s">
        <v>659</v>
      </c>
      <c r="B32" s="96" t="s">
        <v>217</v>
      </c>
      <c r="C32" s="80" t="s">
        <v>217</v>
      </c>
      <c r="D32" s="9" t="str">
        <f t="shared" si="4"/>
        <v>N/A</v>
      </c>
      <c r="E32" s="80">
        <v>99.544753240999995</v>
      </c>
      <c r="F32" s="9" t="str">
        <f t="shared" si="4"/>
        <v>N/A</v>
      </c>
      <c r="G32" s="80">
        <v>99.754596578999994</v>
      </c>
      <c r="H32" s="9" t="str">
        <f t="shared" si="5"/>
        <v>N/A</v>
      </c>
      <c r="I32" s="10" t="s">
        <v>217</v>
      </c>
      <c r="J32" s="10">
        <v>0.21079999999999999</v>
      </c>
      <c r="K32" s="9" t="str">
        <f t="shared" si="0"/>
        <v>Yes</v>
      </c>
    </row>
    <row r="33" spans="1:11" x14ac:dyDescent="0.2">
      <c r="A33" s="2" t="s">
        <v>660</v>
      </c>
      <c r="B33" s="96" t="s">
        <v>217</v>
      </c>
      <c r="C33" s="80" t="s">
        <v>217</v>
      </c>
      <c r="D33" s="9" t="str">
        <f t="shared" si="4"/>
        <v>N/A</v>
      </c>
      <c r="E33" s="80">
        <v>0</v>
      </c>
      <c r="F33" s="9" t="str">
        <f t="shared" si="4"/>
        <v>N/A</v>
      </c>
      <c r="G33" s="80">
        <v>0</v>
      </c>
      <c r="H33" s="9" t="str">
        <f t="shared" si="5"/>
        <v>N/A</v>
      </c>
      <c r="I33" s="10" t="s">
        <v>217</v>
      </c>
      <c r="J33" s="10" t="s">
        <v>1743</v>
      </c>
      <c r="K33" s="9" t="str">
        <f t="shared" si="0"/>
        <v>N/A</v>
      </c>
    </row>
    <row r="34" spans="1:11" x14ac:dyDescent="0.2">
      <c r="A34" s="2" t="s">
        <v>661</v>
      </c>
      <c r="B34" s="96" t="s">
        <v>217</v>
      </c>
      <c r="C34" s="80" t="s">
        <v>217</v>
      </c>
      <c r="D34" s="9" t="str">
        <f t="shared" si="4"/>
        <v>N/A</v>
      </c>
      <c r="E34" s="80">
        <v>0</v>
      </c>
      <c r="F34" s="9" t="str">
        <f t="shared" si="4"/>
        <v>N/A</v>
      </c>
      <c r="G34" s="80">
        <v>0</v>
      </c>
      <c r="H34" s="9" t="str">
        <f t="shared" si="5"/>
        <v>N/A</v>
      </c>
      <c r="I34" s="10" t="s">
        <v>217</v>
      </c>
      <c r="J34" s="10" t="s">
        <v>1743</v>
      </c>
      <c r="K34" s="9" t="str">
        <f t="shared" si="0"/>
        <v>N/A</v>
      </c>
    </row>
    <row r="35" spans="1:11" x14ac:dyDescent="0.2">
      <c r="A35" s="2" t="s">
        <v>662</v>
      </c>
      <c r="B35" s="96" t="s">
        <v>217</v>
      </c>
      <c r="C35" s="80" t="s">
        <v>217</v>
      </c>
      <c r="D35" s="9" t="str">
        <f t="shared" si="4"/>
        <v>N/A</v>
      </c>
      <c r="E35" s="80">
        <v>0.45524675930000003</v>
      </c>
      <c r="F35" s="9" t="str">
        <f t="shared" si="4"/>
        <v>N/A</v>
      </c>
      <c r="G35" s="80">
        <v>0.24540342060000001</v>
      </c>
      <c r="H35" s="9" t="str">
        <f t="shared" si="5"/>
        <v>N/A</v>
      </c>
      <c r="I35" s="10" t="s">
        <v>217</v>
      </c>
      <c r="J35" s="10">
        <v>-46.1</v>
      </c>
      <c r="K35" s="9" t="str">
        <f t="shared" si="0"/>
        <v>No</v>
      </c>
    </row>
    <row r="36" spans="1:11" x14ac:dyDescent="0.2">
      <c r="A36" s="2" t="s">
        <v>353</v>
      </c>
      <c r="B36" s="96" t="s">
        <v>217</v>
      </c>
      <c r="C36" s="79" t="s">
        <v>217</v>
      </c>
      <c r="D36" s="9" t="str">
        <f t="shared" si="4"/>
        <v>N/A</v>
      </c>
      <c r="E36" s="79">
        <v>2168714</v>
      </c>
      <c r="F36" s="9" t="str">
        <f t="shared" si="4"/>
        <v>N/A</v>
      </c>
      <c r="G36" s="79">
        <v>2675144</v>
      </c>
      <c r="H36" s="9" t="str">
        <f t="shared" si="5"/>
        <v>N/A</v>
      </c>
      <c r="I36" s="10" t="s">
        <v>217</v>
      </c>
      <c r="J36" s="10">
        <v>23.35</v>
      </c>
      <c r="K36" s="9" t="str">
        <f t="shared" si="0"/>
        <v>Yes</v>
      </c>
    </row>
    <row r="37" spans="1:11" x14ac:dyDescent="0.2">
      <c r="A37" s="2" t="s">
        <v>663</v>
      </c>
      <c r="B37" s="96" t="s">
        <v>217</v>
      </c>
      <c r="C37" s="80" t="s">
        <v>217</v>
      </c>
      <c r="D37" s="9" t="str">
        <f t="shared" si="4"/>
        <v>N/A</v>
      </c>
      <c r="E37" s="80">
        <v>0</v>
      </c>
      <c r="F37" s="9" t="str">
        <f t="shared" si="4"/>
        <v>N/A</v>
      </c>
      <c r="G37" s="80">
        <v>0</v>
      </c>
      <c r="H37" s="9" t="str">
        <f t="shared" si="5"/>
        <v>N/A</v>
      </c>
      <c r="I37" s="10" t="s">
        <v>217</v>
      </c>
      <c r="J37" s="10" t="s">
        <v>1743</v>
      </c>
      <c r="K37" s="9" t="str">
        <f t="shared" si="0"/>
        <v>N/A</v>
      </c>
    </row>
    <row r="38" spans="1:11" x14ac:dyDescent="0.2">
      <c r="A38" s="2" t="s">
        <v>664</v>
      </c>
      <c r="B38" s="96" t="s">
        <v>217</v>
      </c>
      <c r="C38" s="80" t="s">
        <v>217</v>
      </c>
      <c r="D38" s="9" t="str">
        <f t="shared" si="4"/>
        <v>N/A</v>
      </c>
      <c r="E38" s="80">
        <v>0</v>
      </c>
      <c r="F38" s="9" t="str">
        <f t="shared" si="4"/>
        <v>N/A</v>
      </c>
      <c r="G38" s="80">
        <v>0</v>
      </c>
      <c r="H38" s="9" t="str">
        <f t="shared" si="5"/>
        <v>N/A</v>
      </c>
      <c r="I38" s="10" t="s">
        <v>217</v>
      </c>
      <c r="J38" s="10" t="s">
        <v>1743</v>
      </c>
      <c r="K38" s="9" t="str">
        <f t="shared" si="0"/>
        <v>N/A</v>
      </c>
    </row>
    <row r="39" spans="1:11" x14ac:dyDescent="0.2">
      <c r="A39" s="2" t="s">
        <v>665</v>
      </c>
      <c r="B39" s="96" t="s">
        <v>217</v>
      </c>
      <c r="C39" s="80" t="s">
        <v>217</v>
      </c>
      <c r="D39" s="9" t="str">
        <f t="shared" si="4"/>
        <v>N/A</v>
      </c>
      <c r="E39" s="80">
        <v>0</v>
      </c>
      <c r="F39" s="9" t="str">
        <f t="shared" si="4"/>
        <v>N/A</v>
      </c>
      <c r="G39" s="80">
        <v>0</v>
      </c>
      <c r="H39" s="9" t="str">
        <f t="shared" si="5"/>
        <v>N/A</v>
      </c>
      <c r="I39" s="10" t="s">
        <v>217</v>
      </c>
      <c r="J39" s="10" t="s">
        <v>1743</v>
      </c>
      <c r="K39" s="9" t="str">
        <f t="shared" si="0"/>
        <v>N/A</v>
      </c>
    </row>
    <row r="40" spans="1:11" x14ac:dyDescent="0.2">
      <c r="A40" s="2" t="s">
        <v>666</v>
      </c>
      <c r="B40" s="96" t="s">
        <v>217</v>
      </c>
      <c r="C40" s="80" t="s">
        <v>217</v>
      </c>
      <c r="D40" s="9" t="str">
        <f t="shared" si="4"/>
        <v>N/A</v>
      </c>
      <c r="E40" s="80">
        <v>0</v>
      </c>
      <c r="F40" s="9" t="str">
        <f t="shared" si="4"/>
        <v>N/A</v>
      </c>
      <c r="G40" s="80">
        <v>0</v>
      </c>
      <c r="H40" s="9" t="str">
        <f t="shared" si="5"/>
        <v>N/A</v>
      </c>
      <c r="I40" s="10" t="s">
        <v>217</v>
      </c>
      <c r="J40" s="10" t="s">
        <v>1743</v>
      </c>
      <c r="K40" s="9" t="str">
        <f t="shared" si="0"/>
        <v>N/A</v>
      </c>
    </row>
    <row r="41" spans="1:11" x14ac:dyDescent="0.2">
      <c r="A41" s="2" t="s">
        <v>667</v>
      </c>
      <c r="B41" s="96" t="s">
        <v>217</v>
      </c>
      <c r="C41" s="80" t="s">
        <v>217</v>
      </c>
      <c r="D41" s="9" t="str">
        <f t="shared" si="4"/>
        <v>N/A</v>
      </c>
      <c r="E41" s="80">
        <v>97.916829973999995</v>
      </c>
      <c r="F41" s="9" t="str">
        <f t="shared" si="4"/>
        <v>N/A</v>
      </c>
      <c r="G41" s="80">
        <v>99.643346301999998</v>
      </c>
      <c r="H41" s="9" t="str">
        <f t="shared" si="5"/>
        <v>N/A</v>
      </c>
      <c r="I41" s="10" t="s">
        <v>217</v>
      </c>
      <c r="J41" s="10">
        <v>1.7629999999999999</v>
      </c>
      <c r="K41" s="9" t="str">
        <f t="shared" si="0"/>
        <v>Yes</v>
      </c>
    </row>
    <row r="42" spans="1:11" x14ac:dyDescent="0.2">
      <c r="A42" s="2" t="s">
        <v>668</v>
      </c>
      <c r="B42" s="96" t="s">
        <v>217</v>
      </c>
      <c r="C42" s="80" t="s">
        <v>217</v>
      </c>
      <c r="D42" s="9" t="str">
        <f t="shared" si="4"/>
        <v>N/A</v>
      </c>
      <c r="E42" s="80">
        <v>97.916829973999995</v>
      </c>
      <c r="F42" s="9" t="str">
        <f t="shared" si="4"/>
        <v>N/A</v>
      </c>
      <c r="G42" s="80">
        <v>99.643346301999998</v>
      </c>
      <c r="H42" s="9" t="str">
        <f t="shared" si="5"/>
        <v>N/A</v>
      </c>
      <c r="I42" s="10" t="s">
        <v>217</v>
      </c>
      <c r="J42" s="10">
        <v>1.7629999999999999</v>
      </c>
      <c r="K42" s="9" t="str">
        <f t="shared" si="0"/>
        <v>Yes</v>
      </c>
    </row>
    <row r="43" spans="1:11" x14ac:dyDescent="0.2">
      <c r="A43" s="2" t="s">
        <v>669</v>
      </c>
      <c r="B43" s="96" t="s">
        <v>217</v>
      </c>
      <c r="C43" s="80" t="s">
        <v>217</v>
      </c>
      <c r="D43" s="9" t="str">
        <f t="shared" si="4"/>
        <v>N/A</v>
      </c>
      <c r="E43" s="80">
        <v>0</v>
      </c>
      <c r="F43" s="9" t="str">
        <f t="shared" si="4"/>
        <v>N/A</v>
      </c>
      <c r="G43" s="80">
        <v>0</v>
      </c>
      <c r="H43" s="9" t="str">
        <f t="shared" si="5"/>
        <v>N/A</v>
      </c>
      <c r="I43" s="10" t="s">
        <v>217</v>
      </c>
      <c r="J43" s="10" t="s">
        <v>1743</v>
      </c>
      <c r="K43" s="9" t="str">
        <f t="shared" si="0"/>
        <v>N/A</v>
      </c>
    </row>
    <row r="44" spans="1:11" x14ac:dyDescent="0.2">
      <c r="A44" s="2" t="s">
        <v>670</v>
      </c>
      <c r="B44" s="96" t="s">
        <v>217</v>
      </c>
      <c r="C44" s="80" t="s">
        <v>217</v>
      </c>
      <c r="D44" s="9" t="str">
        <f t="shared" si="4"/>
        <v>N/A</v>
      </c>
      <c r="E44" s="80">
        <v>0</v>
      </c>
      <c r="F44" s="9" t="str">
        <f t="shared" si="4"/>
        <v>N/A</v>
      </c>
      <c r="G44" s="80">
        <v>0</v>
      </c>
      <c r="H44" s="9" t="str">
        <f t="shared" si="5"/>
        <v>N/A</v>
      </c>
      <c r="I44" s="10" t="s">
        <v>217</v>
      </c>
      <c r="J44" s="10" t="s">
        <v>1743</v>
      </c>
      <c r="K44" s="9" t="str">
        <f t="shared" si="0"/>
        <v>N/A</v>
      </c>
    </row>
    <row r="45" spans="1:11" x14ac:dyDescent="0.2">
      <c r="A45" s="2" t="s">
        <v>671</v>
      </c>
      <c r="B45" s="96" t="s">
        <v>217</v>
      </c>
      <c r="C45" s="80" t="s">
        <v>217</v>
      </c>
      <c r="D45" s="9" t="str">
        <f t="shared" si="4"/>
        <v>N/A</v>
      </c>
      <c r="E45" s="80">
        <v>2.0831700260999999</v>
      </c>
      <c r="F45" s="9" t="str">
        <f t="shared" si="4"/>
        <v>N/A</v>
      </c>
      <c r="G45" s="80">
        <v>0.35665369790000001</v>
      </c>
      <c r="H45" s="9" t="str">
        <f t="shared" si="5"/>
        <v>N/A</v>
      </c>
      <c r="I45" s="10" t="s">
        <v>217</v>
      </c>
      <c r="J45" s="10">
        <v>-82.9</v>
      </c>
      <c r="K45" s="9" t="str">
        <f t="shared" si="0"/>
        <v>No</v>
      </c>
    </row>
    <row r="46" spans="1:11" x14ac:dyDescent="0.2">
      <c r="A46" s="2" t="s">
        <v>354</v>
      </c>
      <c r="B46" s="96" t="s">
        <v>217</v>
      </c>
      <c r="C46" s="79" t="s">
        <v>217</v>
      </c>
      <c r="D46" s="9" t="str">
        <f t="shared" si="4"/>
        <v>N/A</v>
      </c>
      <c r="E46" s="79">
        <v>0</v>
      </c>
      <c r="F46" s="9" t="str">
        <f t="shared" si="4"/>
        <v>N/A</v>
      </c>
      <c r="G46" s="79">
        <v>0</v>
      </c>
      <c r="H46" s="9" t="str">
        <f t="shared" si="5"/>
        <v>N/A</v>
      </c>
      <c r="I46" s="10" t="s">
        <v>217</v>
      </c>
      <c r="J46" s="10" t="s">
        <v>1743</v>
      </c>
      <c r="K46" s="9" t="str">
        <f t="shared" si="0"/>
        <v>N/A</v>
      </c>
    </row>
    <row r="47" spans="1:11" x14ac:dyDescent="0.2">
      <c r="A47" s="2" t="s">
        <v>672</v>
      </c>
      <c r="B47" s="96" t="s">
        <v>217</v>
      </c>
      <c r="C47" s="80" t="s">
        <v>217</v>
      </c>
      <c r="D47" s="9" t="str">
        <f t="shared" si="4"/>
        <v>N/A</v>
      </c>
      <c r="E47" s="80" t="s">
        <v>1743</v>
      </c>
      <c r="F47" s="9" t="str">
        <f t="shared" si="4"/>
        <v>N/A</v>
      </c>
      <c r="G47" s="80" t="s">
        <v>1743</v>
      </c>
      <c r="H47" s="9" t="str">
        <f t="shared" si="5"/>
        <v>N/A</v>
      </c>
      <c r="I47" s="10" t="s">
        <v>217</v>
      </c>
      <c r="J47" s="10" t="s">
        <v>1743</v>
      </c>
      <c r="K47" s="9" t="str">
        <f t="shared" si="0"/>
        <v>N/A</v>
      </c>
    </row>
    <row r="48" spans="1:11" x14ac:dyDescent="0.2">
      <c r="A48" s="2" t="s">
        <v>673</v>
      </c>
      <c r="B48" s="96" t="s">
        <v>217</v>
      </c>
      <c r="C48" s="80" t="s">
        <v>217</v>
      </c>
      <c r="D48" s="9" t="str">
        <f t="shared" si="4"/>
        <v>N/A</v>
      </c>
      <c r="E48" s="80" t="s">
        <v>1743</v>
      </c>
      <c r="F48" s="9" t="str">
        <f t="shared" si="4"/>
        <v>N/A</v>
      </c>
      <c r="G48" s="80" t="s">
        <v>1743</v>
      </c>
      <c r="H48" s="9" t="str">
        <f t="shared" si="5"/>
        <v>N/A</v>
      </c>
      <c r="I48" s="10" t="s">
        <v>217</v>
      </c>
      <c r="J48" s="10" t="s">
        <v>1743</v>
      </c>
      <c r="K48" s="9" t="str">
        <f t="shared" si="0"/>
        <v>N/A</v>
      </c>
    </row>
    <row r="49" spans="1:11" x14ac:dyDescent="0.2">
      <c r="A49" s="2" t="s">
        <v>674</v>
      </c>
      <c r="B49" s="96" t="s">
        <v>217</v>
      </c>
      <c r="C49" s="80" t="s">
        <v>217</v>
      </c>
      <c r="D49" s="9" t="str">
        <f t="shared" si="4"/>
        <v>N/A</v>
      </c>
      <c r="E49" s="80" t="s">
        <v>1743</v>
      </c>
      <c r="F49" s="9" t="str">
        <f t="shared" si="4"/>
        <v>N/A</v>
      </c>
      <c r="G49" s="80" t="s">
        <v>1743</v>
      </c>
      <c r="H49" s="9" t="str">
        <f t="shared" si="5"/>
        <v>N/A</v>
      </c>
      <c r="I49" s="10" t="s">
        <v>217</v>
      </c>
      <c r="J49" s="10" t="s">
        <v>1743</v>
      </c>
      <c r="K49" s="9" t="str">
        <f t="shared" si="0"/>
        <v>N/A</v>
      </c>
    </row>
    <row r="50" spans="1:11" x14ac:dyDescent="0.2">
      <c r="A50" s="2" t="s">
        <v>675</v>
      </c>
      <c r="B50" s="96" t="s">
        <v>217</v>
      </c>
      <c r="C50" s="80" t="s">
        <v>217</v>
      </c>
      <c r="D50" s="9" t="str">
        <f t="shared" si="4"/>
        <v>N/A</v>
      </c>
      <c r="E50" s="80" t="s">
        <v>1743</v>
      </c>
      <c r="F50" s="9" t="str">
        <f t="shared" si="4"/>
        <v>N/A</v>
      </c>
      <c r="G50" s="80" t="s">
        <v>1743</v>
      </c>
      <c r="H50" s="9" t="str">
        <f t="shared" si="5"/>
        <v>N/A</v>
      </c>
      <c r="I50" s="10" t="s">
        <v>217</v>
      </c>
      <c r="J50" s="10" t="s">
        <v>1743</v>
      </c>
      <c r="K50" s="9" t="str">
        <f t="shared" si="0"/>
        <v>N/A</v>
      </c>
    </row>
    <row r="51" spans="1:11" x14ac:dyDescent="0.2">
      <c r="A51" s="2" t="s">
        <v>355</v>
      </c>
      <c r="B51" s="34" t="s">
        <v>217</v>
      </c>
      <c r="C51" s="79">
        <v>146276</v>
      </c>
      <c r="D51" s="34" t="s">
        <v>217</v>
      </c>
      <c r="E51" s="35">
        <v>95499</v>
      </c>
      <c r="F51" s="34" t="s">
        <v>217</v>
      </c>
      <c r="G51" s="35">
        <v>11</v>
      </c>
      <c r="H51" s="34" t="s">
        <v>217</v>
      </c>
      <c r="I51" s="10">
        <v>-34.700000000000003</v>
      </c>
      <c r="J51" s="10">
        <v>-100</v>
      </c>
      <c r="K51" s="9" t="str">
        <f t="shared" si="0"/>
        <v>No</v>
      </c>
    </row>
    <row r="52" spans="1:11" x14ac:dyDescent="0.2">
      <c r="A52" s="2" t="s">
        <v>356</v>
      </c>
      <c r="B52" s="34" t="s">
        <v>217</v>
      </c>
      <c r="C52" s="80">
        <v>0</v>
      </c>
      <c r="D52" s="9" t="str">
        <f t="shared" ref="D52:D54" si="6">IF($B52="N/A","N/A",IF(C52&gt;15,"No",IF(C52&lt;-15,"No","Yes")))</f>
        <v>N/A</v>
      </c>
      <c r="E52" s="8">
        <v>0</v>
      </c>
      <c r="F52" s="9" t="str">
        <f t="shared" ref="F52:F54" si="7">IF($B52="N/A","N/A",IF(E52&gt;15,"No",IF(E52&lt;-15,"No","Yes")))</f>
        <v>N/A</v>
      </c>
      <c r="G52" s="8">
        <v>0</v>
      </c>
      <c r="H52" s="9" t="str">
        <f t="shared" ref="H52:H54" si="8">IF($B52="N/A","N/A",IF(G52&gt;15,"No",IF(G52&lt;-15,"No","Yes")))</f>
        <v>N/A</v>
      </c>
      <c r="I52" s="10" t="s">
        <v>1743</v>
      </c>
      <c r="J52" s="10" t="s">
        <v>1743</v>
      </c>
      <c r="K52" s="9" t="str">
        <f t="shared" si="0"/>
        <v>N/A</v>
      </c>
    </row>
    <row r="53" spans="1:11" x14ac:dyDescent="0.2">
      <c r="A53" s="2" t="s">
        <v>357</v>
      </c>
      <c r="B53" s="34" t="s">
        <v>217</v>
      </c>
      <c r="C53" s="80">
        <v>97.661270474999995</v>
      </c>
      <c r="D53" s="9" t="str">
        <f t="shared" si="6"/>
        <v>N/A</v>
      </c>
      <c r="E53" s="8">
        <v>97.614634707999997</v>
      </c>
      <c r="F53" s="9" t="str">
        <f t="shared" si="7"/>
        <v>N/A</v>
      </c>
      <c r="G53" s="8">
        <v>0</v>
      </c>
      <c r="H53" s="9" t="str">
        <f t="shared" si="8"/>
        <v>N/A</v>
      </c>
      <c r="I53" s="10">
        <v>-4.8000000000000001E-2</v>
      </c>
      <c r="J53" s="10">
        <v>-100</v>
      </c>
      <c r="K53" s="9" t="str">
        <f t="shared" si="0"/>
        <v>No</v>
      </c>
    </row>
    <row r="54" spans="1:11" x14ac:dyDescent="0.2">
      <c r="A54" s="2" t="s">
        <v>358</v>
      </c>
      <c r="B54" s="34" t="s">
        <v>217</v>
      </c>
      <c r="C54" s="80" t="s">
        <v>217</v>
      </c>
      <c r="D54" s="9" t="str">
        <f t="shared" si="6"/>
        <v>N/A</v>
      </c>
      <c r="E54" s="8" t="s">
        <v>217</v>
      </c>
      <c r="F54" s="9" t="str">
        <f t="shared" si="7"/>
        <v>N/A</v>
      </c>
      <c r="G54" s="8">
        <v>100</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3041152</v>
      </c>
      <c r="D6" s="9" t="str">
        <f>IF($B6="N/A","N/A",IF(C6&gt;15,"No",IF(C6&lt;-15,"No","Yes")))</f>
        <v>N/A</v>
      </c>
      <c r="E6" s="35">
        <v>3959663</v>
      </c>
      <c r="F6" s="9" t="str">
        <f>IF($B6="N/A","N/A",IF(E6&gt;15,"No",IF(E6&lt;-15,"No","Yes")))</f>
        <v>N/A</v>
      </c>
      <c r="G6" s="35">
        <v>4078311</v>
      </c>
      <c r="H6" s="9" t="str">
        <f>IF($B6="N/A","N/A",IF(G6&gt;15,"No",IF(G6&lt;-15,"No","Yes")))</f>
        <v>N/A</v>
      </c>
      <c r="I6" s="10">
        <v>30.2</v>
      </c>
      <c r="J6" s="10">
        <v>2.996</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15.884934393</v>
      </c>
      <c r="D9" s="9" t="str">
        <f t="shared" ref="D9:D15" si="1">IF($B9="N/A","N/A",IF(C9&gt;15,"No",IF(C9&lt;-15,"No","Yes")))</f>
        <v>N/A</v>
      </c>
      <c r="E9" s="8">
        <v>13.368082082000001</v>
      </c>
      <c r="F9" s="9" t="str">
        <f t="shared" ref="F9:F15" si="2">IF($B9="N/A","N/A",IF(E9&gt;15,"No",IF(E9&lt;-15,"No","Yes")))</f>
        <v>N/A</v>
      </c>
      <c r="G9" s="8">
        <v>14.510075371999999</v>
      </c>
      <c r="H9" s="9" t="str">
        <f t="shared" ref="H9:H15" si="3">IF($B9="N/A","N/A",IF(G9&gt;15,"No",IF(G9&lt;-15,"No","Yes")))</f>
        <v>N/A</v>
      </c>
      <c r="I9" s="10">
        <v>-15.8</v>
      </c>
      <c r="J9" s="10">
        <v>8.5429999999999993</v>
      </c>
      <c r="K9" s="9" t="str">
        <f t="shared" si="0"/>
        <v>Yes</v>
      </c>
    </row>
    <row r="10" spans="1:11" x14ac:dyDescent="0.2">
      <c r="A10" s="81" t="s">
        <v>36</v>
      </c>
      <c r="B10" s="34" t="s">
        <v>217</v>
      </c>
      <c r="C10" s="80">
        <v>14.141967387999999</v>
      </c>
      <c r="D10" s="9" t="str">
        <f t="shared" si="1"/>
        <v>N/A</v>
      </c>
      <c r="E10" s="8">
        <v>13.760924688999999</v>
      </c>
      <c r="F10" s="9" t="str">
        <f t="shared" si="2"/>
        <v>N/A</v>
      </c>
      <c r="G10" s="8">
        <v>12.195595462</v>
      </c>
      <c r="H10" s="9" t="str">
        <f t="shared" si="3"/>
        <v>N/A</v>
      </c>
      <c r="I10" s="10">
        <v>-2.69</v>
      </c>
      <c r="J10" s="10">
        <v>-11.4</v>
      </c>
      <c r="K10" s="9" t="str">
        <f t="shared" si="0"/>
        <v>Yes</v>
      </c>
    </row>
    <row r="11" spans="1:11" x14ac:dyDescent="0.2">
      <c r="A11" s="81" t="s">
        <v>37</v>
      </c>
      <c r="B11" s="34" t="s">
        <v>217</v>
      </c>
      <c r="C11" s="80">
        <v>74.295112782000004</v>
      </c>
      <c r="D11" s="9" t="str">
        <f t="shared" si="1"/>
        <v>N/A</v>
      </c>
      <c r="E11" s="8">
        <v>73.880245166999998</v>
      </c>
      <c r="F11" s="9" t="str">
        <f t="shared" si="2"/>
        <v>N/A</v>
      </c>
      <c r="G11" s="8">
        <v>77.789213668000002</v>
      </c>
      <c r="H11" s="9" t="str">
        <f t="shared" si="3"/>
        <v>N/A</v>
      </c>
      <c r="I11" s="10">
        <v>-0.55800000000000005</v>
      </c>
      <c r="J11" s="10">
        <v>5.2910000000000004</v>
      </c>
      <c r="K11" s="9" t="str">
        <f t="shared" si="0"/>
        <v>Yes</v>
      </c>
    </row>
    <row r="12" spans="1:11" x14ac:dyDescent="0.2">
      <c r="A12" s="81" t="s">
        <v>38</v>
      </c>
      <c r="B12" s="34" t="s">
        <v>217</v>
      </c>
      <c r="C12" s="80">
        <v>15.838780703999999</v>
      </c>
      <c r="D12" s="9" t="str">
        <f t="shared" si="1"/>
        <v>N/A</v>
      </c>
      <c r="E12" s="8">
        <v>13.294014797000001</v>
      </c>
      <c r="F12" s="9" t="str">
        <f t="shared" si="2"/>
        <v>N/A</v>
      </c>
      <c r="G12" s="8">
        <v>14.480844332</v>
      </c>
      <c r="H12" s="9" t="str">
        <f t="shared" si="3"/>
        <v>N/A</v>
      </c>
      <c r="I12" s="10">
        <v>-16.100000000000001</v>
      </c>
      <c r="J12" s="10">
        <v>8.9280000000000008</v>
      </c>
      <c r="K12" s="9" t="str">
        <f t="shared" si="0"/>
        <v>Yes</v>
      </c>
    </row>
    <row r="13" spans="1:11" x14ac:dyDescent="0.2">
      <c r="A13" s="81" t="s">
        <v>860</v>
      </c>
      <c r="B13" s="34" t="s">
        <v>217</v>
      </c>
      <c r="C13" s="80">
        <v>82.961036699999994</v>
      </c>
      <c r="D13" s="9" t="str">
        <f t="shared" si="1"/>
        <v>N/A</v>
      </c>
      <c r="E13" s="8">
        <v>79.289613430000003</v>
      </c>
      <c r="F13" s="9" t="str">
        <f t="shared" si="2"/>
        <v>N/A</v>
      </c>
      <c r="G13" s="8">
        <v>71.278500800000003</v>
      </c>
      <c r="H13" s="9" t="str">
        <f t="shared" si="3"/>
        <v>N/A</v>
      </c>
      <c r="I13" s="10">
        <v>-4.43</v>
      </c>
      <c r="J13" s="10">
        <v>-10.1</v>
      </c>
      <c r="K13" s="9" t="str">
        <f t="shared" si="0"/>
        <v>Yes</v>
      </c>
    </row>
    <row r="14" spans="1:11" x14ac:dyDescent="0.2">
      <c r="A14" s="81" t="s">
        <v>861</v>
      </c>
      <c r="B14" s="34" t="s">
        <v>217</v>
      </c>
      <c r="C14" s="80">
        <v>89.601198754999999</v>
      </c>
      <c r="D14" s="9" t="str">
        <f t="shared" si="1"/>
        <v>N/A</v>
      </c>
      <c r="E14" s="8">
        <v>83.972329986999995</v>
      </c>
      <c r="F14" s="9" t="str">
        <f t="shared" si="2"/>
        <v>N/A</v>
      </c>
      <c r="G14" s="8">
        <v>74.628998629999998</v>
      </c>
      <c r="H14" s="9" t="str">
        <f t="shared" si="3"/>
        <v>N/A</v>
      </c>
      <c r="I14" s="10">
        <v>-6.28</v>
      </c>
      <c r="J14" s="10">
        <v>-11.1</v>
      </c>
      <c r="K14" s="9" t="str">
        <f t="shared" si="0"/>
        <v>Yes</v>
      </c>
    </row>
    <row r="15" spans="1:11" x14ac:dyDescent="0.2">
      <c r="A15" s="81" t="s">
        <v>165</v>
      </c>
      <c r="B15" s="34" t="s">
        <v>217</v>
      </c>
      <c r="C15" s="80">
        <v>0</v>
      </c>
      <c r="D15" s="9" t="str">
        <f t="shared" si="1"/>
        <v>N/A</v>
      </c>
      <c r="E15" s="8">
        <v>0</v>
      </c>
      <c r="F15" s="9" t="str">
        <f t="shared" si="2"/>
        <v>N/A</v>
      </c>
      <c r="G15" s="8">
        <v>0</v>
      </c>
      <c r="H15" s="9" t="str">
        <f t="shared" si="3"/>
        <v>N/A</v>
      </c>
      <c r="I15" s="10" t="s">
        <v>1743</v>
      </c>
      <c r="J15" s="10" t="s">
        <v>1743</v>
      </c>
      <c r="K15" s="9" t="str">
        <f t="shared" si="0"/>
        <v>N/A</v>
      </c>
    </row>
    <row r="16" spans="1:11" x14ac:dyDescent="0.2">
      <c r="A16" s="81" t="s">
        <v>166</v>
      </c>
      <c r="B16" s="34" t="s">
        <v>250</v>
      </c>
      <c r="C16" s="80">
        <v>96.978513405000001</v>
      </c>
      <c r="D16" s="9" t="str">
        <f>IF($B16="N/A","N/A",IF(C16&gt;95,"Yes","No"))</f>
        <v>Yes</v>
      </c>
      <c r="E16" s="8">
        <v>96.440985002999994</v>
      </c>
      <c r="F16" s="9" t="str">
        <f>IF($B16="N/A","N/A",IF(E16&gt;95,"Yes","No"))</f>
        <v>Yes</v>
      </c>
      <c r="G16" s="8">
        <v>97.377419231000005</v>
      </c>
      <c r="H16" s="9" t="str">
        <f>IF($B16="N/A","N/A",IF(G16&gt;95,"Yes","No"))</f>
        <v>Yes</v>
      </c>
      <c r="I16" s="10">
        <v>-0.55400000000000005</v>
      </c>
      <c r="J16" s="10">
        <v>0.97099999999999997</v>
      </c>
      <c r="K16" s="9" t="str">
        <f t="shared" ref="K16:K26" si="4">IF(J16="Div by 0", "N/A", IF(J16="N/A","N/A", IF(J16&gt;30, "No", IF(J16&lt;-30, "No", "Yes"))))</f>
        <v>Yes</v>
      </c>
    </row>
    <row r="17" spans="1:11" x14ac:dyDescent="0.2">
      <c r="A17" s="81" t="s">
        <v>862</v>
      </c>
      <c r="B17" s="59" t="s">
        <v>251</v>
      </c>
      <c r="C17" s="80">
        <v>46.214625247000001</v>
      </c>
      <c r="D17" s="9" t="str">
        <f>IF($B17="N/A","N/A",IF(C17&gt;90,"No",IF(C17&lt;50,"No","Yes")))</f>
        <v>No</v>
      </c>
      <c r="E17" s="8">
        <v>48.385683327000002</v>
      </c>
      <c r="F17" s="9" t="str">
        <f>IF($B17="N/A","N/A",IF(E17&gt;90,"No",IF(E17&lt;50,"No","Yes")))</f>
        <v>No</v>
      </c>
      <c r="G17" s="8">
        <v>50.387403020999997</v>
      </c>
      <c r="H17" s="9" t="str">
        <f>IF($B17="N/A","N/A",IF(G17&gt;90,"No",IF(G17&lt;50,"No","Yes")))</f>
        <v>Yes</v>
      </c>
      <c r="I17" s="10">
        <v>4.6980000000000004</v>
      </c>
      <c r="J17" s="10">
        <v>4.1369999999999996</v>
      </c>
      <c r="K17" s="9" t="str">
        <f t="shared" si="4"/>
        <v>Yes</v>
      </c>
    </row>
    <row r="18" spans="1:11" x14ac:dyDescent="0.2">
      <c r="A18" s="81" t="s">
        <v>863</v>
      </c>
      <c r="B18" s="59" t="s">
        <v>228</v>
      </c>
      <c r="C18" s="80">
        <v>17.119137748</v>
      </c>
      <c r="D18" s="9" t="str">
        <f t="shared" ref="D18:D23" si="5">IF($B18="N/A","N/A",IF(C18&gt;5,"No",IF(C18&lt;=0,"No","Yes")))</f>
        <v>No</v>
      </c>
      <c r="E18" s="8">
        <v>19.437563247</v>
      </c>
      <c r="F18" s="9" t="str">
        <f t="shared" ref="F18:F23" si="6">IF($B18="N/A","N/A",IF(E18&gt;5,"No",IF(E18&lt;=0,"No","Yes")))</f>
        <v>No</v>
      </c>
      <c r="G18" s="8">
        <v>18.598973938</v>
      </c>
      <c r="H18" s="9" t="str">
        <f t="shared" ref="H18:H23" si="7">IF($B18="N/A","N/A",IF(G18&gt;5,"No",IF(G18&lt;=0,"No","Yes")))</f>
        <v>No</v>
      </c>
      <c r="I18" s="10">
        <v>13.54</v>
      </c>
      <c r="J18" s="10">
        <v>-4.3099999999999996</v>
      </c>
      <c r="K18" s="9" t="str">
        <f t="shared" si="4"/>
        <v>Yes</v>
      </c>
    </row>
    <row r="19" spans="1:11" x14ac:dyDescent="0.2">
      <c r="A19" s="81" t="s">
        <v>864</v>
      </c>
      <c r="B19" s="59" t="s">
        <v>228</v>
      </c>
      <c r="C19" s="80">
        <v>8.7144608359000006</v>
      </c>
      <c r="D19" s="9" t="str">
        <f t="shared" si="5"/>
        <v>No</v>
      </c>
      <c r="E19" s="8">
        <v>6.7028684006999999</v>
      </c>
      <c r="F19" s="9" t="str">
        <f t="shared" si="6"/>
        <v>No</v>
      </c>
      <c r="G19" s="8">
        <v>6.6928686900000001</v>
      </c>
      <c r="H19" s="9" t="str">
        <f t="shared" si="7"/>
        <v>No</v>
      </c>
      <c r="I19" s="10">
        <v>-23.1</v>
      </c>
      <c r="J19" s="10">
        <v>-0.14899999999999999</v>
      </c>
      <c r="K19" s="9" t="str">
        <f t="shared" si="4"/>
        <v>Yes</v>
      </c>
    </row>
    <row r="20" spans="1:11" x14ac:dyDescent="0.2">
      <c r="A20" s="81" t="s">
        <v>865</v>
      </c>
      <c r="B20" s="59" t="s">
        <v>228</v>
      </c>
      <c r="C20" s="80">
        <v>0.12057930679999999</v>
      </c>
      <c r="D20" s="9" t="str">
        <f t="shared" si="5"/>
        <v>Yes</v>
      </c>
      <c r="E20" s="8">
        <v>0.16852444259999999</v>
      </c>
      <c r="F20" s="9" t="str">
        <f t="shared" si="6"/>
        <v>Yes</v>
      </c>
      <c r="G20" s="8">
        <v>0.1388565021</v>
      </c>
      <c r="H20" s="9" t="str">
        <f t="shared" si="7"/>
        <v>Yes</v>
      </c>
      <c r="I20" s="10">
        <v>39.76</v>
      </c>
      <c r="J20" s="10">
        <v>-17.600000000000001</v>
      </c>
      <c r="K20" s="9" t="str">
        <f t="shared" si="4"/>
        <v>Yes</v>
      </c>
    </row>
    <row r="21" spans="1:11" x14ac:dyDescent="0.2">
      <c r="A21" s="81" t="s">
        <v>866</v>
      </c>
      <c r="B21" s="34" t="s">
        <v>217</v>
      </c>
      <c r="C21" s="80">
        <v>0.323002599</v>
      </c>
      <c r="D21" s="9" t="str">
        <f t="shared" si="5"/>
        <v>N/A</v>
      </c>
      <c r="E21" s="8">
        <v>0.21708918159999999</v>
      </c>
      <c r="F21" s="9" t="str">
        <f t="shared" si="6"/>
        <v>N/A</v>
      </c>
      <c r="G21" s="8">
        <v>0.28050827900000003</v>
      </c>
      <c r="H21" s="9" t="str">
        <f t="shared" si="7"/>
        <v>N/A</v>
      </c>
      <c r="I21" s="10">
        <v>-32.799999999999997</v>
      </c>
      <c r="J21" s="10">
        <v>29.21</v>
      </c>
      <c r="K21" s="9" t="str">
        <f t="shared" si="4"/>
        <v>Yes</v>
      </c>
    </row>
    <row r="22" spans="1:11" x14ac:dyDescent="0.2">
      <c r="A22" s="78" t="s">
        <v>1729</v>
      </c>
      <c r="B22" s="34" t="s">
        <v>217</v>
      </c>
      <c r="C22" s="80">
        <v>2.5648174999999998E-3</v>
      </c>
      <c r="D22" s="9" t="str">
        <f t="shared" si="5"/>
        <v>N/A</v>
      </c>
      <c r="E22" s="8">
        <v>2.6769954999999999E-3</v>
      </c>
      <c r="F22" s="9" t="str">
        <f t="shared" si="6"/>
        <v>N/A</v>
      </c>
      <c r="G22" s="8">
        <v>2.3293957E-3</v>
      </c>
      <c r="H22" s="9" t="str">
        <f t="shared" si="7"/>
        <v>N/A</v>
      </c>
      <c r="I22" s="10">
        <v>4.3739999999999997</v>
      </c>
      <c r="J22" s="10">
        <v>-13</v>
      </c>
      <c r="K22" s="9" t="str">
        <f t="shared" si="4"/>
        <v>Yes</v>
      </c>
    </row>
    <row r="23" spans="1:11" x14ac:dyDescent="0.2">
      <c r="A23" s="81" t="s">
        <v>867</v>
      </c>
      <c r="B23" s="34" t="s">
        <v>217</v>
      </c>
      <c r="C23" s="80">
        <v>0.1359353298</v>
      </c>
      <c r="D23" s="9" t="str">
        <f t="shared" si="5"/>
        <v>N/A</v>
      </c>
      <c r="E23" s="8">
        <v>0.50163359860000001</v>
      </c>
      <c r="F23" s="9" t="str">
        <f t="shared" si="6"/>
        <v>N/A</v>
      </c>
      <c r="G23" s="8">
        <v>0.57705260830000005</v>
      </c>
      <c r="H23" s="9" t="str">
        <f t="shared" si="7"/>
        <v>N/A</v>
      </c>
      <c r="I23" s="10">
        <v>269</v>
      </c>
      <c r="J23" s="10">
        <v>15.03</v>
      </c>
      <c r="K23" s="9" t="str">
        <f t="shared" si="4"/>
        <v>Yes</v>
      </c>
    </row>
    <row r="24" spans="1:11" x14ac:dyDescent="0.2">
      <c r="A24" s="81" t="s">
        <v>868</v>
      </c>
      <c r="B24" s="34" t="s">
        <v>236</v>
      </c>
      <c r="C24" s="80">
        <v>3.0015928175000002</v>
      </c>
      <c r="D24" s="9" t="str">
        <f>IF($B24="N/A","N/A",IF(C24&gt;10,"No",IF(C24&lt;1,"No","Yes")))</f>
        <v>Yes</v>
      </c>
      <c r="E24" s="8">
        <v>2.6463363169999998</v>
      </c>
      <c r="F24" s="9" t="str">
        <f>IF($B24="N/A","N/A",IF(E24&gt;10,"No",IF(E24&lt;1,"No","Yes")))</f>
        <v>Yes</v>
      </c>
      <c r="G24" s="8">
        <v>2.8164355293000001</v>
      </c>
      <c r="H24" s="9" t="str">
        <f>IF($B24="N/A","N/A",IF(G24&gt;10,"No",IF(G24&lt;1,"No","Yes")))</f>
        <v>Yes</v>
      </c>
      <c r="I24" s="10">
        <v>-11.8</v>
      </c>
      <c r="J24" s="10">
        <v>6.4279999999999999</v>
      </c>
      <c r="K24" s="9" t="str">
        <f t="shared" si="4"/>
        <v>Yes</v>
      </c>
    </row>
    <row r="25" spans="1:11" x14ac:dyDescent="0.2">
      <c r="A25" s="81" t="s">
        <v>869</v>
      </c>
      <c r="B25" s="84" t="s">
        <v>243</v>
      </c>
      <c r="C25" s="80">
        <v>4.8603621259000001</v>
      </c>
      <c r="D25" s="9" t="str">
        <f>IF($B25="N/A","N/A",IF(C25&gt;10,"No",IF(C25&lt;=0,"No","Yes")))</f>
        <v>Yes</v>
      </c>
      <c r="E25" s="8">
        <v>4.4122441733000004</v>
      </c>
      <c r="F25" s="9" t="str">
        <f>IF($B25="N/A","N/A",IF(E25&gt;10,"No",IF(E25&lt;=0,"No","Yes")))</f>
        <v>Yes</v>
      </c>
      <c r="G25" s="8">
        <v>4.5754970624000002</v>
      </c>
      <c r="H25" s="9" t="str">
        <f>IF($B25="N/A","N/A",IF(G25&gt;10,"No",IF(G25&lt;=0,"No","Yes")))</f>
        <v>Yes</v>
      </c>
      <c r="I25" s="10">
        <v>-9.2200000000000006</v>
      </c>
      <c r="J25" s="10">
        <v>3.7</v>
      </c>
      <c r="K25" s="9" t="str">
        <f t="shared" si="4"/>
        <v>Yes</v>
      </c>
    </row>
    <row r="26" spans="1:11" x14ac:dyDescent="0.2">
      <c r="A26" s="81" t="s">
        <v>870</v>
      </c>
      <c r="B26" s="59" t="s">
        <v>252</v>
      </c>
      <c r="C26" s="80">
        <v>3.0214865945999998</v>
      </c>
      <c r="D26" s="9" t="str">
        <f>IF($B26="N/A","N/A",IF(C26&gt;=5,"No",IF(C26&lt;0,"No","Yes")))</f>
        <v>Yes</v>
      </c>
      <c r="E26" s="8">
        <v>3.5590149969999998</v>
      </c>
      <c r="F26" s="9" t="str">
        <f>IF($B26="N/A","N/A",IF(E26&gt;=5,"No",IF(E26&lt;0,"No","Yes")))</f>
        <v>Yes</v>
      </c>
      <c r="G26" s="8">
        <v>2.6225807692999998</v>
      </c>
      <c r="H26" s="9" t="str">
        <f>IF($B26="N/A","N/A",IF(G26&gt;=5,"No",IF(G26&lt;0,"No","Yes")))</f>
        <v>Yes</v>
      </c>
      <c r="I26" s="10">
        <v>17.79</v>
      </c>
      <c r="J26" s="10">
        <v>-26.3</v>
      </c>
      <c r="K26" s="9" t="str">
        <f t="shared" si="4"/>
        <v>Yes</v>
      </c>
    </row>
    <row r="27" spans="1:11" x14ac:dyDescent="0.2">
      <c r="A27" s="81" t="s">
        <v>14</v>
      </c>
      <c r="B27" s="59" t="s">
        <v>253</v>
      </c>
      <c r="C27" s="80">
        <v>0.59510343450000003</v>
      </c>
      <c r="D27" s="9" t="str">
        <f>IF($B27="N/A","N/A",IF(C27&gt;15,"No",IF(C27&lt;=0,"No","Yes")))</f>
        <v>Yes</v>
      </c>
      <c r="E27" s="8">
        <v>0.5501730829</v>
      </c>
      <c r="F27" s="9" t="str">
        <f>IF($B27="N/A","N/A",IF(E27&gt;15,"No",IF(E27&lt;=0,"No","Yes")))</f>
        <v>Yes</v>
      </c>
      <c r="G27" s="8">
        <v>0.54917342010000003</v>
      </c>
      <c r="H27" s="9" t="str">
        <f>IF($B27="N/A","N/A",IF(G27&gt;15,"No",IF(G27&lt;=0,"No","Yes")))</f>
        <v>Yes</v>
      </c>
      <c r="I27" s="10">
        <v>-7.55</v>
      </c>
      <c r="J27" s="10">
        <v>-0.182</v>
      </c>
      <c r="K27" s="9" t="str">
        <f>IF(J27="Div by 0", "N/A", IF(J27="N/A","N/A", IF(J27&gt;30, "No", IF(J27&lt;-30, "No", "Yes"))))</f>
        <v>Yes</v>
      </c>
    </row>
    <row r="28" spans="1:11" x14ac:dyDescent="0.2">
      <c r="A28" s="81" t="s">
        <v>871</v>
      </c>
      <c r="B28" s="34" t="s">
        <v>217</v>
      </c>
      <c r="C28" s="83">
        <v>99.976129959000005</v>
      </c>
      <c r="D28" s="9" t="str">
        <f>IF($B28="N/A","N/A",IF(C28&gt;15,"No",IF(C28&lt;-15,"No","Yes")))</f>
        <v>N/A</v>
      </c>
      <c r="E28" s="36">
        <v>84.239338994999997</v>
      </c>
      <c r="F28" s="9" t="str">
        <f>IF($B28="N/A","N/A",IF(E28&gt;15,"No",IF(E28&lt;-15,"No","Yes")))</f>
        <v>N/A</v>
      </c>
      <c r="G28" s="36">
        <v>82.164263070999993</v>
      </c>
      <c r="H28" s="9" t="str">
        <f>IF($B28="N/A","N/A",IF(G28&gt;15,"No",IF(G28&lt;-15,"No","Yes")))</f>
        <v>N/A</v>
      </c>
      <c r="I28" s="10">
        <v>-15.7</v>
      </c>
      <c r="J28" s="10">
        <v>-2.46</v>
      </c>
      <c r="K28" s="9" t="str">
        <f>IF(J28="Div by 0", "N/A", IF(J28="N/A","N/A", IF(J28&gt;30, "No", IF(J28&lt;-30, "No", "Yes"))))</f>
        <v>Yes</v>
      </c>
    </row>
    <row r="29" spans="1:11" x14ac:dyDescent="0.2">
      <c r="A29" s="81" t="s">
        <v>377</v>
      </c>
      <c r="B29" s="34" t="s">
        <v>254</v>
      </c>
      <c r="C29" s="80">
        <v>21.628974809999999</v>
      </c>
      <c r="D29" s="9" t="str">
        <f>IF($B29="N/A","N/A",IF(C29&gt;35,"No",IF(C29&lt;10,"No","Yes")))</f>
        <v>Yes</v>
      </c>
      <c r="E29" s="8">
        <v>17.321928659000001</v>
      </c>
      <c r="F29" s="9" t="str">
        <f>IF($B29="N/A","N/A",IF(E29&gt;35,"No",IF(E29&lt;10,"No","Yes")))</f>
        <v>Yes</v>
      </c>
      <c r="G29" s="8">
        <v>18.153593484999998</v>
      </c>
      <c r="H29" s="9" t="str">
        <f>IF($B29="N/A","N/A",IF(G29&gt;35,"No",IF(G29&lt;10,"No","Yes")))</f>
        <v>Yes</v>
      </c>
      <c r="I29" s="10">
        <v>-19.899999999999999</v>
      </c>
      <c r="J29" s="10">
        <v>4.8010000000000002</v>
      </c>
      <c r="K29" s="9" t="str">
        <f t="shared" ref="K29:K54" si="8">IF(J29="Div by 0", "N/A", IF(J29="N/A","N/A", IF(J29&gt;30, "No", IF(J29&lt;-30, "No", "Yes"))))</f>
        <v>Yes</v>
      </c>
    </row>
    <row r="30" spans="1:11" x14ac:dyDescent="0.2">
      <c r="A30" s="81" t="s">
        <v>378</v>
      </c>
      <c r="B30" s="34" t="s">
        <v>255</v>
      </c>
      <c r="C30" s="80">
        <v>10.127905478000001</v>
      </c>
      <c r="D30" s="9" t="str">
        <f>IF($B30="N/A","N/A",IF(C30&gt;20,"No",IF(C30&lt;2,"No","Yes")))</f>
        <v>Yes</v>
      </c>
      <c r="E30" s="8">
        <v>9.6979465172000001</v>
      </c>
      <c r="F30" s="9" t="str">
        <f>IF($B30="N/A","N/A",IF(E30&gt;20,"No",IF(E30&lt;2,"No","Yes")))</f>
        <v>Yes</v>
      </c>
      <c r="G30" s="8">
        <v>9.8772506559999993</v>
      </c>
      <c r="H30" s="9" t="str">
        <f>IF($B30="N/A","N/A",IF(G30&gt;20,"No",IF(G30&lt;2,"No","Yes")))</f>
        <v>Yes</v>
      </c>
      <c r="I30" s="10">
        <v>-4.25</v>
      </c>
      <c r="J30" s="10">
        <v>1.849</v>
      </c>
      <c r="K30" s="9" t="str">
        <f t="shared" si="8"/>
        <v>Yes</v>
      </c>
    </row>
    <row r="31" spans="1:11" x14ac:dyDescent="0.2">
      <c r="A31" s="81" t="s">
        <v>379</v>
      </c>
      <c r="B31" s="34" t="s">
        <v>256</v>
      </c>
      <c r="C31" s="80">
        <v>0.8605291679</v>
      </c>
      <c r="D31" s="9" t="str">
        <f>IF($B31="N/A","N/A",IF(C31&gt;8,"No",IF(C31&lt;0.5,"No","Yes")))</f>
        <v>Yes</v>
      </c>
      <c r="E31" s="8">
        <v>0.77779346370000002</v>
      </c>
      <c r="F31" s="9" t="str">
        <f>IF($B31="N/A","N/A",IF(E31&gt;8,"No",IF(E31&lt;0.5,"No","Yes")))</f>
        <v>Yes</v>
      </c>
      <c r="G31" s="8">
        <v>1.0140962765999999</v>
      </c>
      <c r="H31" s="9" t="str">
        <f>IF($B31="N/A","N/A",IF(G31&gt;8,"No",IF(G31&lt;0.5,"No","Yes")))</f>
        <v>Yes</v>
      </c>
      <c r="I31" s="10">
        <v>-9.61</v>
      </c>
      <c r="J31" s="10">
        <v>30.38</v>
      </c>
      <c r="K31" s="9" t="str">
        <f t="shared" si="8"/>
        <v>No</v>
      </c>
    </row>
    <row r="32" spans="1:11" x14ac:dyDescent="0.2">
      <c r="A32" s="81" t="s">
        <v>380</v>
      </c>
      <c r="B32" s="34" t="s">
        <v>257</v>
      </c>
      <c r="C32" s="80">
        <v>2.1012432131000001</v>
      </c>
      <c r="D32" s="9" t="str">
        <f>IF($B32="N/A","N/A",IF(C32&gt;25,"No",IF(C32&lt;3,"No","Yes")))</f>
        <v>No</v>
      </c>
      <c r="E32" s="8">
        <v>1.9620609127999999</v>
      </c>
      <c r="F32" s="9" t="str">
        <f>IF($B32="N/A","N/A",IF(E32&gt;25,"No",IF(E32&lt;3,"No","Yes")))</f>
        <v>No</v>
      </c>
      <c r="G32" s="8">
        <v>2.0208120469000002</v>
      </c>
      <c r="H32" s="9" t="str">
        <f>IF($B32="N/A","N/A",IF(G32&gt;25,"No",IF(G32&lt;3,"No","Yes")))</f>
        <v>No</v>
      </c>
      <c r="I32" s="10">
        <v>-6.62</v>
      </c>
      <c r="J32" s="10">
        <v>2.9940000000000002</v>
      </c>
      <c r="K32" s="9" t="str">
        <f t="shared" si="8"/>
        <v>Yes</v>
      </c>
    </row>
    <row r="33" spans="1:11" x14ac:dyDescent="0.2">
      <c r="A33" s="81" t="s">
        <v>381</v>
      </c>
      <c r="B33" s="34" t="s">
        <v>258</v>
      </c>
      <c r="C33" s="80">
        <v>4.0637889852000004</v>
      </c>
      <c r="D33" s="9" t="str">
        <f>IF($B33="N/A","N/A",IF(C33&gt;25,"No",IF(C33&lt;2,"No","Yes")))</f>
        <v>Yes</v>
      </c>
      <c r="E33" s="8">
        <v>6.2688163109000001</v>
      </c>
      <c r="F33" s="9" t="str">
        <f>IF($B33="N/A","N/A",IF(E33&gt;25,"No",IF(E33&lt;2,"No","Yes")))</f>
        <v>Yes</v>
      </c>
      <c r="G33" s="8">
        <v>4.6056320864</v>
      </c>
      <c r="H33" s="9" t="str">
        <f>IF($B33="N/A","N/A",IF(G33&gt;25,"No",IF(G33&lt;2,"No","Yes")))</f>
        <v>Yes</v>
      </c>
      <c r="I33" s="10">
        <v>54.26</v>
      </c>
      <c r="J33" s="10">
        <v>-26.5</v>
      </c>
      <c r="K33" s="9" t="str">
        <f t="shared" si="8"/>
        <v>Yes</v>
      </c>
    </row>
    <row r="34" spans="1:11" x14ac:dyDescent="0.2">
      <c r="A34" s="81" t="s">
        <v>382</v>
      </c>
      <c r="B34" s="34" t="s">
        <v>259</v>
      </c>
      <c r="C34" s="80">
        <v>0.13994696749999999</v>
      </c>
      <c r="D34" s="9" t="str">
        <f>IF($B34="N/A","N/A",IF(C34&gt;25,"No",IF(C34&lt;=0,"No","Yes")))</f>
        <v>Yes</v>
      </c>
      <c r="E34" s="8">
        <v>0.107130329</v>
      </c>
      <c r="F34" s="9" t="str">
        <f>IF($B34="N/A","N/A",IF(E34&gt;25,"No",IF(E34&lt;=0,"No","Yes")))</f>
        <v>Yes</v>
      </c>
      <c r="G34" s="8">
        <v>0.1191179388</v>
      </c>
      <c r="H34" s="9" t="str">
        <f>IF($B34="N/A","N/A",IF(G34&gt;25,"No",IF(G34&lt;=0,"No","Yes")))</f>
        <v>Yes</v>
      </c>
      <c r="I34" s="10">
        <v>-23.4</v>
      </c>
      <c r="J34" s="10">
        <v>11.19</v>
      </c>
      <c r="K34" s="9" t="str">
        <f t="shared" si="8"/>
        <v>Yes</v>
      </c>
    </row>
    <row r="35" spans="1:11" x14ac:dyDescent="0.2">
      <c r="A35" s="81" t="s">
        <v>383</v>
      </c>
      <c r="B35" s="34" t="s">
        <v>260</v>
      </c>
      <c r="C35" s="80">
        <v>19.958160591999999</v>
      </c>
      <c r="D35" s="9" t="str">
        <f>IF($B35="N/A","N/A",IF(C35&gt;20,"No",IF(C35&lt;4,"No","Yes")))</f>
        <v>Yes</v>
      </c>
      <c r="E35" s="8">
        <v>16.392405110999999</v>
      </c>
      <c r="F35" s="9" t="str">
        <f>IF($B35="N/A","N/A",IF(E35&gt;20,"No",IF(E35&lt;4,"No","Yes")))</f>
        <v>Yes</v>
      </c>
      <c r="G35" s="8">
        <v>16.116598268000001</v>
      </c>
      <c r="H35" s="9" t="str">
        <f>IF($B35="N/A","N/A",IF(G35&gt;20,"No",IF(G35&lt;4,"No","Yes")))</f>
        <v>Yes</v>
      </c>
      <c r="I35" s="10">
        <v>-17.899999999999999</v>
      </c>
      <c r="J35" s="10">
        <v>-1.68</v>
      </c>
      <c r="K35" s="9" t="str">
        <f t="shared" si="8"/>
        <v>Yes</v>
      </c>
    </row>
    <row r="36" spans="1:11" x14ac:dyDescent="0.2">
      <c r="A36" s="81" t="s">
        <v>384</v>
      </c>
      <c r="B36" s="34" t="s">
        <v>261</v>
      </c>
      <c r="C36" s="80">
        <v>0.29321125679999999</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2.1058467317999998</v>
      </c>
      <c r="D37" s="9" t="str">
        <f>IF($B37="N/A","N/A",IF(C37&gt;=25,"No",IF(C37&lt;0,"No","Yes")))</f>
        <v>Yes</v>
      </c>
      <c r="E37" s="8">
        <v>2.5089761426999999</v>
      </c>
      <c r="F37" s="9" t="str">
        <f>IF($B37="N/A","N/A",IF(E37&gt;=25,"No",IF(E37&lt;0,"No","Yes")))</f>
        <v>Yes</v>
      </c>
      <c r="G37" s="8">
        <v>2.8440940379000001</v>
      </c>
      <c r="H37" s="9" t="str">
        <f>IF($B37="N/A","N/A",IF(G37&gt;=25,"No",IF(G37&lt;0,"No","Yes")))</f>
        <v>Yes</v>
      </c>
      <c r="I37" s="10">
        <v>19.14</v>
      </c>
      <c r="J37" s="10">
        <v>13.36</v>
      </c>
      <c r="K37" s="9" t="str">
        <f t="shared" si="8"/>
        <v>Yes</v>
      </c>
    </row>
    <row r="38" spans="1:11" x14ac:dyDescent="0.2">
      <c r="A38" s="81" t="s">
        <v>386</v>
      </c>
      <c r="B38" s="34" t="s">
        <v>225</v>
      </c>
      <c r="C38" s="80">
        <v>4.8080464244999996</v>
      </c>
      <c r="D38" s="9" t="str">
        <f>IF($B38="N/A","N/A",IF(C38&gt;3,"Yes","No"))</f>
        <v>Yes</v>
      </c>
      <c r="E38" s="8">
        <v>3.7108460997999999</v>
      </c>
      <c r="F38" s="9" t="str">
        <f>IF($B38="N/A","N/A",IF(E38&gt;3,"Yes","No"))</f>
        <v>Yes</v>
      </c>
      <c r="G38" s="8">
        <v>3.8473279747000002</v>
      </c>
      <c r="H38" s="9" t="str">
        <f>IF($B38="N/A","N/A",IF(G38&gt;3,"Yes","No"))</f>
        <v>Yes</v>
      </c>
      <c r="I38" s="10">
        <v>-22.8</v>
      </c>
      <c r="J38" s="10">
        <v>3.6779999999999999</v>
      </c>
      <c r="K38" s="9" t="str">
        <f t="shared" si="8"/>
        <v>Yes</v>
      </c>
    </row>
    <row r="39" spans="1:11" x14ac:dyDescent="0.2">
      <c r="A39" s="81" t="s">
        <v>387</v>
      </c>
      <c r="B39" s="34" t="s">
        <v>224</v>
      </c>
      <c r="C39" s="80">
        <v>0.89071509739999999</v>
      </c>
      <c r="D39" s="9" t="str">
        <f>IF($B39="N/A","N/A",IF(C39&gt;1,"Yes","No"))</f>
        <v>No</v>
      </c>
      <c r="E39" s="8">
        <v>0.77511646820000002</v>
      </c>
      <c r="F39" s="9" t="str">
        <f>IF($B39="N/A","N/A",IF(E39&gt;1,"Yes","No"))</f>
        <v>No</v>
      </c>
      <c r="G39" s="8">
        <v>0.83831272310000005</v>
      </c>
      <c r="H39" s="9" t="str">
        <f>IF($B39="N/A","N/A",IF(G39&gt;1,"Yes","No"))</f>
        <v>No</v>
      </c>
      <c r="I39" s="10">
        <v>-13</v>
      </c>
      <c r="J39" s="10">
        <v>8.1530000000000005</v>
      </c>
      <c r="K39" s="9" t="str">
        <f t="shared" si="8"/>
        <v>Yes</v>
      </c>
    </row>
    <row r="40" spans="1:11" x14ac:dyDescent="0.2">
      <c r="A40" s="81" t="s">
        <v>388</v>
      </c>
      <c r="B40" s="34" t="s">
        <v>217</v>
      </c>
      <c r="C40" s="80">
        <v>9.1116787300000002E-2</v>
      </c>
      <c r="D40" s="9" t="str">
        <f>IF($B40="N/A","N/A",IF(C40&gt;15,"No",IF(C40&lt;-15,"No","Yes")))</f>
        <v>N/A</v>
      </c>
      <c r="E40" s="8">
        <v>8.7456937600000006E-2</v>
      </c>
      <c r="F40" s="9" t="str">
        <f>IF($B40="N/A","N/A",IF(E40&gt;15,"No",IF(E40&lt;-15,"No","Yes")))</f>
        <v>N/A</v>
      </c>
      <c r="G40" s="8">
        <v>9.3519106300000002E-2</v>
      </c>
      <c r="H40" s="9" t="str">
        <f>IF($B40="N/A","N/A",IF(G40&gt;15,"No",IF(G40&lt;-15,"No","Yes")))</f>
        <v>N/A</v>
      </c>
      <c r="I40" s="10">
        <v>-4.0199999999999996</v>
      </c>
      <c r="J40" s="10">
        <v>6.9320000000000004</v>
      </c>
      <c r="K40" s="9" t="str">
        <f t="shared" si="8"/>
        <v>Yes</v>
      </c>
    </row>
    <row r="41" spans="1:11" x14ac:dyDescent="0.2">
      <c r="A41" s="81" t="s">
        <v>389</v>
      </c>
      <c r="B41" s="34" t="s">
        <v>217</v>
      </c>
      <c r="C41" s="80">
        <v>0</v>
      </c>
      <c r="D41" s="9" t="str">
        <f>IF($B41="N/A","N/A",IF(C41&gt;15,"No",IF(C41&lt;-15,"No","Yes")))</f>
        <v>N/A</v>
      </c>
      <c r="E41" s="8">
        <v>0</v>
      </c>
      <c r="F41" s="9" t="str">
        <f>IF($B41="N/A","N/A",IF(E41&gt;15,"No",IF(E41&lt;-15,"No","Yes")))</f>
        <v>N/A</v>
      </c>
      <c r="G41" s="8">
        <v>0</v>
      </c>
      <c r="H41" s="9" t="str">
        <f>IF($B41="N/A","N/A",IF(G41&gt;15,"No",IF(G41&lt;-15,"No","Yes")))</f>
        <v>N/A</v>
      </c>
      <c r="I41" s="10" t="s">
        <v>1743</v>
      </c>
      <c r="J41" s="10" t="s">
        <v>1743</v>
      </c>
      <c r="K41" s="9" t="str">
        <f t="shared" si="8"/>
        <v>N/A</v>
      </c>
    </row>
    <row r="42" spans="1:11" x14ac:dyDescent="0.2">
      <c r="A42" s="81" t="s">
        <v>390</v>
      </c>
      <c r="B42" s="34" t="s">
        <v>263</v>
      </c>
      <c r="C42" s="80">
        <v>9.5272449387999991</v>
      </c>
      <c r="D42" s="9" t="str">
        <f>IF($B42="N/A","N/A",IF(C42&gt;0,"Yes","No"))</f>
        <v>Yes</v>
      </c>
      <c r="E42" s="8">
        <v>7.9874979259999996</v>
      </c>
      <c r="F42" s="9" t="str">
        <f>IF($B42="N/A","N/A",IF(E42&gt;0,"Yes","No"))</f>
        <v>Yes</v>
      </c>
      <c r="G42" s="8">
        <v>9.0295713102999997</v>
      </c>
      <c r="H42" s="9" t="str">
        <f>IF($B42="N/A","N/A",IF(G42&gt;0,"Yes","No"))</f>
        <v>Yes</v>
      </c>
      <c r="I42" s="10">
        <v>-16.2</v>
      </c>
      <c r="J42" s="10">
        <v>13.05</v>
      </c>
      <c r="K42" s="9" t="str">
        <f t="shared" si="8"/>
        <v>Yes</v>
      </c>
    </row>
    <row r="43" spans="1:11" x14ac:dyDescent="0.2">
      <c r="A43" s="81" t="s">
        <v>391</v>
      </c>
      <c r="B43" s="34" t="s">
        <v>263</v>
      </c>
      <c r="C43" s="80">
        <v>4.6160796960999999</v>
      </c>
      <c r="D43" s="9" t="str">
        <f>IF($B43="N/A","N/A",IF(C43&gt;0,"Yes","No"))</f>
        <v>Yes</v>
      </c>
      <c r="E43" s="8">
        <v>4.8607924461999996</v>
      </c>
      <c r="F43" s="9" t="str">
        <f>IF($B43="N/A","N/A",IF(E43&gt;0,"Yes","No"))</f>
        <v>Yes</v>
      </c>
      <c r="G43" s="8">
        <v>5.1799139398999996</v>
      </c>
      <c r="H43" s="9" t="str">
        <f>IF($B43="N/A","N/A",IF(G43&gt;0,"Yes","No"))</f>
        <v>Yes</v>
      </c>
      <c r="I43" s="10">
        <v>5.3010000000000002</v>
      </c>
      <c r="J43" s="10">
        <v>6.5650000000000004</v>
      </c>
      <c r="K43" s="9" t="str">
        <f t="shared" si="8"/>
        <v>Yes</v>
      </c>
    </row>
    <row r="44" spans="1:11" x14ac:dyDescent="0.2">
      <c r="A44" s="81" t="s">
        <v>392</v>
      </c>
      <c r="B44" s="34" t="s">
        <v>263</v>
      </c>
      <c r="C44" s="80">
        <v>3.6207003136</v>
      </c>
      <c r="D44" s="9" t="str">
        <f>IF($B44="N/A","N/A",IF(C44&gt;0,"Yes","No"))</f>
        <v>Yes</v>
      </c>
      <c r="E44" s="8">
        <v>6.1301934027999998</v>
      </c>
      <c r="F44" s="9" t="str">
        <f>IF($B44="N/A","N/A",IF(E44&gt;0,"Yes","No"))</f>
        <v>Yes</v>
      </c>
      <c r="G44" s="8">
        <v>7.0729770241000001</v>
      </c>
      <c r="H44" s="9" t="str">
        <f>IF($B44="N/A","N/A",IF(G44&gt;0,"Yes","No"))</f>
        <v>Yes</v>
      </c>
      <c r="I44" s="10">
        <v>69.31</v>
      </c>
      <c r="J44" s="10">
        <v>15.38</v>
      </c>
      <c r="K44" s="9" t="str">
        <f t="shared" si="8"/>
        <v>Yes</v>
      </c>
    </row>
    <row r="45" spans="1:11" x14ac:dyDescent="0.2">
      <c r="A45" s="81" t="s">
        <v>393</v>
      </c>
      <c r="B45" s="34" t="s">
        <v>224</v>
      </c>
      <c r="C45" s="80">
        <v>2.0600088388</v>
      </c>
      <c r="D45" s="9" t="str">
        <f>IF($B45="N/A","N/A",IF(C45&gt;1,"Yes","No"))</f>
        <v>Yes</v>
      </c>
      <c r="E45" s="8">
        <v>1.9471859094999999</v>
      </c>
      <c r="F45" s="9" t="str">
        <f>IF($B45="N/A","N/A",IF(E45&gt;1,"Yes","No"))</f>
        <v>Yes</v>
      </c>
      <c r="G45" s="8">
        <v>2.3952562715000001</v>
      </c>
      <c r="H45" s="9" t="str">
        <f>IF($B45="N/A","N/A",IF(G45&gt;1,"Yes","No"))</f>
        <v>Yes</v>
      </c>
      <c r="I45" s="10">
        <v>-5.48</v>
      </c>
      <c r="J45" s="10">
        <v>23.01</v>
      </c>
      <c r="K45" s="9" t="str">
        <f t="shared" si="8"/>
        <v>Yes</v>
      </c>
    </row>
    <row r="46" spans="1:11" x14ac:dyDescent="0.2">
      <c r="A46" s="81" t="s">
        <v>394</v>
      </c>
      <c r="B46" s="34" t="s">
        <v>263</v>
      </c>
      <c r="C46" s="80">
        <v>8.8815028000000004E-2</v>
      </c>
      <c r="D46" s="9" t="str">
        <f>IF($B46="N/A","N/A",IF(C46&gt;0,"Yes","No"))</f>
        <v>Yes</v>
      </c>
      <c r="E46" s="8">
        <v>6.7278452700000005E-2</v>
      </c>
      <c r="F46" s="9" t="str">
        <f>IF($B46="N/A","N/A",IF(E46&gt;0,"Yes","No"))</f>
        <v>Yes</v>
      </c>
      <c r="G46" s="8">
        <v>7.5693099400000005E-2</v>
      </c>
      <c r="H46" s="9" t="str">
        <f>IF($B46="N/A","N/A",IF(G46&gt;0,"Yes","No"))</f>
        <v>Yes</v>
      </c>
      <c r="I46" s="10">
        <v>-24.2</v>
      </c>
      <c r="J46" s="10">
        <v>12.51</v>
      </c>
      <c r="K46" s="9" t="str">
        <f t="shared" si="8"/>
        <v>Yes</v>
      </c>
    </row>
    <row r="47" spans="1:11" x14ac:dyDescent="0.2">
      <c r="A47" s="81" t="s">
        <v>395</v>
      </c>
      <c r="B47" s="34" t="s">
        <v>217</v>
      </c>
      <c r="C47" s="80">
        <v>5.4255756000000004E-3</v>
      </c>
      <c r="D47" s="9" t="str">
        <f>IF($B47="N/A","N/A",IF(C47&gt;15,"No",IF(C47&lt;-15,"No","Yes")))</f>
        <v>N/A</v>
      </c>
      <c r="E47" s="8">
        <v>5.8843391000000002E-3</v>
      </c>
      <c r="F47" s="9" t="str">
        <f>IF($B47="N/A","N/A",IF(E47&gt;15,"No",IF(E47&lt;-15,"No","Yes")))</f>
        <v>N/A</v>
      </c>
      <c r="G47" s="8">
        <v>4.7568712000000003E-3</v>
      </c>
      <c r="H47" s="9" t="str">
        <f>IF($B47="N/A","N/A",IF(G47&gt;15,"No",IF(G47&lt;-15,"No","Yes")))</f>
        <v>N/A</v>
      </c>
      <c r="I47" s="10">
        <v>8.4559999999999995</v>
      </c>
      <c r="J47" s="10">
        <v>-19.2</v>
      </c>
      <c r="K47" s="9" t="str">
        <f t="shared" si="8"/>
        <v>Yes</v>
      </c>
    </row>
    <row r="48" spans="1:11" x14ac:dyDescent="0.2">
      <c r="A48" s="81" t="s">
        <v>396</v>
      </c>
      <c r="B48" s="34" t="s">
        <v>217</v>
      </c>
      <c r="C48" s="80">
        <v>0.92964771239999999</v>
      </c>
      <c r="D48" s="9" t="str">
        <f>IF($B48="N/A","N/A",IF(C48&gt;15,"No",IF(C48&lt;-15,"No","Yes")))</f>
        <v>N/A</v>
      </c>
      <c r="E48" s="8">
        <v>0.92007829959999998</v>
      </c>
      <c r="F48" s="9" t="str">
        <f>IF($B48="N/A","N/A",IF(E48&gt;15,"No",IF(E48&lt;-15,"No","Yes")))</f>
        <v>N/A</v>
      </c>
      <c r="G48" s="8">
        <v>0.9000294485</v>
      </c>
      <c r="H48" s="9" t="str">
        <f>IF($B48="N/A","N/A",IF(G48&gt;15,"No",IF(G48&lt;-15,"No","Yes")))</f>
        <v>N/A</v>
      </c>
      <c r="I48" s="10">
        <v>-1.03</v>
      </c>
      <c r="J48" s="10">
        <v>-2.1800000000000002</v>
      </c>
      <c r="K48" s="9" t="str">
        <f t="shared" si="8"/>
        <v>Yes</v>
      </c>
    </row>
    <row r="49" spans="1:11" x14ac:dyDescent="0.2">
      <c r="A49" s="81" t="s">
        <v>397</v>
      </c>
      <c r="B49" s="34" t="s">
        <v>217</v>
      </c>
      <c r="C49" s="80">
        <v>0</v>
      </c>
      <c r="D49" s="9" t="str">
        <f>IF($B49="N/A","N/A",IF(C49&gt;15,"No",IF(C49&lt;-15,"No","Yes")))</f>
        <v>N/A</v>
      </c>
      <c r="E49" s="8">
        <v>0</v>
      </c>
      <c r="F49" s="9" t="str">
        <f>IF($B49="N/A","N/A",IF(E49&gt;15,"No",IF(E49&lt;-15,"No","Yes")))</f>
        <v>N/A</v>
      </c>
      <c r="G49" s="8">
        <v>0</v>
      </c>
      <c r="H49" s="9" t="str">
        <f>IF($B49="N/A","N/A",IF(G49&gt;15,"No",IF(G49&lt;-15,"No","Yes")))</f>
        <v>N/A</v>
      </c>
      <c r="I49" s="10" t="s">
        <v>1743</v>
      </c>
      <c r="J49" s="10" t="s">
        <v>1743</v>
      </c>
      <c r="K49" s="9" t="str">
        <f t="shared" si="8"/>
        <v>N/A</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0.59319626250000002</v>
      </c>
      <c r="D51" s="9" t="str">
        <f>IF($B51="N/A","N/A",IF(C51&gt;15,"No",IF(C51&lt;-15,"No","Yes")))</f>
        <v>N/A</v>
      </c>
      <c r="E51" s="8">
        <v>0.80665955659999999</v>
      </c>
      <c r="F51" s="9" t="str">
        <f>IF($B51="N/A","N/A",IF(E51&gt;15,"No",IF(E51&lt;-15,"No","Yes")))</f>
        <v>N/A</v>
      </c>
      <c r="G51" s="8">
        <v>0.78216202739999996</v>
      </c>
      <c r="H51" s="9" t="str">
        <f>IF($B51="N/A","N/A",IF(G51&gt;15,"No",IF(G51&lt;-15,"No","Yes")))</f>
        <v>N/A</v>
      </c>
      <c r="I51" s="10">
        <v>35.99</v>
      </c>
      <c r="J51" s="10">
        <v>-3.04</v>
      </c>
      <c r="K51" s="9" t="str">
        <f t="shared" si="8"/>
        <v>Yes</v>
      </c>
    </row>
    <row r="52" spans="1:11" x14ac:dyDescent="0.2">
      <c r="A52" s="81" t="s">
        <v>400</v>
      </c>
      <c r="B52" s="34" t="s">
        <v>224</v>
      </c>
      <c r="C52" s="80">
        <v>10.975314618000001</v>
      </c>
      <c r="D52" s="9" t="str">
        <f>IF($B52="N/A","N/A",IF(C52&gt;1,"Yes","No"))</f>
        <v>Yes</v>
      </c>
      <c r="E52" s="8">
        <v>16.956897595000001</v>
      </c>
      <c r="F52" s="9" t="str">
        <f>IF($B52="N/A","N/A",IF(E52&gt;1,"Yes","No"))</f>
        <v>Yes</v>
      </c>
      <c r="G52" s="8">
        <v>14.174642394999999</v>
      </c>
      <c r="H52" s="9" t="str">
        <f>IF($B52="N/A","N/A",IF(G52&gt;1,"Yes","No"))</f>
        <v>Yes</v>
      </c>
      <c r="I52" s="10">
        <v>54.5</v>
      </c>
      <c r="J52" s="10">
        <v>-16.399999999999999</v>
      </c>
      <c r="K52" s="9" t="str">
        <f t="shared" si="8"/>
        <v>Yes</v>
      </c>
    </row>
    <row r="53" spans="1:11" x14ac:dyDescent="0.2">
      <c r="A53" s="81" t="s">
        <v>401</v>
      </c>
      <c r="B53" s="34" t="s">
        <v>263</v>
      </c>
      <c r="C53" s="80">
        <v>0.51408150600000002</v>
      </c>
      <c r="D53" s="9" t="str">
        <f>IF($B53="N/A","N/A",IF(C53&gt;0,"Yes","No"))</f>
        <v>Yes</v>
      </c>
      <c r="E53" s="8">
        <v>0.70705512059999998</v>
      </c>
      <c r="F53" s="9" t="str">
        <f>IF($B53="N/A","N/A",IF(E53&gt;0,"Yes","No"))</f>
        <v>Yes</v>
      </c>
      <c r="G53" s="8">
        <v>0.85464301279999999</v>
      </c>
      <c r="H53" s="9" t="str">
        <f>IF($B53="N/A","N/A",IF(G53&gt;0,"Yes","No"))</f>
        <v>Yes</v>
      </c>
      <c r="I53" s="10">
        <v>37.54</v>
      </c>
      <c r="J53" s="10">
        <v>20.87</v>
      </c>
      <c r="K53" s="9" t="str">
        <f t="shared" si="8"/>
        <v>Yes</v>
      </c>
    </row>
    <row r="54" spans="1:11" x14ac:dyDescent="0.2">
      <c r="A54" s="81" t="s">
        <v>402</v>
      </c>
      <c r="B54" s="34" t="s">
        <v>264</v>
      </c>
      <c r="C54" s="80">
        <v>0</v>
      </c>
      <c r="D54" s="9" t="str">
        <f>IF($B54="N/A","N/A",IF(C54&gt;=1,"No",IF(C54&lt;0,"No","Yes")))</f>
        <v>Yes</v>
      </c>
      <c r="E54" s="8">
        <v>0</v>
      </c>
      <c r="F54" s="9" t="str">
        <f>IF($B54="N/A","N/A",IF(E54&gt;=1,"No",IF(E54&lt;0,"No","Yes")))</f>
        <v>Yes</v>
      </c>
      <c r="G54" s="8">
        <v>0</v>
      </c>
      <c r="H54" s="9" t="str">
        <f>IF($B54="N/A","N/A",IF(G54&gt;=1,"No",IF(G54&lt;0,"No","Yes")))</f>
        <v>Yes</v>
      </c>
      <c r="I54" s="10" t="s">
        <v>1743</v>
      </c>
      <c r="J54" s="10" t="s">
        <v>1743</v>
      </c>
      <c r="K54" s="9" t="str">
        <f t="shared" si="8"/>
        <v>N/A</v>
      </c>
    </row>
    <row r="55" spans="1:11" x14ac:dyDescent="0.2">
      <c r="A55" s="81" t="s">
        <v>872</v>
      </c>
      <c r="B55" s="34" t="s">
        <v>217</v>
      </c>
      <c r="C55" s="83">
        <v>161.72176562999999</v>
      </c>
      <c r="D55" s="9" t="str">
        <f>IF($B55="N/A","N/A",IF(C55&gt;15,"No",IF(C55&lt;-15,"No","Yes")))</f>
        <v>N/A</v>
      </c>
      <c r="E55" s="36">
        <v>133.04590138</v>
      </c>
      <c r="F55" s="9" t="str">
        <f>IF($B55="N/A","N/A",IF(E55&gt;15,"No",IF(E55&lt;-15,"No","Yes")))</f>
        <v>N/A</v>
      </c>
      <c r="G55" s="36">
        <v>134.24555656000001</v>
      </c>
      <c r="H55" s="9" t="str">
        <f>IF($B55="N/A","N/A",IF(G55&gt;15,"No",IF(G55&lt;-15,"No","Yes")))</f>
        <v>N/A</v>
      </c>
      <c r="I55" s="10">
        <v>-17.7</v>
      </c>
      <c r="J55" s="10">
        <v>0.90169999999999995</v>
      </c>
      <c r="K55" s="9" t="str">
        <f t="shared" ref="K55:K74" si="9">IF(J55="Div by 0", "N/A", IF(J55="N/A","N/A", IF(J55&gt;30, "No", IF(J55&lt;-30, "No", "Yes"))))</f>
        <v>Yes</v>
      </c>
    </row>
    <row r="56" spans="1:11" x14ac:dyDescent="0.2">
      <c r="A56" s="81" t="s">
        <v>873</v>
      </c>
      <c r="B56" s="34" t="s">
        <v>265</v>
      </c>
      <c r="C56" s="83">
        <v>88.727097618000002</v>
      </c>
      <c r="D56" s="9" t="str">
        <f>IF($B56="N/A","N/A",IF(C56&gt;90,"No",IF(C56&lt;20,"No","Yes")))</f>
        <v>Yes</v>
      </c>
      <c r="E56" s="36">
        <v>89.466254063999997</v>
      </c>
      <c r="F56" s="9" t="str">
        <f>IF($B56="N/A","N/A",IF(E56&gt;90,"No",IF(E56&lt;20,"No","Yes")))</f>
        <v>Yes</v>
      </c>
      <c r="G56" s="36">
        <v>90.559777675999996</v>
      </c>
      <c r="H56" s="9" t="str">
        <f>IF($B56="N/A","N/A",IF(G56&gt;90,"No",IF(G56&lt;20,"No","Yes")))</f>
        <v>No</v>
      </c>
      <c r="I56" s="10">
        <v>0.83309999999999995</v>
      </c>
      <c r="J56" s="10">
        <v>1.222</v>
      </c>
      <c r="K56" s="9" t="str">
        <f t="shared" si="9"/>
        <v>Yes</v>
      </c>
    </row>
    <row r="57" spans="1:11" x14ac:dyDescent="0.2">
      <c r="A57" s="81" t="s">
        <v>874</v>
      </c>
      <c r="B57" s="34" t="s">
        <v>266</v>
      </c>
      <c r="C57" s="83">
        <v>54.437158488000001</v>
      </c>
      <c r="D57" s="9" t="str">
        <f>IF($B57="N/A","N/A",IF(C57&gt;60,"No",IF(C57&lt;10,"No","Yes")))</f>
        <v>Yes</v>
      </c>
      <c r="E57" s="36">
        <v>55.846715936999999</v>
      </c>
      <c r="F57" s="9" t="str">
        <f>IF($B57="N/A","N/A",IF(E57&gt;60,"No",IF(E57&lt;10,"No","Yes")))</f>
        <v>Yes</v>
      </c>
      <c r="G57" s="36">
        <v>60.534668901000003</v>
      </c>
      <c r="H57" s="9" t="str">
        <f>IF($B57="N/A","N/A",IF(G57&gt;60,"No",IF(G57&lt;10,"No","Yes")))</f>
        <v>No</v>
      </c>
      <c r="I57" s="10">
        <v>2.589</v>
      </c>
      <c r="J57" s="10">
        <v>8.3940000000000001</v>
      </c>
      <c r="K57" s="9" t="str">
        <f t="shared" si="9"/>
        <v>Yes</v>
      </c>
    </row>
    <row r="58" spans="1:11" ht="25.5" x14ac:dyDescent="0.2">
      <c r="A58" s="81" t="s">
        <v>875</v>
      </c>
      <c r="B58" s="34" t="s">
        <v>267</v>
      </c>
      <c r="C58" s="83">
        <v>81.779327473999999</v>
      </c>
      <c r="D58" s="9" t="str">
        <f>IF($B58="N/A","N/A",IF(C58&gt;100,"No",IF(C58&lt;10,"No","Yes")))</f>
        <v>Yes</v>
      </c>
      <c r="E58" s="36">
        <v>76.937398532000003</v>
      </c>
      <c r="F58" s="9" t="str">
        <f>IF($B58="N/A","N/A",IF(E58&gt;100,"No",IF(E58&lt;10,"No","Yes")))</f>
        <v>Yes</v>
      </c>
      <c r="G58" s="36">
        <v>63.395376951999999</v>
      </c>
      <c r="H58" s="9" t="str">
        <f>IF($B58="N/A","N/A",IF(G58&gt;100,"No",IF(G58&lt;10,"No","Yes")))</f>
        <v>Yes</v>
      </c>
      <c r="I58" s="10">
        <v>-5.92</v>
      </c>
      <c r="J58" s="10">
        <v>-17.600000000000001</v>
      </c>
      <c r="K58" s="9" t="str">
        <f t="shared" si="9"/>
        <v>Yes</v>
      </c>
    </row>
    <row r="59" spans="1:11" x14ac:dyDescent="0.2">
      <c r="A59" s="81" t="s">
        <v>876</v>
      </c>
      <c r="B59" s="34" t="s">
        <v>268</v>
      </c>
      <c r="C59" s="83">
        <v>282.38637288000001</v>
      </c>
      <c r="D59" s="9" t="str">
        <f>IF($B59="N/A","N/A",IF(C59&gt;100,"No",IF(C59&lt;20,"No","Yes")))</f>
        <v>No</v>
      </c>
      <c r="E59" s="36">
        <v>228.55065579999999</v>
      </c>
      <c r="F59" s="9" t="str">
        <f>IF($B59="N/A","N/A",IF(E59&gt;100,"No",IF(E59&lt;20,"No","Yes")))</f>
        <v>No</v>
      </c>
      <c r="G59" s="36">
        <v>244.20712248999999</v>
      </c>
      <c r="H59" s="9" t="str">
        <f>IF($B59="N/A","N/A",IF(G59&gt;100,"No",IF(G59&lt;20,"No","Yes")))</f>
        <v>No</v>
      </c>
      <c r="I59" s="10">
        <v>-19.100000000000001</v>
      </c>
      <c r="J59" s="10">
        <v>6.85</v>
      </c>
      <c r="K59" s="9" t="str">
        <f t="shared" si="9"/>
        <v>Yes</v>
      </c>
    </row>
    <row r="60" spans="1:11" x14ac:dyDescent="0.2">
      <c r="A60" s="81" t="s">
        <v>877</v>
      </c>
      <c r="B60" s="34" t="s">
        <v>268</v>
      </c>
      <c r="C60" s="83">
        <v>216.29832666999999</v>
      </c>
      <c r="D60" s="9" t="str">
        <f>IF($B60="N/A","N/A",IF(C60&gt;100,"No",IF(C60&lt;20,"No","Yes")))</f>
        <v>No</v>
      </c>
      <c r="E60" s="36">
        <v>121.94077124</v>
      </c>
      <c r="F60" s="9" t="str">
        <f>IF($B60="N/A","N/A",IF(E60&gt;100,"No",IF(E60&lt;20,"No","Yes")))</f>
        <v>No</v>
      </c>
      <c r="G60" s="36">
        <v>163.29020614000001</v>
      </c>
      <c r="H60" s="9" t="str">
        <f>IF($B60="N/A","N/A",IF(G60&gt;100,"No",IF(G60&lt;20,"No","Yes")))</f>
        <v>No</v>
      </c>
      <c r="I60" s="10">
        <v>-43.6</v>
      </c>
      <c r="J60" s="10">
        <v>33.909999999999997</v>
      </c>
      <c r="K60" s="9" t="str">
        <f t="shared" si="9"/>
        <v>No</v>
      </c>
    </row>
    <row r="61" spans="1:11" ht="25.5" x14ac:dyDescent="0.2">
      <c r="A61" s="81" t="s">
        <v>878</v>
      </c>
      <c r="B61" s="34" t="s">
        <v>217</v>
      </c>
      <c r="C61" s="83">
        <v>763.50845864999997</v>
      </c>
      <c r="D61" s="9" t="str">
        <f>IF($B61="N/A","N/A",IF(C61&gt;15,"No",IF(C61&lt;-15,"No","Yes")))</f>
        <v>N/A</v>
      </c>
      <c r="E61" s="36">
        <v>915.23927392999997</v>
      </c>
      <c r="F61" s="9" t="str">
        <f>IF($B61="N/A","N/A",IF(E61&gt;15,"No",IF(E61&lt;-15,"No","Yes")))</f>
        <v>N/A</v>
      </c>
      <c r="G61" s="36">
        <v>1272.1731165000001</v>
      </c>
      <c r="H61" s="9" t="str">
        <f>IF($B61="N/A","N/A",IF(G61&gt;15,"No",IF(G61&lt;-15,"No","Yes")))</f>
        <v>N/A</v>
      </c>
      <c r="I61" s="10">
        <v>19.87</v>
      </c>
      <c r="J61" s="10">
        <v>39</v>
      </c>
      <c r="K61" s="9" t="str">
        <f t="shared" si="9"/>
        <v>No</v>
      </c>
    </row>
    <row r="62" spans="1:11" x14ac:dyDescent="0.2">
      <c r="A62" s="81" t="s">
        <v>879</v>
      </c>
      <c r="B62" s="34" t="s">
        <v>269</v>
      </c>
      <c r="C62" s="83">
        <v>57.132964719</v>
      </c>
      <c r="D62" s="9" t="str">
        <f>IF($B62="N/A","N/A",IF(C62&gt;60,"No",IF(C62&lt;10,"No","Yes")))</f>
        <v>Yes</v>
      </c>
      <c r="E62" s="36">
        <v>58.522217462999997</v>
      </c>
      <c r="F62" s="9" t="str">
        <f>IF($B62="N/A","N/A",IF(E62&gt;60,"No",IF(E62&lt;10,"No","Yes")))</f>
        <v>Yes</v>
      </c>
      <c r="G62" s="36">
        <v>57.650836394999999</v>
      </c>
      <c r="H62" s="9" t="str">
        <f>IF($B62="N/A","N/A",IF(G62&gt;60,"No",IF(G62&lt;10,"No","Yes")))</f>
        <v>Yes</v>
      </c>
      <c r="I62" s="10">
        <v>2.4319999999999999</v>
      </c>
      <c r="J62" s="10">
        <v>-1.49</v>
      </c>
      <c r="K62" s="9" t="str">
        <f t="shared" si="9"/>
        <v>Yes</v>
      </c>
    </row>
    <row r="63" spans="1:11" x14ac:dyDescent="0.2">
      <c r="A63" s="81" t="s">
        <v>880</v>
      </c>
      <c r="B63" s="34" t="s">
        <v>269</v>
      </c>
      <c r="C63" s="83">
        <v>24.853874621999999</v>
      </c>
      <c r="D63" s="9" t="str">
        <f>IF($B63="N/A","N/A",IF(C63&gt;60,"No",IF(C63&lt;10,"No","Yes")))</f>
        <v>Yes</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446.44146029000001</v>
      </c>
      <c r="D64" s="9" t="str">
        <f t="shared" ref="D64:D74" si="10">IF($B64="N/A","N/A",IF(C64&gt;15,"No",IF(C64&lt;-15,"No","Yes")))</f>
        <v>N/A</v>
      </c>
      <c r="E64" s="36">
        <v>244.24186940999999</v>
      </c>
      <c r="F64" s="9" t="str">
        <f>IF($B64="N/A","N/A",IF(E64&gt;15,"No",IF(E64&lt;-15,"No","Yes")))</f>
        <v>N/A</v>
      </c>
      <c r="G64" s="36">
        <v>213.16017622000001</v>
      </c>
      <c r="H64" s="9" t="str">
        <f>IF($B64="N/A","N/A",IF(G64&gt;15,"No",IF(G64&lt;-15,"No","Yes")))</f>
        <v>N/A</v>
      </c>
      <c r="I64" s="10">
        <v>-45.3</v>
      </c>
      <c r="J64" s="10">
        <v>-12.7</v>
      </c>
      <c r="K64" s="9" t="str">
        <f t="shared" si="9"/>
        <v>Yes</v>
      </c>
    </row>
    <row r="65" spans="1:11" ht="15.75" customHeight="1" x14ac:dyDescent="0.2">
      <c r="A65" s="81" t="s">
        <v>882</v>
      </c>
      <c r="B65" s="34" t="s">
        <v>217</v>
      </c>
      <c r="C65" s="83">
        <v>139.72413487</v>
      </c>
      <c r="D65" s="9" t="str">
        <f t="shared" si="10"/>
        <v>N/A</v>
      </c>
      <c r="E65" s="36">
        <v>137.98370729999999</v>
      </c>
      <c r="F65" s="9" t="str">
        <f t="shared" ref="F65:F73" si="11">IF($B65="N/A","N/A",IF(E65&gt;15,"No",IF(E65&lt;-15,"No","Yes")))</f>
        <v>N/A</v>
      </c>
      <c r="G65" s="36">
        <v>134.18824008999999</v>
      </c>
      <c r="H65" s="9" t="str">
        <f t="shared" ref="H65:H86" si="12">IF($B65="N/A","N/A",IF(G65&gt;15,"No",IF(G65&lt;-15,"No","Yes")))</f>
        <v>N/A</v>
      </c>
      <c r="I65" s="10">
        <v>-1.25</v>
      </c>
      <c r="J65" s="10">
        <v>-2.75</v>
      </c>
      <c r="K65" s="9" t="str">
        <f t="shared" si="9"/>
        <v>Yes</v>
      </c>
    </row>
    <row r="66" spans="1:11" ht="25.5" x14ac:dyDescent="0.2">
      <c r="A66" s="81" t="s">
        <v>883</v>
      </c>
      <c r="B66" s="34" t="s">
        <v>217</v>
      </c>
      <c r="C66" s="83">
        <v>212.00424541999999</v>
      </c>
      <c r="D66" s="9" t="str">
        <f t="shared" si="10"/>
        <v>N/A</v>
      </c>
      <c r="E66" s="36">
        <v>202.92515965000001</v>
      </c>
      <c r="F66" s="9" t="str">
        <f t="shared" si="11"/>
        <v>N/A</v>
      </c>
      <c r="G66" s="36">
        <v>167.90865482999999</v>
      </c>
      <c r="H66" s="9" t="str">
        <f t="shared" si="12"/>
        <v>N/A</v>
      </c>
      <c r="I66" s="10">
        <v>-4.28</v>
      </c>
      <c r="J66" s="10">
        <v>-17.3</v>
      </c>
      <c r="K66" s="9" t="str">
        <f t="shared" si="9"/>
        <v>Yes</v>
      </c>
    </row>
    <row r="67" spans="1:11" ht="25.5" x14ac:dyDescent="0.2">
      <c r="A67" s="81" t="s">
        <v>884</v>
      </c>
      <c r="B67" s="34" t="s">
        <v>217</v>
      </c>
      <c r="C67" s="83">
        <v>256.49151647000002</v>
      </c>
      <c r="D67" s="9" t="str">
        <f t="shared" si="10"/>
        <v>N/A</v>
      </c>
      <c r="E67" s="36">
        <v>213.67783406000001</v>
      </c>
      <c r="F67" s="9" t="str">
        <f t="shared" si="11"/>
        <v>N/A</v>
      </c>
      <c r="G67" s="36">
        <v>185.60903887000001</v>
      </c>
      <c r="H67" s="9" t="str">
        <f t="shared" si="12"/>
        <v>N/A</v>
      </c>
      <c r="I67" s="10">
        <v>-16.7</v>
      </c>
      <c r="J67" s="10">
        <v>-13.1</v>
      </c>
      <c r="K67" s="9" t="str">
        <f t="shared" si="9"/>
        <v>Yes</v>
      </c>
    </row>
    <row r="68" spans="1:11" ht="25.5" x14ac:dyDescent="0.2">
      <c r="A68" s="81" t="s">
        <v>885</v>
      </c>
      <c r="B68" s="34" t="s">
        <v>217</v>
      </c>
      <c r="C68" s="83">
        <v>187.60950122</v>
      </c>
      <c r="D68" s="9" t="str">
        <f t="shared" si="10"/>
        <v>N/A</v>
      </c>
      <c r="E68" s="36">
        <v>194.34841093</v>
      </c>
      <c r="F68" s="9" t="str">
        <f t="shared" si="11"/>
        <v>N/A</v>
      </c>
      <c r="G68" s="36">
        <v>185.11744684999999</v>
      </c>
      <c r="H68" s="9" t="str">
        <f t="shared" si="12"/>
        <v>N/A</v>
      </c>
      <c r="I68" s="10">
        <v>3.5920000000000001</v>
      </c>
      <c r="J68" s="10">
        <v>-4.75</v>
      </c>
      <c r="K68" s="9" t="str">
        <f t="shared" si="9"/>
        <v>Yes</v>
      </c>
    </row>
    <row r="69" spans="1:11" ht="25.5" x14ac:dyDescent="0.2">
      <c r="A69" s="81" t="s">
        <v>886</v>
      </c>
      <c r="B69" s="34" t="s">
        <v>217</v>
      </c>
      <c r="C69" s="83">
        <v>318.66927917999999</v>
      </c>
      <c r="D69" s="9" t="str">
        <f t="shared" si="10"/>
        <v>N/A</v>
      </c>
      <c r="E69" s="36">
        <v>133.6634066</v>
      </c>
      <c r="F69" s="9" t="str">
        <f t="shared" si="11"/>
        <v>N/A</v>
      </c>
      <c r="G69" s="36">
        <v>116.41297867</v>
      </c>
      <c r="H69" s="9" t="str">
        <f t="shared" si="12"/>
        <v>N/A</v>
      </c>
      <c r="I69" s="10">
        <v>-58.1</v>
      </c>
      <c r="J69" s="10">
        <v>-12.9</v>
      </c>
      <c r="K69" s="9" t="str">
        <f t="shared" si="9"/>
        <v>Yes</v>
      </c>
    </row>
    <row r="70" spans="1:11" ht="25.5" x14ac:dyDescent="0.2">
      <c r="A70" s="81" t="s">
        <v>887</v>
      </c>
      <c r="B70" s="34" t="s">
        <v>217</v>
      </c>
      <c r="C70" s="83">
        <v>77.322500319</v>
      </c>
      <c r="D70" s="9" t="str">
        <f t="shared" si="10"/>
        <v>N/A</v>
      </c>
      <c r="E70" s="36">
        <v>65.984371351999997</v>
      </c>
      <c r="F70" s="9" t="str">
        <f t="shared" si="11"/>
        <v>N/A</v>
      </c>
      <c r="G70" s="36">
        <v>66.981000347999995</v>
      </c>
      <c r="H70" s="9" t="str">
        <f t="shared" si="12"/>
        <v>N/A</v>
      </c>
      <c r="I70" s="10">
        <v>-14.7</v>
      </c>
      <c r="J70" s="10">
        <v>1.51</v>
      </c>
      <c r="K70" s="9" t="str">
        <f t="shared" si="9"/>
        <v>Yes</v>
      </c>
    </row>
    <row r="71" spans="1:11" x14ac:dyDescent="0.2">
      <c r="A71" s="81" t="s">
        <v>888</v>
      </c>
      <c r="B71" s="34" t="s">
        <v>217</v>
      </c>
      <c r="C71" s="83">
        <v>3309.133284</v>
      </c>
      <c r="D71" s="9" t="str">
        <f t="shared" si="10"/>
        <v>N/A</v>
      </c>
      <c r="E71" s="36">
        <v>3401.4459459</v>
      </c>
      <c r="F71" s="9" t="str">
        <f t="shared" si="11"/>
        <v>N/A</v>
      </c>
      <c r="G71" s="36">
        <v>3723.1276320000002</v>
      </c>
      <c r="H71" s="9" t="str">
        <f t="shared" si="12"/>
        <v>N/A</v>
      </c>
      <c r="I71" s="10">
        <v>2.79</v>
      </c>
      <c r="J71" s="10">
        <v>9.4570000000000007</v>
      </c>
      <c r="K71" s="9" t="str">
        <f t="shared" si="9"/>
        <v>Yes</v>
      </c>
    </row>
    <row r="72" spans="1:11" ht="25.5" x14ac:dyDescent="0.2">
      <c r="A72" s="81" t="s">
        <v>889</v>
      </c>
      <c r="B72" s="34" t="s">
        <v>217</v>
      </c>
      <c r="C72" s="83">
        <v>2892.9360864999999</v>
      </c>
      <c r="D72" s="9" t="str">
        <f t="shared" si="10"/>
        <v>N/A</v>
      </c>
      <c r="E72" s="36">
        <v>1672.3467330000001</v>
      </c>
      <c r="F72" s="9" t="str">
        <f t="shared" si="11"/>
        <v>N/A</v>
      </c>
      <c r="G72" s="36">
        <v>1764.0298754999999</v>
      </c>
      <c r="H72" s="9" t="str">
        <f t="shared" si="12"/>
        <v>N/A</v>
      </c>
      <c r="I72" s="10">
        <v>-42.2</v>
      </c>
      <c r="J72" s="10">
        <v>5.4820000000000002</v>
      </c>
      <c r="K72" s="9" t="str">
        <f t="shared" si="9"/>
        <v>Yes</v>
      </c>
    </row>
    <row r="73" spans="1:11" x14ac:dyDescent="0.2">
      <c r="A73" s="81" t="s">
        <v>890</v>
      </c>
      <c r="B73" s="34" t="s">
        <v>217</v>
      </c>
      <c r="C73" s="83">
        <v>209.17554887</v>
      </c>
      <c r="D73" s="9" t="str">
        <f t="shared" si="10"/>
        <v>N/A</v>
      </c>
      <c r="E73" s="36">
        <v>124.39200758</v>
      </c>
      <c r="F73" s="9" t="str">
        <f t="shared" si="11"/>
        <v>N/A</v>
      </c>
      <c r="G73" s="36">
        <v>134.25823839</v>
      </c>
      <c r="H73" s="9" t="str">
        <f t="shared" si="12"/>
        <v>N/A</v>
      </c>
      <c r="I73" s="10">
        <v>-40.5</v>
      </c>
      <c r="J73" s="10">
        <v>7.9320000000000004</v>
      </c>
      <c r="K73" s="9" t="str">
        <f t="shared" si="9"/>
        <v>Yes</v>
      </c>
    </row>
    <row r="74" spans="1:11" x14ac:dyDescent="0.2">
      <c r="A74" s="81" t="s">
        <v>891</v>
      </c>
      <c r="B74" s="34" t="s">
        <v>217</v>
      </c>
      <c r="C74" s="83">
        <v>194.60240501000001</v>
      </c>
      <c r="D74" s="9" t="str">
        <f t="shared" si="10"/>
        <v>N/A</v>
      </c>
      <c r="E74" s="36">
        <v>348.64496195999999</v>
      </c>
      <c r="F74" s="9" t="str">
        <f>IF($B74="N/A","N/A",IF(E74&gt;15,"No",IF(E74&lt;-15,"No","Yes")))</f>
        <v>N/A</v>
      </c>
      <c r="G74" s="36">
        <v>318.8886243</v>
      </c>
      <c r="H74" s="9" t="str">
        <f t="shared" si="12"/>
        <v>N/A</v>
      </c>
      <c r="I74" s="10">
        <v>79.16</v>
      </c>
      <c r="J74" s="10">
        <v>-8.5299999999999994</v>
      </c>
      <c r="K74" s="9" t="str">
        <f t="shared" si="9"/>
        <v>Yes</v>
      </c>
    </row>
    <row r="75" spans="1:11" x14ac:dyDescent="0.2">
      <c r="A75" s="81" t="s">
        <v>892</v>
      </c>
      <c r="B75" s="34" t="s">
        <v>217</v>
      </c>
      <c r="C75" s="80">
        <v>0.2052182857</v>
      </c>
      <c r="D75" s="9" t="str">
        <f t="shared" ref="D75:D80" si="13">IF($B75="N/A","N/A",IF(C75&gt;15,"No",IF(C75&lt;-15,"No","Yes")))</f>
        <v>N/A</v>
      </c>
      <c r="E75" s="8">
        <v>0.15296756310000001</v>
      </c>
      <c r="F75" s="9" t="str">
        <f>IF($B75="N/A","N/A",IF(E75&gt;15,"No",IF(E75&lt;-15,"No","Yes")))</f>
        <v>N/A</v>
      </c>
      <c r="G75" s="8">
        <v>0.16433273479999999</v>
      </c>
      <c r="H75" s="9" t="str">
        <f t="shared" si="12"/>
        <v>N/A</v>
      </c>
      <c r="I75" s="10">
        <v>-25.5</v>
      </c>
      <c r="J75" s="10">
        <v>7.43</v>
      </c>
      <c r="K75" s="9" t="str">
        <f t="shared" ref="K75:K80" si="14">IF(J75="Div by 0", "N/A", IF(J75="N/A","N/A", IF(J75&gt;30, "No", IF(J75&lt;-30, "No", "Yes"))))</f>
        <v>Yes</v>
      </c>
    </row>
    <row r="76" spans="1:11" x14ac:dyDescent="0.2">
      <c r="A76" s="81" t="s">
        <v>893</v>
      </c>
      <c r="B76" s="34" t="s">
        <v>217</v>
      </c>
      <c r="C76" s="80">
        <v>0.21528026219999999</v>
      </c>
      <c r="D76" s="9" t="str">
        <f t="shared" si="13"/>
        <v>N/A</v>
      </c>
      <c r="E76" s="8">
        <v>0.2155991558</v>
      </c>
      <c r="F76" s="9" t="str">
        <f t="shared" ref="F76:F86" si="15">IF($B76="N/A","N/A",IF(E76&gt;15,"No",IF(E76&lt;-15,"No","Yes")))</f>
        <v>N/A</v>
      </c>
      <c r="G76" s="8">
        <v>0.21327456389999999</v>
      </c>
      <c r="H76" s="9" t="str">
        <f t="shared" si="12"/>
        <v>N/A</v>
      </c>
      <c r="I76" s="10">
        <v>0.14810000000000001</v>
      </c>
      <c r="J76" s="10">
        <v>-1.08</v>
      </c>
      <c r="K76" s="9" t="str">
        <f t="shared" si="14"/>
        <v>Yes</v>
      </c>
    </row>
    <row r="77" spans="1:11" x14ac:dyDescent="0.2">
      <c r="A77" s="81" t="s">
        <v>894</v>
      </c>
      <c r="B77" s="34" t="s">
        <v>217</v>
      </c>
      <c r="C77" s="80">
        <v>0.60677664249999996</v>
      </c>
      <c r="D77" s="9" t="str">
        <f t="shared" si="13"/>
        <v>N/A</v>
      </c>
      <c r="E77" s="8">
        <v>0.51986747359999996</v>
      </c>
      <c r="F77" s="9" t="str">
        <f t="shared" si="15"/>
        <v>N/A</v>
      </c>
      <c r="G77" s="8">
        <v>0.51182952940000004</v>
      </c>
      <c r="H77" s="9" t="str">
        <f t="shared" si="12"/>
        <v>N/A</v>
      </c>
      <c r="I77" s="10">
        <v>-14.3</v>
      </c>
      <c r="J77" s="10">
        <v>-1.55</v>
      </c>
      <c r="K77" s="9" t="str">
        <f t="shared" si="14"/>
        <v>Yes</v>
      </c>
    </row>
    <row r="78" spans="1:11" x14ac:dyDescent="0.2">
      <c r="A78" s="81" t="s">
        <v>895</v>
      </c>
      <c r="B78" s="34" t="s">
        <v>217</v>
      </c>
      <c r="C78" s="80">
        <v>0.47610247700000002</v>
      </c>
      <c r="D78" s="9" t="str">
        <f t="shared" si="13"/>
        <v>N/A</v>
      </c>
      <c r="E78" s="8">
        <v>0.47511619040000003</v>
      </c>
      <c r="F78" s="9" t="str">
        <f t="shared" si="15"/>
        <v>N/A</v>
      </c>
      <c r="G78" s="8">
        <v>0.56793118519999997</v>
      </c>
      <c r="H78" s="9" t="str">
        <f t="shared" si="12"/>
        <v>N/A</v>
      </c>
      <c r="I78" s="10">
        <v>-0.20699999999999999</v>
      </c>
      <c r="J78" s="10">
        <v>19.54</v>
      </c>
      <c r="K78" s="9" t="str">
        <f t="shared" si="14"/>
        <v>Yes</v>
      </c>
    </row>
    <row r="79" spans="1:11" ht="25.5" x14ac:dyDescent="0.2">
      <c r="A79" s="81" t="s">
        <v>896</v>
      </c>
      <c r="B79" s="34" t="s">
        <v>217</v>
      </c>
      <c r="C79" s="80">
        <v>3.0221113578000001</v>
      </c>
      <c r="D79" s="9" t="str">
        <f t="shared" si="13"/>
        <v>N/A</v>
      </c>
      <c r="E79" s="8">
        <v>3.7427680083000001</v>
      </c>
      <c r="F79" s="9" t="str">
        <f t="shared" si="15"/>
        <v>N/A</v>
      </c>
      <c r="G79" s="8">
        <v>4.0940722765000004</v>
      </c>
      <c r="H79" s="9" t="str">
        <f t="shared" si="12"/>
        <v>N/A</v>
      </c>
      <c r="I79" s="10">
        <v>23.85</v>
      </c>
      <c r="J79" s="10">
        <v>9.3859999999999992</v>
      </c>
      <c r="K79" s="9" t="str">
        <f t="shared" si="14"/>
        <v>Yes</v>
      </c>
    </row>
    <row r="80" spans="1:11" ht="25.5" x14ac:dyDescent="0.2">
      <c r="A80" s="81" t="s">
        <v>897</v>
      </c>
      <c r="B80" s="34" t="s">
        <v>217</v>
      </c>
      <c r="C80" s="85" t="s">
        <v>217</v>
      </c>
      <c r="D80" s="9" t="str">
        <f t="shared" si="13"/>
        <v>N/A</v>
      </c>
      <c r="E80" s="85" t="s">
        <v>217</v>
      </c>
      <c r="F80" s="9" t="str">
        <f t="shared" si="15"/>
        <v>N/A</v>
      </c>
      <c r="G80" s="85">
        <v>4.0940722765000004</v>
      </c>
      <c r="H80" s="9" t="str">
        <f t="shared" si="12"/>
        <v>N/A</v>
      </c>
      <c r="I80" s="10" t="s">
        <v>217</v>
      </c>
      <c r="J80" s="86" t="s">
        <v>217</v>
      </c>
      <c r="K80" s="9" t="str">
        <f t="shared" si="14"/>
        <v>N/A</v>
      </c>
    </row>
    <row r="81" spans="1:11" x14ac:dyDescent="0.2">
      <c r="A81" s="81" t="s">
        <v>898</v>
      </c>
      <c r="B81" s="34" t="s">
        <v>217</v>
      </c>
      <c r="C81" s="87">
        <v>75.546547028000006</v>
      </c>
      <c r="D81" s="9" t="str">
        <f t="shared" ref="D81:D86" si="16">IF($B81="N/A","N/A",IF(C81&gt;15,"No",IF(C81&lt;-15,"No","Yes")))</f>
        <v>N/A</v>
      </c>
      <c r="E81" s="88">
        <v>89.556711242999995</v>
      </c>
      <c r="F81" s="9" t="str">
        <f t="shared" si="15"/>
        <v>N/A</v>
      </c>
      <c r="G81" s="88">
        <v>91.071321992999998</v>
      </c>
      <c r="H81" s="9" t="str">
        <f>IF($B81="N/A","N/A",IF(G81&gt;15,"No",IF(G81&lt;-15,"No","Yes")))</f>
        <v>N/A</v>
      </c>
      <c r="I81" s="10">
        <v>18.55</v>
      </c>
      <c r="J81" s="10">
        <v>1.6910000000000001</v>
      </c>
      <c r="K81" s="9" t="str">
        <f t="shared" ref="K81:K86" si="17">IF(J81="Div by 0", "N/A", IF(J81="N/A","N/A", IF(J81&gt;30, "No", IF(J81&lt;-30, "No", "Yes"))))</f>
        <v>Yes</v>
      </c>
    </row>
    <row r="82" spans="1:11" x14ac:dyDescent="0.2">
      <c r="A82" s="81" t="s">
        <v>899</v>
      </c>
      <c r="B82" s="34" t="s">
        <v>217</v>
      </c>
      <c r="C82" s="87">
        <v>131.82709638</v>
      </c>
      <c r="D82" s="9" t="str">
        <f t="shared" si="16"/>
        <v>N/A</v>
      </c>
      <c r="E82" s="88">
        <v>154.53250556</v>
      </c>
      <c r="F82" s="9" t="str">
        <f t="shared" si="15"/>
        <v>N/A</v>
      </c>
      <c r="G82" s="88">
        <v>160.35019545</v>
      </c>
      <c r="H82" s="9" t="str">
        <f t="shared" si="12"/>
        <v>N/A</v>
      </c>
      <c r="I82" s="10">
        <v>17.22</v>
      </c>
      <c r="J82" s="10">
        <v>3.7650000000000001</v>
      </c>
      <c r="K82" s="9" t="str">
        <f t="shared" si="17"/>
        <v>Yes</v>
      </c>
    </row>
    <row r="83" spans="1:11" x14ac:dyDescent="0.2">
      <c r="A83" s="81" t="s">
        <v>900</v>
      </c>
      <c r="B83" s="34" t="s">
        <v>217</v>
      </c>
      <c r="C83" s="87">
        <v>159.83541971</v>
      </c>
      <c r="D83" s="9" t="str">
        <f t="shared" si="16"/>
        <v>N/A</v>
      </c>
      <c r="E83" s="88">
        <v>164.25620598</v>
      </c>
      <c r="F83" s="9" t="str">
        <f t="shared" si="15"/>
        <v>N/A</v>
      </c>
      <c r="G83" s="88">
        <v>170.72094472000001</v>
      </c>
      <c r="H83" s="9" t="str">
        <f t="shared" si="12"/>
        <v>N/A</v>
      </c>
      <c r="I83" s="10">
        <v>2.766</v>
      </c>
      <c r="J83" s="10">
        <v>3.9359999999999999</v>
      </c>
      <c r="K83" s="9" t="str">
        <f t="shared" si="17"/>
        <v>Yes</v>
      </c>
    </row>
    <row r="84" spans="1:11" x14ac:dyDescent="0.2">
      <c r="A84" s="81" t="s">
        <v>901</v>
      </c>
      <c r="B84" s="34" t="s">
        <v>217</v>
      </c>
      <c r="C84" s="87">
        <v>252.56074315000001</v>
      </c>
      <c r="D84" s="9" t="str">
        <f t="shared" si="16"/>
        <v>N/A</v>
      </c>
      <c r="E84" s="88">
        <v>267.21724339999997</v>
      </c>
      <c r="F84" s="9" t="str">
        <f t="shared" si="15"/>
        <v>N/A</v>
      </c>
      <c r="G84" s="88">
        <v>287.89012174999999</v>
      </c>
      <c r="H84" s="9" t="str">
        <f t="shared" si="12"/>
        <v>N/A</v>
      </c>
      <c r="I84" s="10">
        <v>5.8029999999999999</v>
      </c>
      <c r="J84" s="10">
        <v>7.7359999999999998</v>
      </c>
      <c r="K84" s="9" t="str">
        <f t="shared" si="17"/>
        <v>Yes</v>
      </c>
    </row>
    <row r="85" spans="1:11" x14ac:dyDescent="0.2">
      <c r="A85" s="81" t="s">
        <v>902</v>
      </c>
      <c r="B85" s="34" t="s">
        <v>217</v>
      </c>
      <c r="C85" s="87">
        <v>837.53958893000004</v>
      </c>
      <c r="D85" s="9" t="str">
        <f t="shared" si="16"/>
        <v>N/A</v>
      </c>
      <c r="E85" s="88">
        <v>545.69849730999999</v>
      </c>
      <c r="F85" s="9" t="str">
        <f t="shared" si="15"/>
        <v>N/A</v>
      </c>
      <c r="G85" s="88">
        <v>505.73444770999998</v>
      </c>
      <c r="H85" s="9" t="str">
        <f t="shared" si="12"/>
        <v>N/A</v>
      </c>
      <c r="I85" s="10">
        <v>-34.799999999999997</v>
      </c>
      <c r="J85" s="10">
        <v>-7.32</v>
      </c>
      <c r="K85" s="9" t="str">
        <f t="shared" si="17"/>
        <v>Yes</v>
      </c>
    </row>
    <row r="86" spans="1:11" ht="25.5" x14ac:dyDescent="0.2">
      <c r="A86" s="81" t="s">
        <v>903</v>
      </c>
      <c r="B86" s="34" t="s">
        <v>217</v>
      </c>
      <c r="C86" s="89" t="s">
        <v>217</v>
      </c>
      <c r="D86" s="9" t="str">
        <f t="shared" si="16"/>
        <v>N/A</v>
      </c>
      <c r="E86" s="89" t="s">
        <v>217</v>
      </c>
      <c r="F86" s="9" t="str">
        <f t="shared" si="15"/>
        <v>N/A</v>
      </c>
      <c r="G86" s="89">
        <v>505.73444770999998</v>
      </c>
      <c r="H86" s="9" t="str">
        <f t="shared" si="12"/>
        <v>N/A</v>
      </c>
      <c r="I86" s="10" t="s">
        <v>217</v>
      </c>
      <c r="J86" s="10" t="s">
        <v>217</v>
      </c>
      <c r="K86" s="9" t="str">
        <f t="shared" si="17"/>
        <v>N/A</v>
      </c>
    </row>
    <row r="87" spans="1:11" x14ac:dyDescent="0.2">
      <c r="A87" s="81" t="s">
        <v>32</v>
      </c>
      <c r="B87" s="34" t="s">
        <v>270</v>
      </c>
      <c r="C87" s="80">
        <v>80.531522265000007</v>
      </c>
      <c r="D87" s="9" t="str">
        <f>IF($B87="N/A","N/A",IF(C87&gt;60,"Yes","No"))</f>
        <v>Yes</v>
      </c>
      <c r="E87" s="8">
        <v>73.373491633</v>
      </c>
      <c r="F87" s="9" t="str">
        <f>IF($B87="N/A","N/A",IF(E87&gt;60,"Yes","No"))</f>
        <v>Yes</v>
      </c>
      <c r="G87" s="8">
        <v>74.381134739000004</v>
      </c>
      <c r="H87" s="9" t="str">
        <f>IF($B87="N/A","N/A",IF(G87&gt;60,"Yes","No"))</f>
        <v>Yes</v>
      </c>
      <c r="I87" s="10">
        <v>-8.89</v>
      </c>
      <c r="J87" s="10">
        <v>1.373</v>
      </c>
      <c r="K87" s="9" t="str">
        <f t="shared" ref="K87:K105" si="18">IF(J87="Div by 0", "N/A", IF(J87="N/A","N/A", IF(J87&gt;30, "No", IF(J87&lt;-30, "No", "Yes"))))</f>
        <v>Yes</v>
      </c>
    </row>
    <row r="88" spans="1:11" x14ac:dyDescent="0.2">
      <c r="A88" s="81" t="s">
        <v>39</v>
      </c>
      <c r="B88" s="34" t="s">
        <v>271</v>
      </c>
      <c r="C88" s="80">
        <v>99.015566844999995</v>
      </c>
      <c r="D88" s="9" t="str">
        <f>IF($B88="N/A","N/A",IF(C88&gt;100,"No",IF(C88&lt;85,"No","Yes")))</f>
        <v>Yes</v>
      </c>
      <c r="E88" s="8">
        <v>96.394957525999999</v>
      </c>
      <c r="F88" s="9" t="str">
        <f>IF($B88="N/A","N/A",IF(E88&gt;100,"No",IF(E88&lt;85,"No","Yes")))</f>
        <v>Yes</v>
      </c>
      <c r="G88" s="8">
        <v>97.718005120000001</v>
      </c>
      <c r="H88" s="9" t="str">
        <f>IF($B88="N/A","N/A",IF(G88&gt;100,"No",IF(G88&lt;85,"No","Yes")))</f>
        <v>Yes</v>
      </c>
      <c r="I88" s="10">
        <v>-2.65</v>
      </c>
      <c r="J88" s="10">
        <v>1.373</v>
      </c>
      <c r="K88" s="9" t="str">
        <f t="shared" si="18"/>
        <v>Yes</v>
      </c>
    </row>
    <row r="89" spans="1:11" x14ac:dyDescent="0.2">
      <c r="A89" s="81" t="s">
        <v>904</v>
      </c>
      <c r="B89" s="34" t="s">
        <v>217</v>
      </c>
      <c r="C89" s="80">
        <v>31.825464684</v>
      </c>
      <c r="D89" s="9" t="str">
        <f>IF($B89="N/A","N/A",IF(C89&gt;15,"No",IF(C89&lt;-15,"No","Yes")))</f>
        <v>N/A</v>
      </c>
      <c r="E89" s="8">
        <v>33.598614689999998</v>
      </c>
      <c r="F89" s="9" t="str">
        <f>IF($B89="N/A","N/A",IF(E89&gt;15,"No",IF(E89&lt;-15,"No","Yes")))</f>
        <v>N/A</v>
      </c>
      <c r="G89" s="8">
        <v>34.578245416000001</v>
      </c>
      <c r="H89" s="9" t="str">
        <f>IF($B89="N/A","N/A",IF(G89&gt;15,"No",IF(G89&lt;-15,"No","Yes")))</f>
        <v>N/A</v>
      </c>
      <c r="I89" s="10">
        <v>5.5709999999999997</v>
      </c>
      <c r="J89" s="10">
        <v>2.9159999999999999</v>
      </c>
      <c r="K89" s="9" t="str">
        <f t="shared" si="18"/>
        <v>Yes</v>
      </c>
    </row>
    <row r="90" spans="1:11" x14ac:dyDescent="0.2">
      <c r="A90" s="81" t="s">
        <v>845</v>
      </c>
      <c r="B90" s="34" t="s">
        <v>272</v>
      </c>
      <c r="C90" s="80">
        <v>5.3139824408000003</v>
      </c>
      <c r="D90" s="9" t="str">
        <f>IF($B90="N/A","N/A",IF(C90&gt;25,"No",IF(C90&lt;5,"No","Yes")))</f>
        <v>Yes</v>
      </c>
      <c r="E90" s="8">
        <v>5.2634749149999998</v>
      </c>
      <c r="F90" s="9" t="str">
        <f>IF($B90="N/A","N/A",IF(E90&gt;25,"No",IF(E90&lt;5,"No","Yes")))</f>
        <v>Yes</v>
      </c>
      <c r="G90" s="8">
        <v>5.0263161885000001</v>
      </c>
      <c r="H90" s="9" t="str">
        <f>IF($B90="N/A","N/A",IF(G90&gt;25,"No",IF(G90&lt;5,"No","Yes")))</f>
        <v>Yes</v>
      </c>
      <c r="I90" s="10">
        <v>-0.95</v>
      </c>
      <c r="J90" s="10">
        <v>-4.51</v>
      </c>
      <c r="K90" s="9" t="str">
        <f t="shared" si="18"/>
        <v>Yes</v>
      </c>
    </row>
    <row r="91" spans="1:11" x14ac:dyDescent="0.2">
      <c r="A91" s="81" t="s">
        <v>846</v>
      </c>
      <c r="B91" s="34" t="s">
        <v>273</v>
      </c>
      <c r="C91" s="80">
        <v>46.601793485000002</v>
      </c>
      <c r="D91" s="9" t="str">
        <f>IF($B91="N/A","N/A",IF(C91&gt;70,"No",IF(C91&lt;40,"No","Yes")))</f>
        <v>Yes</v>
      </c>
      <c r="E91" s="8">
        <v>43.243362316000002</v>
      </c>
      <c r="F91" s="9" t="str">
        <f>IF($B91="N/A","N/A",IF(E91&gt;70,"No",IF(E91&lt;40,"No","Yes")))</f>
        <v>Yes</v>
      </c>
      <c r="G91" s="8">
        <v>44.136794072999997</v>
      </c>
      <c r="H91" s="9" t="str">
        <f>IF($B91="N/A","N/A",IF(G91&gt;70,"No",IF(G91&lt;40,"No","Yes")))</f>
        <v>Yes</v>
      </c>
      <c r="I91" s="10">
        <v>-7.21</v>
      </c>
      <c r="J91" s="10">
        <v>2.0659999999999998</v>
      </c>
      <c r="K91" s="9" t="str">
        <f t="shared" si="18"/>
        <v>Yes</v>
      </c>
    </row>
    <row r="92" spans="1:11" x14ac:dyDescent="0.2">
      <c r="A92" s="81" t="s">
        <v>847</v>
      </c>
      <c r="B92" s="34" t="s">
        <v>274</v>
      </c>
      <c r="C92" s="80">
        <v>48.084224073999998</v>
      </c>
      <c r="D92" s="9" t="str">
        <f>IF($B92="N/A","N/A",IF(C92&gt;55,"No",IF(C92&lt;20,"No","Yes")))</f>
        <v>Yes</v>
      </c>
      <c r="E92" s="8">
        <v>51.493093930999997</v>
      </c>
      <c r="F92" s="9" t="str">
        <f>IF($B92="N/A","N/A",IF(E92&gt;55,"No",IF(E92&lt;20,"No","Yes")))</f>
        <v>Yes</v>
      </c>
      <c r="G92" s="8">
        <v>50.836889738000004</v>
      </c>
      <c r="H92" s="9" t="str">
        <f>IF($B92="N/A","N/A",IF(G92&gt;55,"No",IF(G92&lt;20,"No","Yes")))</f>
        <v>Yes</v>
      </c>
      <c r="I92" s="10">
        <v>7.0890000000000004</v>
      </c>
      <c r="J92" s="10">
        <v>-1.27</v>
      </c>
      <c r="K92" s="9" t="str">
        <f t="shared" si="18"/>
        <v>Yes</v>
      </c>
    </row>
    <row r="93" spans="1:11" x14ac:dyDescent="0.2">
      <c r="A93" s="81" t="s">
        <v>167</v>
      </c>
      <c r="B93" s="34" t="s">
        <v>250</v>
      </c>
      <c r="C93" s="80">
        <v>96.150734985</v>
      </c>
      <c r="D93" s="9" t="str">
        <f>IF($B93="N/A","N/A",IF(C93&gt;95,"Yes","No"))</f>
        <v>Yes</v>
      </c>
      <c r="E93" s="8">
        <v>96.449849393999997</v>
      </c>
      <c r="F93" s="9" t="str">
        <f>IF($B93="N/A","N/A",IF(E93&gt;95,"Yes","No"))</f>
        <v>Yes</v>
      </c>
      <c r="G93" s="8">
        <v>96.184866725000006</v>
      </c>
      <c r="H93" s="9" t="str">
        <f>IF($B93="N/A","N/A",IF(G93&gt;95,"Yes","No"))</f>
        <v>Yes</v>
      </c>
      <c r="I93" s="10">
        <v>0.31109999999999999</v>
      </c>
      <c r="J93" s="10">
        <v>-0.27500000000000002</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1" t="s">
        <v>906</v>
      </c>
      <c r="B97" s="34" t="s">
        <v>217</v>
      </c>
      <c r="C97" s="80">
        <v>98.937830833000007</v>
      </c>
      <c r="D97" s="9" t="str">
        <f>IF($B97="N/A","N/A",IF(C97&gt;15,"No",IF(C97&lt;-15,"No","Yes")))</f>
        <v>N/A</v>
      </c>
      <c r="E97" s="8">
        <v>99.137056880000003</v>
      </c>
      <c r="F97" s="9" t="str">
        <f>IF($B97="N/A","N/A",IF(E97&gt;15,"No",IF(E97&lt;-15,"No","Yes")))</f>
        <v>N/A</v>
      </c>
      <c r="G97" s="8">
        <v>99.159081334999996</v>
      </c>
      <c r="H97" s="9" t="str">
        <f>IF($B97="N/A","N/A",IF(G97&gt;15,"No",IF(G97&lt;-15,"No","Yes")))</f>
        <v>N/A</v>
      </c>
      <c r="I97" s="10">
        <v>0.2014</v>
      </c>
      <c r="J97" s="10">
        <v>2.2200000000000001E-2</v>
      </c>
      <c r="K97" s="9" t="str">
        <f t="shared" si="18"/>
        <v>Yes</v>
      </c>
    </row>
    <row r="98" spans="1:11" x14ac:dyDescent="0.2">
      <c r="A98" s="81" t="s">
        <v>43</v>
      </c>
      <c r="B98" s="34" t="s">
        <v>227</v>
      </c>
      <c r="C98" s="80">
        <v>98.206757229000004</v>
      </c>
      <c r="D98" s="9" t="str">
        <f>IF($B98="N/A","N/A",IF(C98&gt;100,"No",IF(C98&lt;98,"No","Yes")))</f>
        <v>Yes</v>
      </c>
      <c r="E98" s="8">
        <v>98.415671024000005</v>
      </c>
      <c r="F98" s="9" t="str">
        <f>IF($B98="N/A","N/A",IF(E98&gt;100,"No",IF(E98&lt;98,"No","Yes")))</f>
        <v>Yes</v>
      </c>
      <c r="G98" s="8">
        <v>98.259450298000004</v>
      </c>
      <c r="H98" s="9" t="str">
        <f>IF($B98="N/A","N/A",IF(G98&gt;100,"No",IF(G98&lt;98,"No","Yes")))</f>
        <v>Yes</v>
      </c>
      <c r="I98" s="10">
        <v>0.2127</v>
      </c>
      <c r="J98" s="10">
        <v>-0.159</v>
      </c>
      <c r="K98" s="9" t="str">
        <f t="shared" si="18"/>
        <v>Yes</v>
      </c>
    </row>
    <row r="99" spans="1:11" x14ac:dyDescent="0.2">
      <c r="A99" s="81" t="s">
        <v>44</v>
      </c>
      <c r="B99" s="34" t="s">
        <v>217</v>
      </c>
      <c r="C99" s="80">
        <v>51.793344253999997</v>
      </c>
      <c r="D99" s="9" t="str">
        <f>IF($B99="N/A","N/A",IF(C99&gt;15,"No",IF(C99&lt;-15,"No","Yes")))</f>
        <v>N/A</v>
      </c>
      <c r="E99" s="8">
        <v>41.803451031999998</v>
      </c>
      <c r="F99" s="9" t="str">
        <f>IF($B99="N/A","N/A",IF(E99&gt;15,"No",IF(E99&lt;-15,"No","Yes")))</f>
        <v>N/A</v>
      </c>
      <c r="G99" s="8">
        <v>45.009557149000003</v>
      </c>
      <c r="H99" s="9" t="str">
        <f>IF($B99="N/A","N/A",IF(G99&gt;15,"No",IF(G99&lt;-15,"No","Yes")))</f>
        <v>N/A</v>
      </c>
      <c r="I99" s="10">
        <v>-19.3</v>
      </c>
      <c r="J99" s="10">
        <v>7.6689999999999996</v>
      </c>
      <c r="K99" s="9" t="str">
        <f t="shared" si="18"/>
        <v>Yes</v>
      </c>
    </row>
    <row r="100" spans="1:11" x14ac:dyDescent="0.2">
      <c r="A100" s="81" t="s">
        <v>45</v>
      </c>
      <c r="B100" s="34" t="s">
        <v>217</v>
      </c>
      <c r="C100" s="80">
        <v>37.458935941999997</v>
      </c>
      <c r="D100" s="9" t="str">
        <f>IF($B100="N/A","N/A",IF(C100&gt;15,"No",IF(C100&lt;-15,"No","Yes")))</f>
        <v>N/A</v>
      </c>
      <c r="E100" s="8">
        <v>47.997912591000002</v>
      </c>
      <c r="F100" s="9" t="str">
        <f>IF($B100="N/A","N/A",IF(E100&gt;15,"No",IF(E100&lt;-15,"No","Yes")))</f>
        <v>N/A</v>
      </c>
      <c r="G100" s="8">
        <v>44.631783370999997</v>
      </c>
      <c r="H100" s="9" t="str">
        <f>IF($B100="N/A","N/A",IF(G100&gt;15,"No",IF(G100&lt;-15,"No","Yes")))</f>
        <v>N/A</v>
      </c>
      <c r="I100" s="10">
        <v>28.13</v>
      </c>
      <c r="J100" s="10">
        <v>-7.01</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89.64134052</v>
      </c>
      <c r="H101" s="9" t="str">
        <f>IF($B101="N/A","N/A",IF(G101&gt;15,"No",IF(G101&lt;-15,"No","Yes")))</f>
        <v>N/A</v>
      </c>
      <c r="I101" s="10" t="s">
        <v>217</v>
      </c>
      <c r="J101" s="10" t="s">
        <v>217</v>
      </c>
      <c r="K101" s="9" t="str">
        <f t="shared" si="18"/>
        <v>N/A</v>
      </c>
    </row>
    <row r="102" spans="1:11" x14ac:dyDescent="0.2">
      <c r="A102" s="81" t="s">
        <v>46</v>
      </c>
      <c r="B102" s="34" t="s">
        <v>217</v>
      </c>
      <c r="C102" s="80">
        <v>4.2577348899999999E-2</v>
      </c>
      <c r="D102" s="9" t="str">
        <f>IF($B102="N/A","N/A",IF(C102&gt;15,"No",IF(C102&lt;-15,"No","Yes")))</f>
        <v>N/A</v>
      </c>
      <c r="E102" s="8">
        <v>9.1932919099999996E-2</v>
      </c>
      <c r="F102" s="9" t="str">
        <f>IF($B102="N/A","N/A",IF(E102&gt;15,"No",IF(E102&lt;-15,"No","Yes")))</f>
        <v>N/A</v>
      </c>
      <c r="G102" s="8">
        <v>4.06095977E-2</v>
      </c>
      <c r="H102" s="9" t="str">
        <f>IF($B102="N/A","N/A",IF(G102&gt;15,"No",IF(G102&lt;-15,"No","Yes")))</f>
        <v>N/A</v>
      </c>
      <c r="I102" s="10">
        <v>115.9</v>
      </c>
      <c r="J102" s="10">
        <v>-55.8</v>
      </c>
      <c r="K102" s="9" t="str">
        <f t="shared" si="18"/>
        <v>No</v>
      </c>
    </row>
    <row r="103" spans="1:11" x14ac:dyDescent="0.2">
      <c r="A103" s="81" t="s">
        <v>47</v>
      </c>
      <c r="B103" s="34" t="s">
        <v>217</v>
      </c>
      <c r="C103" s="80">
        <v>10.618961797000001</v>
      </c>
      <c r="D103" s="9" t="str">
        <f>IF($B103="N/A","N/A",IF(C103&gt;15,"No",IF(C103&lt;-15,"No","Yes")))</f>
        <v>N/A</v>
      </c>
      <c r="E103" s="8">
        <v>10.106677273000001</v>
      </c>
      <c r="F103" s="9" t="str">
        <f>IF($B103="N/A","N/A",IF(E103&gt;15,"No",IF(E103&lt;-15,"No","Yes")))</f>
        <v>N/A</v>
      </c>
      <c r="G103" s="8">
        <v>10.31802439</v>
      </c>
      <c r="H103" s="9" t="str">
        <f>IF($B103="N/A","N/A",IF(G103&gt;15,"No",IF(G103&lt;-15,"No","Yes")))</f>
        <v>N/A</v>
      </c>
      <c r="I103" s="10">
        <v>-4.82</v>
      </c>
      <c r="J103" s="10">
        <v>2.0910000000000002</v>
      </c>
      <c r="K103" s="9" t="str">
        <f t="shared" si="18"/>
        <v>Yes</v>
      </c>
    </row>
    <row r="104" spans="1:11" x14ac:dyDescent="0.2">
      <c r="A104" s="81" t="s">
        <v>33</v>
      </c>
      <c r="B104" s="34" t="s">
        <v>227</v>
      </c>
      <c r="C104" s="8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1" t="s">
        <v>48</v>
      </c>
      <c r="B105" s="59" t="s">
        <v>227</v>
      </c>
      <c r="C105" s="80">
        <v>99.999908704000006</v>
      </c>
      <c r="D105" s="9" t="str">
        <f>IF($B105="N/A","N/A",IF(C105&gt;100,"No",IF(C105&lt;98,"No","Yes")))</f>
        <v>Yes</v>
      </c>
      <c r="E105" s="8">
        <v>100</v>
      </c>
      <c r="F105" s="9" t="str">
        <f>IF($B105="N/A","N/A",IF(E105&gt;100,"No",IF(E105&lt;98,"No","Yes")))</f>
        <v>Yes</v>
      </c>
      <c r="G105" s="8">
        <v>100</v>
      </c>
      <c r="H105" s="9" t="str">
        <f>IF($B105="N/A","N/A",IF(G105&gt;100,"No",IF(G105&lt;98,"No","Yes")))</f>
        <v>Yes</v>
      </c>
      <c r="I105" s="10">
        <v>1E-4</v>
      </c>
      <c r="J105" s="10">
        <v>0</v>
      </c>
      <c r="K105" s="9" t="str">
        <f t="shared" si="18"/>
        <v>Yes</v>
      </c>
    </row>
    <row r="106" spans="1:11" x14ac:dyDescent="0.2">
      <c r="A106" s="81" t="s">
        <v>49</v>
      </c>
      <c r="B106" s="59" t="s">
        <v>217</v>
      </c>
      <c r="C106" s="8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1" t="s">
        <v>907</v>
      </c>
      <c r="B107" s="34" t="s">
        <v>217</v>
      </c>
      <c r="C107" s="90">
        <v>79.032222000000004</v>
      </c>
      <c r="D107" s="9" t="str">
        <f t="shared" ref="D107:D130" si="19">IF($B107="N/A","N/A",IF(C107&gt;15,"No",IF(C107&lt;-15,"No","Yes")))</f>
        <v>N/A</v>
      </c>
      <c r="E107" s="9">
        <v>80.832762787999997</v>
      </c>
      <c r="F107" s="9" t="str">
        <f t="shared" ref="F107:F130" si="20">IF($B107="N/A","N/A",IF(E107&gt;15,"No",IF(E107&lt;-15,"No","Yes")))</f>
        <v>N/A</v>
      </c>
      <c r="G107" s="8">
        <v>78.356971795000007</v>
      </c>
      <c r="H107" s="9" t="str">
        <f t="shared" ref="H107:H130" si="21">IF($B107="N/A","N/A",IF(G107&gt;15,"No",IF(G107&lt;-15,"No","Yes")))</f>
        <v>N/A</v>
      </c>
      <c r="I107" s="10">
        <v>2.278</v>
      </c>
      <c r="J107" s="10">
        <v>-3.06</v>
      </c>
      <c r="K107" s="9" t="str">
        <f t="shared" ref="K107:K130" si="22">IF(J107="Div by 0", "N/A", IF(J107="N/A","N/A", IF(J107&gt;30, "No", IF(J107&lt;-30, "No", "Yes"))))</f>
        <v>Yes</v>
      </c>
    </row>
    <row r="108" spans="1:11" x14ac:dyDescent="0.2">
      <c r="A108" s="81" t="s">
        <v>908</v>
      </c>
      <c r="B108" s="34" t="s">
        <v>217</v>
      </c>
      <c r="C108" s="90">
        <v>17.948987752000001</v>
      </c>
      <c r="D108" s="34" t="s">
        <v>217</v>
      </c>
      <c r="E108" s="9">
        <v>15.424974297</v>
      </c>
      <c r="F108" s="34" t="s">
        <v>217</v>
      </c>
      <c r="G108" s="8">
        <v>17.550108366</v>
      </c>
      <c r="H108" s="34" t="s">
        <v>217</v>
      </c>
      <c r="I108" s="10">
        <v>-14.1</v>
      </c>
      <c r="J108" s="10">
        <v>13.78</v>
      </c>
      <c r="K108" s="9" t="str">
        <f t="shared" si="22"/>
        <v>Yes</v>
      </c>
    </row>
    <row r="109" spans="1:11" x14ac:dyDescent="0.2">
      <c r="A109" s="81" t="s">
        <v>909</v>
      </c>
      <c r="B109" s="34" t="s">
        <v>217</v>
      </c>
      <c r="C109" s="90">
        <v>9.5229373606000003</v>
      </c>
      <c r="D109" s="9" t="str">
        <f t="shared" si="19"/>
        <v>N/A</v>
      </c>
      <c r="E109" s="9">
        <v>7.9864372295999999</v>
      </c>
      <c r="F109" s="9" t="str">
        <f t="shared" si="20"/>
        <v>N/A</v>
      </c>
      <c r="G109" s="8">
        <v>9.0281736728999995</v>
      </c>
      <c r="H109" s="9" t="str">
        <f t="shared" si="21"/>
        <v>N/A</v>
      </c>
      <c r="I109" s="10">
        <v>-16.100000000000001</v>
      </c>
      <c r="J109" s="10">
        <v>13.04</v>
      </c>
      <c r="K109" s="9" t="str">
        <f t="shared" si="22"/>
        <v>Yes</v>
      </c>
    </row>
    <row r="110" spans="1:11" x14ac:dyDescent="0.2">
      <c r="A110" s="81" t="s">
        <v>910</v>
      </c>
      <c r="B110" s="34" t="s">
        <v>217</v>
      </c>
      <c r="C110" s="90">
        <v>0</v>
      </c>
      <c r="D110" s="9" t="str">
        <f t="shared" si="19"/>
        <v>N/A</v>
      </c>
      <c r="E110" s="9">
        <v>0</v>
      </c>
      <c r="F110" s="9" t="str">
        <f t="shared" si="20"/>
        <v>N/A</v>
      </c>
      <c r="G110" s="8">
        <v>0</v>
      </c>
      <c r="H110" s="9" t="str">
        <f t="shared" si="21"/>
        <v>N/A</v>
      </c>
      <c r="I110" s="10" t="s">
        <v>1743</v>
      </c>
      <c r="J110" s="10" t="s">
        <v>1743</v>
      </c>
      <c r="K110" s="9" t="str">
        <f t="shared" si="22"/>
        <v>N/A</v>
      </c>
    </row>
    <row r="111" spans="1:11" x14ac:dyDescent="0.2">
      <c r="A111" s="81" t="s">
        <v>911</v>
      </c>
      <c r="B111" s="34" t="s">
        <v>217</v>
      </c>
      <c r="C111" s="90">
        <v>0.46294956650000002</v>
      </c>
      <c r="D111" s="9" t="str">
        <f t="shared" si="19"/>
        <v>N/A</v>
      </c>
      <c r="E111" s="9">
        <v>0.46774182549999999</v>
      </c>
      <c r="F111" s="9" t="str">
        <f t="shared" si="20"/>
        <v>N/A</v>
      </c>
      <c r="G111" s="8">
        <v>0.55481300960000002</v>
      </c>
      <c r="H111" s="9" t="str">
        <f t="shared" si="21"/>
        <v>N/A</v>
      </c>
      <c r="I111" s="10">
        <v>1.0349999999999999</v>
      </c>
      <c r="J111" s="10">
        <v>18.62</v>
      </c>
      <c r="K111" s="9" t="str">
        <f t="shared" si="22"/>
        <v>Yes</v>
      </c>
    </row>
    <row r="112" spans="1:11" x14ac:dyDescent="0.2">
      <c r="A112" s="81" t="s">
        <v>912</v>
      </c>
      <c r="B112" s="34" t="s">
        <v>217</v>
      </c>
      <c r="C112" s="90">
        <v>0.13994696749999999</v>
      </c>
      <c r="D112" s="9" t="str">
        <f t="shared" si="19"/>
        <v>N/A</v>
      </c>
      <c r="E112" s="9">
        <v>0.1068777823</v>
      </c>
      <c r="F112" s="9" t="str">
        <f t="shared" si="20"/>
        <v>N/A</v>
      </c>
      <c r="G112" s="8">
        <v>0.11899533900000001</v>
      </c>
      <c r="H112" s="9" t="str">
        <f t="shared" si="21"/>
        <v>N/A</v>
      </c>
      <c r="I112" s="10">
        <v>-23.6</v>
      </c>
      <c r="J112" s="10">
        <v>11.34</v>
      </c>
      <c r="K112" s="9" t="str">
        <f t="shared" si="22"/>
        <v>Yes</v>
      </c>
    </row>
    <row r="113" spans="1:11" x14ac:dyDescent="0.2">
      <c r="A113" s="81" t="s">
        <v>913</v>
      </c>
      <c r="B113" s="34" t="s">
        <v>217</v>
      </c>
      <c r="C113" s="90">
        <v>0</v>
      </c>
      <c r="D113" s="9" t="str">
        <f t="shared" si="19"/>
        <v>N/A</v>
      </c>
      <c r="E113" s="9">
        <v>0</v>
      </c>
      <c r="F113" s="9" t="str">
        <f t="shared" si="20"/>
        <v>N/A</v>
      </c>
      <c r="G113" s="8">
        <v>0</v>
      </c>
      <c r="H113" s="9" t="str">
        <f t="shared" si="21"/>
        <v>N/A</v>
      </c>
      <c r="I113" s="10" t="s">
        <v>1743</v>
      </c>
      <c r="J113" s="10" t="s">
        <v>1743</v>
      </c>
      <c r="K113" s="9" t="str">
        <f t="shared" si="22"/>
        <v>N/A</v>
      </c>
    </row>
    <row r="114" spans="1:11" x14ac:dyDescent="0.2">
      <c r="A114" s="81" t="s">
        <v>914</v>
      </c>
      <c r="B114" s="34" t="s">
        <v>217</v>
      </c>
      <c r="C114" s="90">
        <v>1.3620167620999999</v>
      </c>
      <c r="D114" s="9" t="str">
        <f t="shared" si="19"/>
        <v>N/A</v>
      </c>
      <c r="E114" s="9">
        <v>1.6122836716</v>
      </c>
      <c r="F114" s="9" t="str">
        <f t="shared" si="20"/>
        <v>N/A</v>
      </c>
      <c r="G114" s="8">
        <v>2.4512843675</v>
      </c>
      <c r="H114" s="9" t="str">
        <f t="shared" si="21"/>
        <v>N/A</v>
      </c>
      <c r="I114" s="10">
        <v>18.37</v>
      </c>
      <c r="J114" s="10">
        <v>52.04</v>
      </c>
      <c r="K114" s="9" t="str">
        <f t="shared" si="22"/>
        <v>No</v>
      </c>
    </row>
    <row r="115" spans="1:11" x14ac:dyDescent="0.2">
      <c r="A115" s="81" t="s">
        <v>915</v>
      </c>
      <c r="B115" s="34" t="s">
        <v>217</v>
      </c>
      <c r="C115" s="90">
        <v>2.3034692117</v>
      </c>
      <c r="D115" s="9" t="str">
        <f t="shared" si="19"/>
        <v>N/A</v>
      </c>
      <c r="E115" s="9">
        <v>2.0703277021000002</v>
      </c>
      <c r="F115" s="9" t="str">
        <f t="shared" si="20"/>
        <v>N/A</v>
      </c>
      <c r="G115" s="8">
        <v>2.1639595411000001</v>
      </c>
      <c r="H115" s="9" t="str">
        <f t="shared" si="21"/>
        <v>N/A</v>
      </c>
      <c r="I115" s="10">
        <v>-10.1</v>
      </c>
      <c r="J115" s="10">
        <v>4.5229999999999997</v>
      </c>
      <c r="K115" s="9" t="str">
        <f t="shared" si="22"/>
        <v>Yes</v>
      </c>
    </row>
    <row r="116" spans="1:11" x14ac:dyDescent="0.2">
      <c r="A116" s="81" t="s">
        <v>916</v>
      </c>
      <c r="B116" s="34" t="s">
        <v>217</v>
      </c>
      <c r="C116" s="90">
        <v>0.68599004590000001</v>
      </c>
      <c r="D116" s="9" t="str">
        <f t="shared" si="19"/>
        <v>N/A</v>
      </c>
      <c r="E116" s="9">
        <v>0.59191905980000004</v>
      </c>
      <c r="F116" s="9" t="str">
        <f t="shared" si="20"/>
        <v>N/A</v>
      </c>
      <c r="G116" s="8">
        <v>0.6485527955</v>
      </c>
      <c r="H116" s="9" t="str">
        <f t="shared" si="21"/>
        <v>N/A</v>
      </c>
      <c r="I116" s="10">
        <v>-13.7</v>
      </c>
      <c r="J116" s="10">
        <v>9.5679999999999996</v>
      </c>
      <c r="K116" s="9" t="str">
        <f t="shared" si="22"/>
        <v>Yes</v>
      </c>
    </row>
    <row r="117" spans="1:11" x14ac:dyDescent="0.2">
      <c r="A117" s="81" t="s">
        <v>917</v>
      </c>
      <c r="B117" s="34" t="s">
        <v>217</v>
      </c>
      <c r="C117" s="90">
        <v>8.6776326900000006E-2</v>
      </c>
      <c r="D117" s="9" t="str">
        <f t="shared" si="19"/>
        <v>N/A</v>
      </c>
      <c r="E117" s="9">
        <v>6.5106550700000002E-2</v>
      </c>
      <c r="F117" s="9" t="str">
        <f t="shared" si="20"/>
        <v>N/A</v>
      </c>
      <c r="G117" s="8">
        <v>7.4025742500000005E-2</v>
      </c>
      <c r="H117" s="9" t="str">
        <f t="shared" si="21"/>
        <v>N/A</v>
      </c>
      <c r="I117" s="10">
        <v>-25</v>
      </c>
      <c r="J117" s="10">
        <v>13.7</v>
      </c>
      <c r="K117" s="9" t="str">
        <f t="shared" si="22"/>
        <v>Yes</v>
      </c>
    </row>
    <row r="118" spans="1:11" x14ac:dyDescent="0.2">
      <c r="A118" s="81" t="s">
        <v>918</v>
      </c>
      <c r="B118" s="34" t="s">
        <v>217</v>
      </c>
      <c r="C118" s="90">
        <v>3.3849015109999998</v>
      </c>
      <c r="D118" s="9" t="str">
        <f t="shared" si="19"/>
        <v>N/A</v>
      </c>
      <c r="E118" s="9">
        <v>2.5242804753999999</v>
      </c>
      <c r="F118" s="9" t="str">
        <f t="shared" si="20"/>
        <v>N/A</v>
      </c>
      <c r="G118" s="8">
        <v>2.5103038979000001</v>
      </c>
      <c r="H118" s="9" t="str">
        <f t="shared" si="21"/>
        <v>N/A</v>
      </c>
      <c r="I118" s="10">
        <v>-25.4</v>
      </c>
      <c r="J118" s="10">
        <v>-0.55400000000000005</v>
      </c>
      <c r="K118" s="9" t="str">
        <f t="shared" si="22"/>
        <v>Yes</v>
      </c>
    </row>
    <row r="119" spans="1:11" x14ac:dyDescent="0.2">
      <c r="A119" s="81" t="s">
        <v>919</v>
      </c>
      <c r="B119" s="34" t="s">
        <v>217</v>
      </c>
      <c r="C119" s="90">
        <v>3.0187902479000002</v>
      </c>
      <c r="D119" s="9" t="str">
        <f t="shared" si="19"/>
        <v>N/A</v>
      </c>
      <c r="E119" s="9">
        <v>3.7422629148</v>
      </c>
      <c r="F119" s="9" t="str">
        <f t="shared" si="20"/>
        <v>N/A</v>
      </c>
      <c r="G119" s="8">
        <v>4.0929198386000003</v>
      </c>
      <c r="H119" s="9" t="str">
        <f t="shared" si="21"/>
        <v>N/A</v>
      </c>
      <c r="I119" s="10">
        <v>23.97</v>
      </c>
      <c r="J119" s="10">
        <v>9.3699999999999992</v>
      </c>
      <c r="K119" s="9" t="str">
        <f t="shared" si="22"/>
        <v>Yes</v>
      </c>
    </row>
    <row r="120" spans="1:11" x14ac:dyDescent="0.2">
      <c r="A120" s="81" t="s">
        <v>920</v>
      </c>
      <c r="B120" s="34" t="s">
        <v>217</v>
      </c>
      <c r="C120" s="90">
        <v>1.9713582220999999</v>
      </c>
      <c r="D120" s="9" t="str">
        <f t="shared" si="19"/>
        <v>N/A</v>
      </c>
      <c r="E120" s="9">
        <v>2.3971484442</v>
      </c>
      <c r="F120" s="9" t="str">
        <f t="shared" si="20"/>
        <v>N/A</v>
      </c>
      <c r="G120" s="8">
        <v>2.714285399</v>
      </c>
      <c r="H120" s="9" t="str">
        <f t="shared" si="21"/>
        <v>N/A</v>
      </c>
      <c r="I120" s="10">
        <v>21.6</v>
      </c>
      <c r="J120" s="10">
        <v>13.23</v>
      </c>
      <c r="K120" s="9" t="str">
        <f t="shared" si="22"/>
        <v>Yes</v>
      </c>
    </row>
    <row r="121" spans="1:11" x14ac:dyDescent="0.2">
      <c r="A121" s="81" t="s">
        <v>921</v>
      </c>
      <c r="B121" s="34" t="s">
        <v>217</v>
      </c>
      <c r="C121" s="90">
        <v>0</v>
      </c>
      <c r="D121" s="9" t="str">
        <f t="shared" si="19"/>
        <v>N/A</v>
      </c>
      <c r="E121" s="9">
        <v>0</v>
      </c>
      <c r="F121" s="9" t="str">
        <f t="shared" si="20"/>
        <v>N/A</v>
      </c>
      <c r="G121" s="8">
        <v>0</v>
      </c>
      <c r="H121" s="9" t="str">
        <f t="shared" si="21"/>
        <v>N/A</v>
      </c>
      <c r="I121" s="10" t="s">
        <v>1743</v>
      </c>
      <c r="J121" s="10" t="s">
        <v>1743</v>
      </c>
      <c r="K121" s="9" t="str">
        <f t="shared" si="22"/>
        <v>N/A</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5.0770234400000003E-2</v>
      </c>
      <c r="D123" s="9" t="str">
        <f t="shared" si="19"/>
        <v>N/A</v>
      </c>
      <c r="E123" s="9">
        <v>0.23931329509999999</v>
      </c>
      <c r="F123" s="9" t="str">
        <f t="shared" si="20"/>
        <v>N/A</v>
      </c>
      <c r="G123" s="8">
        <v>0.2996338435</v>
      </c>
      <c r="H123" s="9" t="str">
        <f t="shared" si="21"/>
        <v>N/A</v>
      </c>
      <c r="I123" s="10">
        <v>371.4</v>
      </c>
      <c r="J123" s="10">
        <v>25.21</v>
      </c>
      <c r="K123" s="9" t="str">
        <f t="shared" si="22"/>
        <v>Yes</v>
      </c>
    </row>
    <row r="124" spans="1:11" x14ac:dyDescent="0.2">
      <c r="A124" s="81" t="s">
        <v>924</v>
      </c>
      <c r="B124" s="34" t="s">
        <v>217</v>
      </c>
      <c r="C124" s="90">
        <v>0</v>
      </c>
      <c r="D124" s="9" t="str">
        <f t="shared" si="19"/>
        <v>N/A</v>
      </c>
      <c r="E124" s="9">
        <v>0</v>
      </c>
      <c r="F124" s="9" t="str">
        <f t="shared" si="20"/>
        <v>N/A</v>
      </c>
      <c r="G124" s="8">
        <v>0</v>
      </c>
      <c r="H124" s="9" t="str">
        <f t="shared" si="21"/>
        <v>N/A</v>
      </c>
      <c r="I124" s="10" t="s">
        <v>1743</v>
      </c>
      <c r="J124" s="10" t="s">
        <v>1743</v>
      </c>
      <c r="K124" s="9" t="str">
        <f t="shared" si="22"/>
        <v>N/A</v>
      </c>
    </row>
    <row r="125" spans="1:11" x14ac:dyDescent="0.2">
      <c r="A125" s="81" t="s">
        <v>925</v>
      </c>
      <c r="B125" s="34" t="s">
        <v>217</v>
      </c>
      <c r="C125" s="90">
        <v>0.59319626250000002</v>
      </c>
      <c r="D125" s="9" t="str">
        <f t="shared" si="19"/>
        <v>N/A</v>
      </c>
      <c r="E125" s="9">
        <v>0.80665955659999999</v>
      </c>
      <c r="F125" s="9" t="str">
        <f t="shared" si="20"/>
        <v>N/A</v>
      </c>
      <c r="G125" s="8">
        <v>0.78216202739999996</v>
      </c>
      <c r="H125" s="9" t="str">
        <f t="shared" si="21"/>
        <v>N/A</v>
      </c>
      <c r="I125" s="10">
        <v>35.99</v>
      </c>
      <c r="J125" s="10">
        <v>-3.04</v>
      </c>
      <c r="K125" s="9" t="str">
        <f t="shared" si="22"/>
        <v>Yes</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0</v>
      </c>
      <c r="D127" s="9" t="str">
        <f t="shared" si="19"/>
        <v>N/A</v>
      </c>
      <c r="E127" s="9">
        <v>0</v>
      </c>
      <c r="F127" s="9" t="str">
        <f t="shared" si="20"/>
        <v>N/A</v>
      </c>
      <c r="G127" s="8">
        <v>0</v>
      </c>
      <c r="H127" s="9" t="str">
        <f t="shared" si="21"/>
        <v>N/A</v>
      </c>
      <c r="I127" s="10" t="s">
        <v>1743</v>
      </c>
      <c r="J127" s="10" t="s">
        <v>1743</v>
      </c>
      <c r="K127" s="9" t="str">
        <f t="shared" si="22"/>
        <v>N/A</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0.40346552889999998</v>
      </c>
      <c r="D130" s="9" t="str">
        <f t="shared" si="19"/>
        <v>N/A</v>
      </c>
      <c r="E130" s="9">
        <v>0.29914161890000002</v>
      </c>
      <c r="F130" s="9" t="str">
        <f t="shared" si="20"/>
        <v>N/A</v>
      </c>
      <c r="G130" s="8">
        <v>0.29683856870000003</v>
      </c>
      <c r="H130" s="9" t="str">
        <f t="shared" si="21"/>
        <v>N/A</v>
      </c>
      <c r="I130" s="10">
        <v>-25.9</v>
      </c>
      <c r="J130" s="10">
        <v>-0.77</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535057</v>
      </c>
      <c r="D6" s="9" t="str">
        <f>IF($B6="N/A","N/A",IF(C6&gt;15,"No",IF(C6&lt;-15,"No","Yes")))</f>
        <v>N/A</v>
      </c>
      <c r="E6" s="35">
        <v>563093</v>
      </c>
      <c r="F6" s="9" t="str">
        <f>IF($B6="N/A","N/A",IF(E6&gt;15,"No",IF(E6&lt;-15,"No","Yes")))</f>
        <v>N/A</v>
      </c>
      <c r="G6" s="35">
        <v>560890</v>
      </c>
      <c r="H6" s="9" t="str">
        <f>IF($B6="N/A","N/A",IF(G6&gt;15,"No",IF(G6&lt;-15,"No","Yes")))</f>
        <v>N/A</v>
      </c>
      <c r="I6" s="10">
        <v>5.24</v>
      </c>
      <c r="J6" s="10">
        <v>-0.39100000000000001</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39.30241264</v>
      </c>
      <c r="D9" s="9" t="str">
        <f t="shared" ref="D9:D17" si="1">IF($B9="N/A","N/A",IF(C9&gt;15,"No",IF(C9&lt;-15,"No","Yes")))</f>
        <v>N/A</v>
      </c>
      <c r="E9" s="36">
        <v>33.158852977999999</v>
      </c>
      <c r="F9" s="9" t="str">
        <f>IF($B9="N/A","N/A",IF(E9&gt;15,"No",IF(E9&lt;-15,"No","Yes")))</f>
        <v>N/A</v>
      </c>
      <c r="G9" s="36">
        <v>33.527843249</v>
      </c>
      <c r="H9" s="9" t="str">
        <f>IF($B9="N/A","N/A",IF(G9&gt;15,"No",IF(G9&lt;-15,"No","Yes")))</f>
        <v>N/A</v>
      </c>
      <c r="I9" s="10">
        <v>-15.6</v>
      </c>
      <c r="J9" s="10">
        <v>1.113</v>
      </c>
      <c r="K9" s="9" t="str">
        <f t="shared" si="0"/>
        <v>Yes</v>
      </c>
    </row>
    <row r="10" spans="1:11" x14ac:dyDescent="0.2">
      <c r="A10" s="81" t="s">
        <v>16</v>
      </c>
      <c r="B10" s="34" t="s">
        <v>217</v>
      </c>
      <c r="C10" s="80">
        <v>3.0090252067000001</v>
      </c>
      <c r="D10" s="9" t="str">
        <f t="shared" si="1"/>
        <v>N/A</v>
      </c>
      <c r="E10" s="8">
        <v>2.0483294943999999</v>
      </c>
      <c r="F10" s="9" t="str">
        <f>IF($B10="N/A","N/A",IF(E10&gt;15,"No",IF(E10&lt;-15,"No","Yes")))</f>
        <v>N/A</v>
      </c>
      <c r="G10" s="8">
        <v>2.3788978231</v>
      </c>
      <c r="H10" s="9" t="str">
        <f>IF($B10="N/A","N/A",IF(G10&gt;15,"No",IF(G10&lt;-15,"No","Yes")))</f>
        <v>N/A</v>
      </c>
      <c r="I10" s="10">
        <v>-31.9</v>
      </c>
      <c r="J10" s="10">
        <v>16.14</v>
      </c>
      <c r="K10" s="9" t="str">
        <f t="shared" si="0"/>
        <v>Yes</v>
      </c>
    </row>
    <row r="11" spans="1:11" x14ac:dyDescent="0.2">
      <c r="A11" s="81" t="s">
        <v>36</v>
      </c>
      <c r="B11" s="34" t="s">
        <v>217</v>
      </c>
      <c r="C11" s="80">
        <v>32.851851852000003</v>
      </c>
      <c r="D11" s="9" t="str">
        <f t="shared" si="1"/>
        <v>N/A</v>
      </c>
      <c r="E11" s="8">
        <v>27.519172463</v>
      </c>
      <c r="F11" s="9" t="str">
        <f>IF($B11="N/A","N/A",IF(E11&gt;15,"No",IF(E11&lt;-15,"No","Yes")))</f>
        <v>N/A</v>
      </c>
      <c r="G11" s="8">
        <v>28.443927046999999</v>
      </c>
      <c r="H11" s="9" t="str">
        <f>IF($B11="N/A","N/A",IF(G11&gt;15,"No",IF(G11&lt;-15,"No","Yes")))</f>
        <v>N/A</v>
      </c>
      <c r="I11" s="10">
        <v>-16.2</v>
      </c>
      <c r="J11" s="10">
        <v>3.36</v>
      </c>
      <c r="K11" s="9" t="str">
        <f t="shared" si="0"/>
        <v>Yes</v>
      </c>
    </row>
    <row r="12" spans="1:11" x14ac:dyDescent="0.2">
      <c r="A12" s="81" t="s">
        <v>37</v>
      </c>
      <c r="B12" s="34" t="s">
        <v>217</v>
      </c>
      <c r="C12" s="80" t="s">
        <v>1743</v>
      </c>
      <c r="D12" s="9" t="str">
        <f t="shared" si="1"/>
        <v>N/A</v>
      </c>
      <c r="E12" s="8" t="s">
        <v>1743</v>
      </c>
      <c r="F12" s="9" t="str">
        <f>IF($B12="N/A","N/A",IF(E12&gt;15,"No",IF(E12&lt;-15,"No","Yes")))</f>
        <v>N/A</v>
      </c>
      <c r="G12" s="8" t="s">
        <v>1743</v>
      </c>
      <c r="H12" s="9" t="str">
        <f>IF($B12="N/A","N/A",IF(G12&gt;15,"No",IF(G12&lt;-15,"No","Yes")))</f>
        <v>N/A</v>
      </c>
      <c r="I12" s="10" t="s">
        <v>1743</v>
      </c>
      <c r="J12" s="10" t="s">
        <v>1743</v>
      </c>
      <c r="K12" s="9" t="str">
        <f t="shared" si="0"/>
        <v>N/A</v>
      </c>
    </row>
    <row r="13" spans="1:11" x14ac:dyDescent="0.2">
      <c r="A13" s="81" t="s">
        <v>38</v>
      </c>
      <c r="B13" s="34" t="s">
        <v>217</v>
      </c>
      <c r="C13" s="80">
        <v>2.7047693129999999</v>
      </c>
      <c r="D13" s="9" t="str">
        <f t="shared" si="1"/>
        <v>N/A</v>
      </c>
      <c r="E13" s="8">
        <v>1.792152628</v>
      </c>
      <c r="F13" s="9" t="str">
        <f>IF($B13="N/A","N/A",IF(E13&gt;15,"No",IF(E13&lt;-15,"No","Yes")))</f>
        <v>N/A</v>
      </c>
      <c r="G13" s="8">
        <v>2.1371658485</v>
      </c>
      <c r="H13" s="9" t="str">
        <f>IF($B13="N/A","N/A",IF(G13&gt;15,"No",IF(G13&lt;-15,"No","Yes")))</f>
        <v>N/A</v>
      </c>
      <c r="I13" s="10">
        <v>-33.700000000000003</v>
      </c>
      <c r="J13" s="10">
        <v>19.25</v>
      </c>
      <c r="K13" s="9" t="str">
        <f t="shared" si="0"/>
        <v>Yes</v>
      </c>
    </row>
    <row r="14" spans="1:11" x14ac:dyDescent="0.2">
      <c r="A14" s="81" t="s">
        <v>676</v>
      </c>
      <c r="B14" s="34" t="s">
        <v>217</v>
      </c>
      <c r="C14" s="80">
        <v>61.298142067000001</v>
      </c>
      <c r="D14" s="9" t="str">
        <f t="shared" si="1"/>
        <v>N/A</v>
      </c>
      <c r="E14" s="8">
        <v>64.108237892999995</v>
      </c>
      <c r="F14" s="9" t="str">
        <f t="shared" ref="F14:F33" si="2">IF($B14="N/A","N/A",IF(E14&gt;15,"No",IF(E14&lt;-15,"No","Yes")))</f>
        <v>N/A</v>
      </c>
      <c r="G14" s="8">
        <v>62.587851450000002</v>
      </c>
      <c r="H14" s="9" t="str">
        <f t="shared" ref="H14:H33" si="3">IF($B14="N/A","N/A",IF(G14&gt;15,"No",IF(G14&lt;-15,"No","Yes")))</f>
        <v>N/A</v>
      </c>
      <c r="I14" s="10">
        <v>4.5839999999999996</v>
      </c>
      <c r="J14" s="10">
        <v>-2.37</v>
      </c>
      <c r="K14" s="9" t="str">
        <f t="shared" ref="K14:K30" si="4">IF(J14="Div by 0", "N/A", IF(J14="N/A","N/A", IF(J14&gt;30, "No", IF(J14&lt;-30, "No", "Yes"))))</f>
        <v>Yes</v>
      </c>
    </row>
    <row r="15" spans="1:11" x14ac:dyDescent="0.2">
      <c r="A15" s="81" t="s">
        <v>677</v>
      </c>
      <c r="B15" s="34" t="s">
        <v>217</v>
      </c>
      <c r="C15" s="80">
        <v>2.7103654377000002</v>
      </c>
      <c r="D15" s="9" t="str">
        <f t="shared" si="1"/>
        <v>N/A</v>
      </c>
      <c r="E15" s="8">
        <v>2.8489077293</v>
      </c>
      <c r="F15" s="9" t="str">
        <f t="shared" si="2"/>
        <v>N/A</v>
      </c>
      <c r="G15" s="8">
        <v>2.6768172012</v>
      </c>
      <c r="H15" s="9" t="str">
        <f t="shared" si="3"/>
        <v>N/A</v>
      </c>
      <c r="I15" s="10">
        <v>5.1120000000000001</v>
      </c>
      <c r="J15" s="10">
        <v>-6.04</v>
      </c>
      <c r="K15" s="9" t="str">
        <f t="shared" si="4"/>
        <v>Yes</v>
      </c>
    </row>
    <row r="16" spans="1:11" x14ac:dyDescent="0.2">
      <c r="A16" s="81" t="s">
        <v>380</v>
      </c>
      <c r="B16" s="34" t="s">
        <v>217</v>
      </c>
      <c r="C16" s="80">
        <v>1.0092382681000001</v>
      </c>
      <c r="D16" s="9" t="str">
        <f t="shared" si="1"/>
        <v>N/A</v>
      </c>
      <c r="E16" s="8">
        <v>0.99575025800000005</v>
      </c>
      <c r="F16" s="9" t="str">
        <f t="shared" si="2"/>
        <v>N/A</v>
      </c>
      <c r="G16" s="8">
        <v>0.91889675339999999</v>
      </c>
      <c r="H16" s="9" t="str">
        <f t="shared" si="3"/>
        <v>N/A</v>
      </c>
      <c r="I16" s="10">
        <v>-1.34</v>
      </c>
      <c r="J16" s="10">
        <v>-7.72</v>
      </c>
      <c r="K16" s="9" t="str">
        <f t="shared" si="4"/>
        <v>Yes</v>
      </c>
    </row>
    <row r="17" spans="1:11" x14ac:dyDescent="0.2">
      <c r="A17" s="81" t="s">
        <v>381</v>
      </c>
      <c r="B17" s="34" t="s">
        <v>217</v>
      </c>
      <c r="C17" s="80">
        <v>3.3241318215</v>
      </c>
      <c r="D17" s="9" t="str">
        <f t="shared" si="1"/>
        <v>N/A</v>
      </c>
      <c r="E17" s="8">
        <v>2.9066246605999999</v>
      </c>
      <c r="F17" s="9" t="str">
        <f t="shared" si="2"/>
        <v>N/A</v>
      </c>
      <c r="G17" s="8">
        <v>3.9729715273999999</v>
      </c>
      <c r="H17" s="9" t="str">
        <f t="shared" si="3"/>
        <v>N/A</v>
      </c>
      <c r="I17" s="10">
        <v>-12.6</v>
      </c>
      <c r="J17" s="10">
        <v>36.69</v>
      </c>
      <c r="K17" s="9" t="str">
        <f t="shared" si="4"/>
        <v>No</v>
      </c>
    </row>
    <row r="18" spans="1:11" x14ac:dyDescent="0.2">
      <c r="A18" s="81" t="s">
        <v>382</v>
      </c>
      <c r="B18" s="34" t="s">
        <v>217</v>
      </c>
      <c r="C18" s="80">
        <v>0</v>
      </c>
      <c r="D18" s="9" t="str">
        <f t="shared" ref="D18:D33" si="5">IF($B18="N/A","N/A",IF(C18&gt;15,"No",IF(C18&lt;-15,"No","Yes")))</f>
        <v>N/A</v>
      </c>
      <c r="E18" s="8">
        <v>0</v>
      </c>
      <c r="F18" s="9" t="str">
        <f t="shared" si="2"/>
        <v>N/A</v>
      </c>
      <c r="G18" s="8">
        <v>0</v>
      </c>
      <c r="H18" s="9" t="str">
        <f t="shared" si="3"/>
        <v>N/A</v>
      </c>
      <c r="I18" s="10" t="s">
        <v>1743</v>
      </c>
      <c r="J18" s="10" t="s">
        <v>1743</v>
      </c>
      <c r="K18" s="9" t="str">
        <f t="shared" si="4"/>
        <v>N/A</v>
      </c>
    </row>
    <row r="19" spans="1:11" x14ac:dyDescent="0.2">
      <c r="A19" s="81" t="s">
        <v>383</v>
      </c>
      <c r="B19" s="34" t="s">
        <v>217</v>
      </c>
      <c r="C19" s="80">
        <v>7.8694419473000004</v>
      </c>
      <c r="D19" s="9" t="str">
        <f t="shared" si="5"/>
        <v>N/A</v>
      </c>
      <c r="E19" s="8">
        <v>7.7489864018999999</v>
      </c>
      <c r="F19" s="9" t="str">
        <f t="shared" si="2"/>
        <v>N/A</v>
      </c>
      <c r="G19" s="8">
        <v>7.6765497691000002</v>
      </c>
      <c r="H19" s="9" t="str">
        <f t="shared" si="3"/>
        <v>N/A</v>
      </c>
      <c r="I19" s="10">
        <v>-1.53</v>
      </c>
      <c r="J19" s="10">
        <v>-0.93500000000000005</v>
      </c>
      <c r="K19" s="9" t="str">
        <f t="shared" si="4"/>
        <v>Yes</v>
      </c>
    </row>
    <row r="20" spans="1:11" x14ac:dyDescent="0.2">
      <c r="A20" s="81" t="s">
        <v>385</v>
      </c>
      <c r="B20" s="34" t="s">
        <v>217</v>
      </c>
      <c r="C20" s="80">
        <v>14.923643649000001</v>
      </c>
      <c r="D20" s="9" t="str">
        <f t="shared" si="5"/>
        <v>N/A</v>
      </c>
      <c r="E20" s="8">
        <v>15.275629425</v>
      </c>
      <c r="F20" s="9" t="str">
        <f t="shared" si="2"/>
        <v>N/A</v>
      </c>
      <c r="G20" s="8">
        <v>16.981939418</v>
      </c>
      <c r="H20" s="9" t="str">
        <f t="shared" si="3"/>
        <v>N/A</v>
      </c>
      <c r="I20" s="10">
        <v>2.359</v>
      </c>
      <c r="J20" s="10">
        <v>11.17</v>
      </c>
      <c r="K20" s="9" t="str">
        <f t="shared" si="4"/>
        <v>Yes</v>
      </c>
    </row>
    <row r="21" spans="1:11" x14ac:dyDescent="0.2">
      <c r="A21" s="81" t="s">
        <v>386</v>
      </c>
      <c r="B21" s="34" t="s">
        <v>217</v>
      </c>
      <c r="C21" s="80">
        <v>0.12559409560000001</v>
      </c>
      <c r="D21" s="9" t="str">
        <f t="shared" si="5"/>
        <v>N/A</v>
      </c>
      <c r="E21" s="8">
        <v>0.1376326823</v>
      </c>
      <c r="F21" s="9" t="str">
        <f t="shared" si="2"/>
        <v>N/A</v>
      </c>
      <c r="G21" s="8">
        <v>0.16794736939999999</v>
      </c>
      <c r="H21" s="9" t="str">
        <f t="shared" si="3"/>
        <v>N/A</v>
      </c>
      <c r="I21" s="10">
        <v>9.5850000000000009</v>
      </c>
      <c r="J21" s="10">
        <v>22.03</v>
      </c>
      <c r="K21" s="9" t="str">
        <f t="shared" si="4"/>
        <v>Yes</v>
      </c>
    </row>
    <row r="22" spans="1:11" x14ac:dyDescent="0.2">
      <c r="A22" s="81" t="s">
        <v>387</v>
      </c>
      <c r="B22" s="34" t="s">
        <v>217</v>
      </c>
      <c r="C22" s="80">
        <v>1.7061733610000001</v>
      </c>
      <c r="D22" s="9" t="str">
        <f t="shared" si="5"/>
        <v>N/A</v>
      </c>
      <c r="E22" s="8">
        <v>0.27526536470000001</v>
      </c>
      <c r="F22" s="9" t="str">
        <f t="shared" si="2"/>
        <v>N/A</v>
      </c>
      <c r="G22" s="8">
        <v>0.57658364390000005</v>
      </c>
      <c r="H22" s="9" t="str">
        <f t="shared" si="3"/>
        <v>N/A</v>
      </c>
      <c r="I22" s="10">
        <v>-83.9</v>
      </c>
      <c r="J22" s="10">
        <v>109.5</v>
      </c>
      <c r="K22" s="9" t="str">
        <f t="shared" si="4"/>
        <v>No</v>
      </c>
    </row>
    <row r="23" spans="1:11" x14ac:dyDescent="0.2">
      <c r="A23" s="81" t="s">
        <v>390</v>
      </c>
      <c r="B23" s="34" t="s">
        <v>217</v>
      </c>
      <c r="C23" s="80">
        <v>0.38743535740000001</v>
      </c>
      <c r="D23" s="9" t="str">
        <f t="shared" si="5"/>
        <v>N/A</v>
      </c>
      <c r="E23" s="8">
        <v>0</v>
      </c>
      <c r="F23" s="9" t="str">
        <f t="shared" si="2"/>
        <v>N/A</v>
      </c>
      <c r="G23" s="8">
        <v>3.5657620000000001E-4</v>
      </c>
      <c r="H23" s="9" t="str">
        <f t="shared" si="3"/>
        <v>N/A</v>
      </c>
      <c r="I23" s="10">
        <v>-100</v>
      </c>
      <c r="J23" s="10" t="s">
        <v>1743</v>
      </c>
      <c r="K23" s="9" t="str">
        <f t="shared" si="4"/>
        <v>N/A</v>
      </c>
    </row>
    <row r="24" spans="1:11" x14ac:dyDescent="0.2">
      <c r="A24" s="81" t="s">
        <v>391</v>
      </c>
      <c r="B24" s="34" t="s">
        <v>217</v>
      </c>
      <c r="C24" s="80">
        <v>1.2712664257999999</v>
      </c>
      <c r="D24" s="9" t="str">
        <f t="shared" si="5"/>
        <v>N/A</v>
      </c>
      <c r="E24" s="8">
        <v>0.53596830360000003</v>
      </c>
      <c r="F24" s="9" t="str">
        <f t="shared" si="2"/>
        <v>N/A</v>
      </c>
      <c r="G24" s="8">
        <v>0.60279199130000005</v>
      </c>
      <c r="H24" s="9" t="str">
        <f t="shared" si="3"/>
        <v>N/A</v>
      </c>
      <c r="I24" s="10">
        <v>-57.8</v>
      </c>
      <c r="J24" s="10">
        <v>12.47</v>
      </c>
      <c r="K24" s="9" t="str">
        <f t="shared" si="4"/>
        <v>Yes</v>
      </c>
    </row>
    <row r="25" spans="1:11" x14ac:dyDescent="0.2">
      <c r="A25" s="81" t="s">
        <v>392</v>
      </c>
      <c r="B25" s="34" t="s">
        <v>217</v>
      </c>
      <c r="C25" s="80">
        <v>0.12858443119999999</v>
      </c>
      <c r="D25" s="9" t="str">
        <f t="shared" si="5"/>
        <v>N/A</v>
      </c>
      <c r="E25" s="8">
        <v>0.1246685716</v>
      </c>
      <c r="F25" s="9" t="str">
        <f t="shared" si="2"/>
        <v>N/A</v>
      </c>
      <c r="G25" s="8">
        <v>0.2276738754</v>
      </c>
      <c r="H25" s="9" t="str">
        <f t="shared" si="3"/>
        <v>N/A</v>
      </c>
      <c r="I25" s="10">
        <v>-3.05</v>
      </c>
      <c r="J25" s="10">
        <v>82.62</v>
      </c>
      <c r="K25" s="9" t="str">
        <f t="shared" si="4"/>
        <v>No</v>
      </c>
    </row>
    <row r="26" spans="1:11" x14ac:dyDescent="0.2">
      <c r="A26" s="81" t="s">
        <v>393</v>
      </c>
      <c r="B26" s="34" t="s">
        <v>217</v>
      </c>
      <c r="C26" s="80">
        <v>3.1441509970000001</v>
      </c>
      <c r="D26" s="9" t="str">
        <f t="shared" si="5"/>
        <v>N/A</v>
      </c>
      <c r="E26" s="8">
        <v>2.7934994752</v>
      </c>
      <c r="F26" s="9" t="str">
        <f t="shared" si="2"/>
        <v>N/A</v>
      </c>
      <c r="G26" s="8">
        <v>1.6056624293999999</v>
      </c>
      <c r="H26" s="9" t="str">
        <f t="shared" si="3"/>
        <v>N/A</v>
      </c>
      <c r="I26" s="10">
        <v>-11.2</v>
      </c>
      <c r="J26" s="10">
        <v>-42.5</v>
      </c>
      <c r="K26" s="9" t="str">
        <f t="shared" si="4"/>
        <v>No</v>
      </c>
    </row>
    <row r="27" spans="1:11" x14ac:dyDescent="0.2">
      <c r="A27" s="81" t="s">
        <v>394</v>
      </c>
      <c r="B27" s="34" t="s">
        <v>217</v>
      </c>
      <c r="C27" s="80">
        <v>0.1022320986</v>
      </c>
      <c r="D27" s="9" t="str">
        <f t="shared" si="5"/>
        <v>N/A</v>
      </c>
      <c r="E27" s="8">
        <v>5.2566805100000003E-2</v>
      </c>
      <c r="F27" s="9" t="str">
        <f t="shared" si="2"/>
        <v>N/A</v>
      </c>
      <c r="G27" s="8">
        <v>6.8997486100000005E-2</v>
      </c>
      <c r="H27" s="9" t="str">
        <f t="shared" si="3"/>
        <v>N/A</v>
      </c>
      <c r="I27" s="10">
        <v>-48.6</v>
      </c>
      <c r="J27" s="10">
        <v>31.26</v>
      </c>
      <c r="K27" s="9" t="str">
        <f t="shared" si="4"/>
        <v>No</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3.5136443400000002E-2</v>
      </c>
      <c r="D29" s="9" t="str">
        <f t="shared" si="5"/>
        <v>N/A</v>
      </c>
      <c r="E29" s="8">
        <v>2.4152315899999999E-2</v>
      </c>
      <c r="F29" s="9" t="str">
        <f t="shared" si="2"/>
        <v>N/A</v>
      </c>
      <c r="G29" s="8">
        <v>1.5867638900000001E-2</v>
      </c>
      <c r="H29" s="9" t="str">
        <f t="shared" si="3"/>
        <v>N/A</v>
      </c>
      <c r="I29" s="10">
        <v>-31.3</v>
      </c>
      <c r="J29" s="10">
        <v>-34.299999999999997</v>
      </c>
      <c r="K29" s="9" t="str">
        <f t="shared" si="4"/>
        <v>No</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99.805815081000006</v>
      </c>
      <c r="D31" s="9" t="str">
        <f t="shared" si="5"/>
        <v>N/A</v>
      </c>
      <c r="E31" s="8">
        <v>99.524590076999999</v>
      </c>
      <c r="F31" s="9" t="str">
        <f t="shared" si="2"/>
        <v>N/A</v>
      </c>
      <c r="G31" s="8">
        <v>99.648594199000001</v>
      </c>
      <c r="H31" s="9" t="str">
        <f t="shared" si="3"/>
        <v>N/A</v>
      </c>
      <c r="I31" s="10">
        <v>-0.28199999999999997</v>
      </c>
      <c r="J31" s="10">
        <v>0.1246</v>
      </c>
      <c r="K31" s="9" t="str">
        <f t="shared" ref="K31:K43" si="6">IF(J31="Div by 0", "N/A", IF(J31="N/A","N/A", IF(J31&gt;30, "No", IF(J31&lt;-30, "No", "Yes"))))</f>
        <v>Yes</v>
      </c>
    </row>
    <row r="32" spans="1:11" x14ac:dyDescent="0.2">
      <c r="A32" s="81" t="s">
        <v>39</v>
      </c>
      <c r="B32" s="34" t="s">
        <v>271</v>
      </c>
      <c r="C32" s="80">
        <v>99.944755471999997</v>
      </c>
      <c r="D32" s="9" t="str">
        <f>IF($B32="N/A","N/A",IF(C32&gt;100,"No",IF(C32&lt;85,"No","Yes")))</f>
        <v>Yes</v>
      </c>
      <c r="E32" s="8">
        <v>99.945947781000001</v>
      </c>
      <c r="F32" s="9" t="str">
        <f>IF($B32="N/A","N/A",IF(E32&gt;100,"No",IF(E32&lt;85,"No","Yes")))</f>
        <v>Yes</v>
      </c>
      <c r="G32" s="8">
        <v>99.877142411999998</v>
      </c>
      <c r="H32" s="9" t="str">
        <f>IF($B32="N/A","N/A",IF(G32&gt;100,"No",IF(G32&lt;85,"No","Yes")))</f>
        <v>Yes</v>
      </c>
      <c r="I32" s="10">
        <v>1.1999999999999999E-3</v>
      </c>
      <c r="J32" s="10">
        <v>-6.9000000000000006E-2</v>
      </c>
      <c r="K32" s="9" t="str">
        <f t="shared" si="6"/>
        <v>Yes</v>
      </c>
    </row>
    <row r="33" spans="1:11" x14ac:dyDescent="0.2">
      <c r="A33" s="81" t="s">
        <v>904</v>
      </c>
      <c r="B33" s="34" t="s">
        <v>217</v>
      </c>
      <c r="C33" s="80">
        <v>28.908576114999999</v>
      </c>
      <c r="D33" s="9" t="str">
        <f t="shared" si="5"/>
        <v>N/A</v>
      </c>
      <c r="E33" s="8">
        <v>32.132915548</v>
      </c>
      <c r="F33" s="9" t="str">
        <f t="shared" si="2"/>
        <v>N/A</v>
      </c>
      <c r="G33" s="8">
        <v>30.156963709999999</v>
      </c>
      <c r="H33" s="9" t="str">
        <f t="shared" si="3"/>
        <v>N/A</v>
      </c>
      <c r="I33" s="10">
        <v>11.15</v>
      </c>
      <c r="J33" s="10">
        <v>-6.15</v>
      </c>
      <c r="K33" s="9" t="str">
        <f t="shared" si="6"/>
        <v>Yes</v>
      </c>
    </row>
    <row r="34" spans="1:11" x14ac:dyDescent="0.2">
      <c r="A34" s="81" t="s">
        <v>845</v>
      </c>
      <c r="B34" s="34" t="s">
        <v>272</v>
      </c>
      <c r="C34" s="80">
        <v>9.1978173020000007</v>
      </c>
      <c r="D34" s="9" t="str">
        <f>IF($B34="N/A","N/A",IF(C34&gt;25,"No",IF(C34&lt;5,"No","Yes")))</f>
        <v>Yes</v>
      </c>
      <c r="E34" s="8">
        <v>8.4742405642000005</v>
      </c>
      <c r="F34" s="9" t="str">
        <f>IF($B34="N/A","N/A",IF(E34&gt;25,"No",IF(E34&lt;5,"No","Yes")))</f>
        <v>Yes</v>
      </c>
      <c r="G34" s="8">
        <v>8.7561882849000003</v>
      </c>
      <c r="H34" s="9" t="str">
        <f>IF($B34="N/A","N/A",IF(G34&gt;25,"No",IF(G34&lt;5,"No","Yes")))</f>
        <v>Yes</v>
      </c>
      <c r="I34" s="10">
        <v>-7.87</v>
      </c>
      <c r="J34" s="10">
        <v>3.327</v>
      </c>
      <c r="K34" s="9" t="str">
        <f t="shared" si="6"/>
        <v>Yes</v>
      </c>
    </row>
    <row r="35" spans="1:11" x14ac:dyDescent="0.2">
      <c r="A35" s="81" t="s">
        <v>846</v>
      </c>
      <c r="B35" s="34" t="s">
        <v>273</v>
      </c>
      <c r="C35" s="80">
        <v>38.858802511999997</v>
      </c>
      <c r="D35" s="9" t="str">
        <f>IF($B35="N/A","N/A",IF(C35&gt;70,"No",IF(C35&lt;40,"No","Yes")))</f>
        <v>No</v>
      </c>
      <c r="E35" s="8">
        <v>38.252298293000003</v>
      </c>
      <c r="F35" s="9" t="str">
        <f>IF($B35="N/A","N/A",IF(E35&gt;70,"No",IF(E35&lt;40,"No","Yes")))</f>
        <v>No</v>
      </c>
      <c r="G35" s="8">
        <v>37.471261489</v>
      </c>
      <c r="H35" s="9" t="str">
        <f>IF($B35="N/A","N/A",IF(G35&gt;70,"No",IF(G35&lt;40,"No","Yes")))</f>
        <v>No</v>
      </c>
      <c r="I35" s="10">
        <v>-1.56</v>
      </c>
      <c r="J35" s="10">
        <v>-2.04</v>
      </c>
      <c r="K35" s="9" t="str">
        <f t="shared" si="6"/>
        <v>Yes</v>
      </c>
    </row>
    <row r="36" spans="1:11" x14ac:dyDescent="0.2">
      <c r="A36" s="81" t="s">
        <v>847</v>
      </c>
      <c r="B36" s="34" t="s">
        <v>274</v>
      </c>
      <c r="C36" s="80">
        <v>51.943380185999999</v>
      </c>
      <c r="D36" s="9" t="str">
        <f>IF($B36="N/A","N/A",IF(C36&gt;55,"No",IF(C36&lt;20,"No","Yes")))</f>
        <v>Yes</v>
      </c>
      <c r="E36" s="8">
        <v>53.273461142999999</v>
      </c>
      <c r="F36" s="9" t="str">
        <f>IF($B36="N/A","N/A",IF(E36&gt;55,"No",IF(E36&lt;20,"No","Yes")))</f>
        <v>Yes</v>
      </c>
      <c r="G36" s="8">
        <v>53.772550226</v>
      </c>
      <c r="H36" s="9" t="str">
        <f>IF($B36="N/A","N/A",IF(G36&gt;55,"No",IF(G36&lt;20,"No","Yes")))</f>
        <v>Yes</v>
      </c>
      <c r="I36" s="10">
        <v>2.5609999999999999</v>
      </c>
      <c r="J36" s="10">
        <v>0.93679999999999997</v>
      </c>
      <c r="K36" s="9" t="str">
        <f t="shared" si="6"/>
        <v>Yes</v>
      </c>
    </row>
    <row r="37" spans="1:11" x14ac:dyDescent="0.2">
      <c r="A37" s="81" t="s">
        <v>167</v>
      </c>
      <c r="B37" s="34" t="s">
        <v>250</v>
      </c>
      <c r="C37" s="80">
        <v>0</v>
      </c>
      <c r="D37" s="9" t="str">
        <f>IF($B37="N/A","N/A",IF(C37&gt;95,"Yes","No"))</f>
        <v>No</v>
      </c>
      <c r="E37" s="8">
        <v>0</v>
      </c>
      <c r="F37" s="9" t="str">
        <f>IF($B37="N/A","N/A",IF(E37&gt;95,"Yes","No"))</f>
        <v>No</v>
      </c>
      <c r="G37" s="8">
        <v>0</v>
      </c>
      <c r="H37" s="9" t="str">
        <f>IF($B37="N/A","N/A",IF(G37&gt;95,"Yes","No"))</f>
        <v>No</v>
      </c>
      <c r="I37" s="10" t="s">
        <v>1743</v>
      </c>
      <c r="J37" s="10" t="s">
        <v>1743</v>
      </c>
      <c r="K37" s="9" t="str">
        <f t="shared" si="6"/>
        <v>N/A</v>
      </c>
    </row>
    <row r="38" spans="1:11" x14ac:dyDescent="0.2">
      <c r="A38" s="81" t="s">
        <v>41</v>
      </c>
      <c r="B38" s="34" t="s">
        <v>217</v>
      </c>
      <c r="C38" s="80">
        <v>95.814814815000005</v>
      </c>
      <c r="D38" s="9" t="str">
        <f t="shared" ref="D38:D47" si="7">IF($B38="N/A","N/A",IF(C38&gt;15,"No",IF(C38&lt;-15,"No","Yes")))</f>
        <v>N/A</v>
      </c>
      <c r="E38" s="8">
        <v>100</v>
      </c>
      <c r="F38" s="9" t="str">
        <f>IF($B38="N/A","N/A",IF(E38&gt;15,"No",IF(E38&lt;-15,"No","Yes")))</f>
        <v>N/A</v>
      </c>
      <c r="G38" s="8">
        <v>100</v>
      </c>
      <c r="H38" s="9" t="str">
        <f>IF($B38="N/A","N/A",IF(G38&gt;15,"No",IF(G38&lt;-15,"No","Yes")))</f>
        <v>N/A</v>
      </c>
      <c r="I38" s="10">
        <v>4.3680000000000003</v>
      </c>
      <c r="J38" s="10">
        <v>0</v>
      </c>
      <c r="K38" s="9" t="str">
        <f t="shared" si="6"/>
        <v>Yes</v>
      </c>
    </row>
    <row r="39" spans="1:11" x14ac:dyDescent="0.2">
      <c r="A39" s="81" t="s">
        <v>42</v>
      </c>
      <c r="B39" s="34" t="s">
        <v>217</v>
      </c>
      <c r="C39" s="80" t="s">
        <v>1743</v>
      </c>
      <c r="D39" s="9" t="str">
        <f t="shared" si="7"/>
        <v>N/A</v>
      </c>
      <c r="E39" s="8" t="s">
        <v>1743</v>
      </c>
      <c r="F39" s="9" t="str">
        <f>IF($B39="N/A","N/A",IF(E39&gt;15,"No",IF(E39&lt;-15,"No","Yes")))</f>
        <v>N/A</v>
      </c>
      <c r="G39" s="8" t="s">
        <v>1743</v>
      </c>
      <c r="H39" s="9" t="str">
        <f>IF($B39="N/A","N/A",IF(G39&gt;15,"No",IF(G39&lt;-15,"No","Yes")))</f>
        <v>N/A</v>
      </c>
      <c r="I39" s="10" t="s">
        <v>1743</v>
      </c>
      <c r="J39" s="10" t="s">
        <v>1743</v>
      </c>
      <c r="K39" s="9" t="str">
        <f t="shared" si="6"/>
        <v>N/A</v>
      </c>
    </row>
    <row r="40" spans="1:11" x14ac:dyDescent="0.2">
      <c r="A40" s="81" t="s">
        <v>43</v>
      </c>
      <c r="B40" s="34" t="s">
        <v>227</v>
      </c>
      <c r="C40" s="80">
        <v>0</v>
      </c>
      <c r="D40" s="9" t="str">
        <f>IF($B40="N/A","N/A",IF(C40&gt;100,"No",IF(C40&lt;98,"No","Yes")))</f>
        <v>No</v>
      </c>
      <c r="E40" s="8">
        <v>0</v>
      </c>
      <c r="F40" s="9" t="str">
        <f>IF($B40="N/A","N/A",IF(E40&gt;100,"No",IF(E40&lt;98,"No","Yes")))</f>
        <v>No</v>
      </c>
      <c r="G40" s="8">
        <v>0</v>
      </c>
      <c r="H40" s="9" t="str">
        <f>IF($B40="N/A","N/A",IF(G40&gt;100,"No",IF(G40&lt;98,"No","Yes")))</f>
        <v>No</v>
      </c>
      <c r="I40" s="10" t="s">
        <v>1743</v>
      </c>
      <c r="J40" s="10" t="s">
        <v>1743</v>
      </c>
      <c r="K40" s="9" t="str">
        <f t="shared" si="6"/>
        <v>N/A</v>
      </c>
    </row>
    <row r="41" spans="1:11" x14ac:dyDescent="0.2">
      <c r="A41" s="81" t="s">
        <v>44</v>
      </c>
      <c r="B41" s="34" t="s">
        <v>217</v>
      </c>
      <c r="C41" s="80" t="s">
        <v>1743</v>
      </c>
      <c r="D41" s="9" t="str">
        <f t="shared" si="7"/>
        <v>N/A</v>
      </c>
      <c r="E41" s="8" t="s">
        <v>1743</v>
      </c>
      <c r="F41" s="9" t="str">
        <f t="shared" ref="F41:F47" si="8">IF($B41="N/A","N/A",IF(E41&gt;15,"No",IF(E41&lt;-15,"No","Yes")))</f>
        <v>N/A</v>
      </c>
      <c r="G41" s="8" t="s">
        <v>1743</v>
      </c>
      <c r="H41" s="9" t="str">
        <f t="shared" ref="H41:H47" si="9">IF($B41="N/A","N/A",IF(G41&gt;15,"No",IF(G41&lt;-15,"No","Yes")))</f>
        <v>N/A</v>
      </c>
      <c r="I41" s="10" t="s">
        <v>1743</v>
      </c>
      <c r="J41" s="10" t="s">
        <v>1743</v>
      </c>
      <c r="K41" s="9" t="str">
        <f t="shared" si="6"/>
        <v>N/A</v>
      </c>
    </row>
    <row r="42" spans="1:11" x14ac:dyDescent="0.2">
      <c r="A42" s="81" t="s">
        <v>45</v>
      </c>
      <c r="B42" s="34" t="s">
        <v>217</v>
      </c>
      <c r="C42" s="80" t="s">
        <v>1743</v>
      </c>
      <c r="D42" s="9" t="str">
        <f t="shared" si="7"/>
        <v>N/A</v>
      </c>
      <c r="E42" s="8" t="s">
        <v>1743</v>
      </c>
      <c r="F42" s="9" t="str">
        <f t="shared" si="8"/>
        <v>N/A</v>
      </c>
      <c r="G42" s="8" t="s">
        <v>1743</v>
      </c>
      <c r="H42" s="9" t="str">
        <f t="shared" si="9"/>
        <v>N/A</v>
      </c>
      <c r="I42" s="10" t="s">
        <v>1743</v>
      </c>
      <c r="J42" s="10" t="s">
        <v>1743</v>
      </c>
      <c r="K42" s="9" t="str">
        <f t="shared" si="6"/>
        <v>N/A</v>
      </c>
    </row>
    <row r="43" spans="1:11" x14ac:dyDescent="0.2">
      <c r="A43" s="81" t="s">
        <v>50</v>
      </c>
      <c r="B43" s="34" t="s">
        <v>217</v>
      </c>
      <c r="C43" s="80" t="s">
        <v>1743</v>
      </c>
      <c r="D43" s="9" t="str">
        <f t="shared" si="7"/>
        <v>N/A</v>
      </c>
      <c r="E43" s="8" t="s">
        <v>1743</v>
      </c>
      <c r="F43" s="9" t="str">
        <f t="shared" si="8"/>
        <v>N/A</v>
      </c>
      <c r="G43" s="8" t="s">
        <v>1743</v>
      </c>
      <c r="H43" s="9" t="str">
        <f t="shared" si="9"/>
        <v>N/A</v>
      </c>
      <c r="I43" s="10" t="s">
        <v>1743</v>
      </c>
      <c r="J43" s="10" t="s">
        <v>1743</v>
      </c>
      <c r="K43" s="9" t="str">
        <f t="shared" si="6"/>
        <v>N/A</v>
      </c>
    </row>
    <row r="44" spans="1:11" x14ac:dyDescent="0.2">
      <c r="A44" s="81" t="s">
        <v>907</v>
      </c>
      <c r="B44" s="34" t="s">
        <v>217</v>
      </c>
      <c r="C44" s="80">
        <v>96.224514397999997</v>
      </c>
      <c r="D44" s="9" t="str">
        <f t="shared" si="7"/>
        <v>N/A</v>
      </c>
      <c r="E44" s="8">
        <v>98.813339892000002</v>
      </c>
      <c r="F44" s="9" t="str">
        <f t="shared" si="8"/>
        <v>N/A</v>
      </c>
      <c r="G44" s="8">
        <v>98.268466188000005</v>
      </c>
      <c r="H44" s="9" t="str">
        <f t="shared" si="9"/>
        <v>N/A</v>
      </c>
      <c r="I44" s="10">
        <v>2.69</v>
      </c>
      <c r="J44" s="10">
        <v>-0.55100000000000005</v>
      </c>
      <c r="K44" s="9" t="str">
        <f>IF(J44="Div by 0", "N/A", IF(J44="N/A","N/A", IF(J44&gt;30, "No", IF(J44&lt;-30, "No", "Yes"))))</f>
        <v>Yes</v>
      </c>
    </row>
    <row r="45" spans="1:11" x14ac:dyDescent="0.2">
      <c r="A45" s="81" t="s">
        <v>908</v>
      </c>
      <c r="B45" s="34" t="s">
        <v>217</v>
      </c>
      <c r="C45" s="80">
        <v>3.7067078835</v>
      </c>
      <c r="D45" s="9" t="str">
        <f t="shared" si="7"/>
        <v>N/A</v>
      </c>
      <c r="E45" s="8">
        <v>1.1218395539999999</v>
      </c>
      <c r="F45" s="9" t="str">
        <f t="shared" si="8"/>
        <v>N/A</v>
      </c>
      <c r="G45" s="8">
        <v>1.6413200449000001</v>
      </c>
      <c r="H45" s="9" t="str">
        <f t="shared" si="9"/>
        <v>N/A</v>
      </c>
      <c r="I45" s="10">
        <v>-69.7</v>
      </c>
      <c r="J45" s="10">
        <v>46.31</v>
      </c>
      <c r="K45" s="9" t="str">
        <f>IF(J45="Div by 0", "N/A", IF(J45="N/A","N/A", IF(J45&gt;30, "No", IF(J45&lt;-30, "No", "Yes"))))</f>
        <v>No</v>
      </c>
    </row>
    <row r="46" spans="1:11" x14ac:dyDescent="0.2">
      <c r="A46" s="81" t="s">
        <v>931</v>
      </c>
      <c r="B46" s="34" t="s">
        <v>217</v>
      </c>
      <c r="C46" s="80">
        <v>0.38743535740000001</v>
      </c>
      <c r="D46" s="9" t="str">
        <f t="shared" si="7"/>
        <v>N/A</v>
      </c>
      <c r="E46" s="8">
        <v>0</v>
      </c>
      <c r="F46" s="9" t="str">
        <f t="shared" si="8"/>
        <v>N/A</v>
      </c>
      <c r="G46" s="8">
        <v>3.5657620000000001E-4</v>
      </c>
      <c r="H46" s="9" t="str">
        <f t="shared" si="9"/>
        <v>N/A</v>
      </c>
      <c r="I46" s="10">
        <v>-100</v>
      </c>
      <c r="J46" s="10" t="s">
        <v>1743</v>
      </c>
      <c r="K46" s="9" t="str">
        <f>IF(J46="Div by 0", "N/A", IF(J46="N/A","N/A", IF(J46&gt;30, "No", IF(J46&lt;-30, "No", "Yes"))))</f>
        <v>N/A</v>
      </c>
    </row>
    <row r="47" spans="1:11" x14ac:dyDescent="0.2">
      <c r="A47" s="81" t="s">
        <v>919</v>
      </c>
      <c r="B47" s="34" t="s">
        <v>217</v>
      </c>
      <c r="C47" s="80">
        <v>6.8777719000000001E-2</v>
      </c>
      <c r="D47" s="9" t="str">
        <f t="shared" si="7"/>
        <v>N/A</v>
      </c>
      <c r="E47" s="8">
        <v>6.4820553599999997E-2</v>
      </c>
      <c r="F47" s="9" t="str">
        <f t="shared" si="8"/>
        <v>N/A</v>
      </c>
      <c r="G47" s="8">
        <v>9.0213767400000006E-2</v>
      </c>
      <c r="H47" s="9" t="str">
        <f t="shared" si="9"/>
        <v>N/A</v>
      </c>
      <c r="I47" s="10">
        <v>-5.75</v>
      </c>
      <c r="J47" s="10">
        <v>39.17</v>
      </c>
      <c r="K47" s="9" t="str">
        <f>IF(J47="Div by 0", "N/A", IF(J47="N/A","N/A", IF(J47&gt;30, "No", IF(J47&lt;-30, "No", "Yes"))))</f>
        <v>No</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95499</v>
      </c>
      <c r="F6" s="9" t="str">
        <f t="shared" ref="F6:F15" si="1">IF($B6="N/A","N/A",IF(E6&lt;0,"No","Yes"))</f>
        <v>N/A</v>
      </c>
      <c r="G6" s="79">
        <v>11</v>
      </c>
      <c r="H6" s="9" t="str">
        <f t="shared" ref="H6:H15" si="2">IF($B6="N/A","N/A",IF(G6&lt;0,"No","Yes"))</f>
        <v>N/A</v>
      </c>
      <c r="I6" s="10" t="s">
        <v>217</v>
      </c>
      <c r="J6" s="10">
        <v>-100</v>
      </c>
      <c r="K6" s="9" t="str">
        <f t="shared" ref="K6:K15" si="3">IF(J6="Div by 0", "N/A", IF(J6="N/A","N/A", IF(J6&gt;30, "No", IF(J6&lt;-30, "No", "Yes"))))</f>
        <v>No</v>
      </c>
    </row>
    <row r="7" spans="1:11" x14ac:dyDescent="0.2">
      <c r="A7" s="78" t="s">
        <v>445</v>
      </c>
      <c r="B7" s="5" t="s">
        <v>217</v>
      </c>
      <c r="C7" s="80" t="s">
        <v>217</v>
      </c>
      <c r="D7" s="9" t="str">
        <f t="shared" si="0"/>
        <v>N/A</v>
      </c>
      <c r="E7" s="80">
        <v>29.464182870999998</v>
      </c>
      <c r="F7" s="9" t="str">
        <f t="shared" si="1"/>
        <v>N/A</v>
      </c>
      <c r="G7" s="80">
        <v>0</v>
      </c>
      <c r="H7" s="9" t="str">
        <f t="shared" si="2"/>
        <v>N/A</v>
      </c>
      <c r="I7" s="10" t="s">
        <v>217</v>
      </c>
      <c r="J7" s="10">
        <v>-100</v>
      </c>
      <c r="K7" s="9" t="str">
        <f t="shared" si="3"/>
        <v>No</v>
      </c>
    </row>
    <row r="8" spans="1:11" x14ac:dyDescent="0.2">
      <c r="A8" s="78" t="s">
        <v>446</v>
      </c>
      <c r="B8" s="5" t="s">
        <v>217</v>
      </c>
      <c r="C8" s="80" t="s">
        <v>217</v>
      </c>
      <c r="D8" s="9" t="str">
        <f t="shared" si="0"/>
        <v>N/A</v>
      </c>
      <c r="E8" s="80">
        <v>56.095875349000003</v>
      </c>
      <c r="F8" s="9" t="str">
        <f t="shared" si="1"/>
        <v>N/A</v>
      </c>
      <c r="G8" s="80">
        <v>50</v>
      </c>
      <c r="H8" s="9" t="str">
        <f t="shared" si="2"/>
        <v>N/A</v>
      </c>
      <c r="I8" s="10" t="s">
        <v>217</v>
      </c>
      <c r="J8" s="10">
        <v>-10.9</v>
      </c>
      <c r="K8" s="9" t="str">
        <f t="shared" si="3"/>
        <v>Yes</v>
      </c>
    </row>
    <row r="9" spans="1:11" x14ac:dyDescent="0.2">
      <c r="A9" s="78" t="s">
        <v>447</v>
      </c>
      <c r="B9" s="5" t="s">
        <v>217</v>
      </c>
      <c r="C9" s="80" t="s">
        <v>217</v>
      </c>
      <c r="D9" s="9" t="str">
        <f t="shared" si="0"/>
        <v>N/A</v>
      </c>
      <c r="E9" s="80">
        <v>11.274463606999999</v>
      </c>
      <c r="F9" s="9" t="str">
        <f t="shared" si="1"/>
        <v>N/A</v>
      </c>
      <c r="G9" s="80">
        <v>0</v>
      </c>
      <c r="H9" s="9" t="str">
        <f t="shared" si="2"/>
        <v>N/A</v>
      </c>
      <c r="I9" s="10" t="s">
        <v>217</v>
      </c>
      <c r="J9" s="10">
        <v>-100</v>
      </c>
      <c r="K9" s="9" t="str">
        <f t="shared" si="3"/>
        <v>No</v>
      </c>
    </row>
    <row r="10" spans="1:11" x14ac:dyDescent="0.2">
      <c r="A10" s="78" t="s">
        <v>448</v>
      </c>
      <c r="B10" s="5" t="s">
        <v>217</v>
      </c>
      <c r="C10" s="80" t="s">
        <v>217</v>
      </c>
      <c r="D10" s="9" t="str">
        <f t="shared" si="0"/>
        <v>N/A</v>
      </c>
      <c r="E10" s="80">
        <v>2.5246337658</v>
      </c>
      <c r="F10" s="9" t="str">
        <f t="shared" si="1"/>
        <v>N/A</v>
      </c>
      <c r="G10" s="80">
        <v>50</v>
      </c>
      <c r="H10" s="9" t="str">
        <f t="shared" si="2"/>
        <v>N/A</v>
      </c>
      <c r="I10" s="10" t="s">
        <v>217</v>
      </c>
      <c r="J10" s="10">
        <v>1880</v>
      </c>
      <c r="K10" s="9" t="str">
        <f t="shared" si="3"/>
        <v>No</v>
      </c>
    </row>
    <row r="11" spans="1:11" x14ac:dyDescent="0.2">
      <c r="A11" s="78" t="s">
        <v>1644</v>
      </c>
      <c r="B11" s="5" t="s">
        <v>217</v>
      </c>
      <c r="C11" s="80" t="s">
        <v>217</v>
      </c>
      <c r="D11" s="9" t="str">
        <f t="shared" si="0"/>
        <v>N/A</v>
      </c>
      <c r="E11" s="80">
        <v>99.949737694000007</v>
      </c>
      <c r="F11" s="9" t="str">
        <f t="shared" si="1"/>
        <v>N/A</v>
      </c>
      <c r="G11" s="80">
        <v>100</v>
      </c>
      <c r="H11" s="9" t="str">
        <f t="shared" si="2"/>
        <v>N/A</v>
      </c>
      <c r="I11" s="10" t="s">
        <v>217</v>
      </c>
      <c r="J11" s="10">
        <v>5.0299999999999997E-2</v>
      </c>
      <c r="K11" s="9" t="str">
        <f t="shared" si="3"/>
        <v>Yes</v>
      </c>
    </row>
    <row r="12" spans="1:11" x14ac:dyDescent="0.2">
      <c r="A12" s="78" t="s">
        <v>16</v>
      </c>
      <c r="B12" s="5" t="s">
        <v>217</v>
      </c>
      <c r="C12" s="80" t="s">
        <v>217</v>
      </c>
      <c r="D12" s="9" t="str">
        <f t="shared" si="0"/>
        <v>N/A</v>
      </c>
      <c r="E12" s="80">
        <v>0</v>
      </c>
      <c r="F12" s="9" t="str">
        <f t="shared" si="1"/>
        <v>N/A</v>
      </c>
      <c r="G12" s="80">
        <v>0</v>
      </c>
      <c r="H12" s="9" t="str">
        <f t="shared" si="2"/>
        <v>N/A</v>
      </c>
      <c r="I12" s="10" t="s">
        <v>217</v>
      </c>
      <c r="J12" s="10" t="s">
        <v>1743</v>
      </c>
      <c r="K12" s="9" t="str">
        <f t="shared" si="3"/>
        <v>N/A</v>
      </c>
    </row>
    <row r="13" spans="1:11" x14ac:dyDescent="0.2">
      <c r="A13" s="78" t="s">
        <v>36</v>
      </c>
      <c r="B13" s="5" t="s">
        <v>217</v>
      </c>
      <c r="C13" s="80" t="s">
        <v>217</v>
      </c>
      <c r="D13" s="9" t="str">
        <f t="shared" si="0"/>
        <v>N/A</v>
      </c>
      <c r="E13" s="80" t="s">
        <v>1743</v>
      </c>
      <c r="F13" s="9" t="str">
        <f t="shared" si="1"/>
        <v>N/A</v>
      </c>
      <c r="G13" s="80" t="s">
        <v>1743</v>
      </c>
      <c r="H13" s="9" t="str">
        <f t="shared" si="2"/>
        <v>N/A</v>
      </c>
      <c r="I13" s="10" t="s">
        <v>217</v>
      </c>
      <c r="J13" s="10" t="s">
        <v>1743</v>
      </c>
      <c r="K13" s="9" t="str">
        <f t="shared" si="3"/>
        <v>N/A</v>
      </c>
    </row>
    <row r="14" spans="1:11" x14ac:dyDescent="0.2">
      <c r="A14" s="78" t="s">
        <v>37</v>
      </c>
      <c r="B14" s="5" t="s">
        <v>217</v>
      </c>
      <c r="C14" s="80" t="s">
        <v>217</v>
      </c>
      <c r="D14" s="9" t="str">
        <f t="shared" si="0"/>
        <v>N/A</v>
      </c>
      <c r="E14" s="80" t="s">
        <v>1743</v>
      </c>
      <c r="F14" s="9" t="str">
        <f t="shared" si="1"/>
        <v>N/A</v>
      </c>
      <c r="G14" s="80" t="s">
        <v>1743</v>
      </c>
      <c r="H14" s="9" t="str">
        <f t="shared" si="2"/>
        <v>N/A</v>
      </c>
      <c r="I14" s="10" t="s">
        <v>217</v>
      </c>
      <c r="J14" s="10" t="s">
        <v>1743</v>
      </c>
      <c r="K14" s="9" t="str">
        <f t="shared" si="3"/>
        <v>N/A</v>
      </c>
    </row>
    <row r="15" spans="1:11" x14ac:dyDescent="0.2">
      <c r="A15" s="78" t="s">
        <v>38</v>
      </c>
      <c r="B15" s="5" t="s">
        <v>217</v>
      </c>
      <c r="C15" s="80" t="s">
        <v>217</v>
      </c>
      <c r="D15" s="9" t="str">
        <f t="shared" si="0"/>
        <v>N/A</v>
      </c>
      <c r="E15" s="80">
        <v>0</v>
      </c>
      <c r="F15" s="9" t="str">
        <f t="shared" si="1"/>
        <v>N/A</v>
      </c>
      <c r="G15" s="80">
        <v>0</v>
      </c>
      <c r="H15" s="9" t="str">
        <f t="shared" si="2"/>
        <v>N/A</v>
      </c>
      <c r="I15" s="10" t="s">
        <v>217</v>
      </c>
      <c r="J15" s="10" t="s">
        <v>1743</v>
      </c>
      <c r="K15" s="9" t="str">
        <f t="shared" si="3"/>
        <v>N/A</v>
      </c>
    </row>
    <row r="16" spans="1:11" x14ac:dyDescent="0.2">
      <c r="A16" s="78" t="s">
        <v>377</v>
      </c>
      <c r="B16" s="5" t="s">
        <v>217</v>
      </c>
      <c r="C16" s="8" t="s">
        <v>217</v>
      </c>
      <c r="D16" s="9" t="str">
        <f t="shared" ref="D16:D41" si="4">IF($B16="N/A","N/A",IF(C16&lt;0,"No","Yes"))</f>
        <v>N/A</v>
      </c>
      <c r="E16" s="8">
        <v>0</v>
      </c>
      <c r="F16" s="9" t="str">
        <f t="shared" ref="F16:F41" si="5">IF($B16="N/A","N/A",IF(E16&lt;0,"No","Yes"))</f>
        <v>N/A</v>
      </c>
      <c r="G16" s="8">
        <v>0</v>
      </c>
      <c r="H16" s="9" t="str">
        <f t="shared" ref="H16:H41" si="6">IF($B16="N/A","N/A",IF(G16&lt;0,"No","Yes"))</f>
        <v>N/A</v>
      </c>
      <c r="I16" s="10" t="s">
        <v>217</v>
      </c>
      <c r="J16" s="10" t="s">
        <v>1743</v>
      </c>
      <c r="K16" s="9" t="str">
        <f t="shared" ref="K16:K41" si="7">IF(J16="Div by 0", "N/A", IF(J16="N/A","N/A", IF(J16&gt;30, "No", IF(J16&lt;-30, "No", "Yes"))))</f>
        <v>N/A</v>
      </c>
    </row>
    <row r="17" spans="1:11" x14ac:dyDescent="0.2">
      <c r="A17" s="78" t="s">
        <v>378</v>
      </c>
      <c r="B17" s="5" t="s">
        <v>217</v>
      </c>
      <c r="C17" s="8" t="s">
        <v>217</v>
      </c>
      <c r="D17" s="9" t="str">
        <f t="shared" si="4"/>
        <v>N/A</v>
      </c>
      <c r="E17" s="8">
        <v>0</v>
      </c>
      <c r="F17" s="9" t="str">
        <f t="shared" si="5"/>
        <v>N/A</v>
      </c>
      <c r="G17" s="8">
        <v>0</v>
      </c>
      <c r="H17" s="9" t="str">
        <f t="shared" si="6"/>
        <v>N/A</v>
      </c>
      <c r="I17" s="10" t="s">
        <v>217</v>
      </c>
      <c r="J17" s="10" t="s">
        <v>1743</v>
      </c>
      <c r="K17" s="9" t="str">
        <f t="shared" si="7"/>
        <v>N/A</v>
      </c>
    </row>
    <row r="18" spans="1:11" x14ac:dyDescent="0.2">
      <c r="A18" s="78" t="s">
        <v>379</v>
      </c>
      <c r="B18" s="5" t="s">
        <v>217</v>
      </c>
      <c r="C18" s="8" t="s">
        <v>217</v>
      </c>
      <c r="D18" s="9" t="str">
        <f t="shared" si="4"/>
        <v>N/A</v>
      </c>
      <c r="E18" s="8">
        <v>0</v>
      </c>
      <c r="F18" s="9" t="str">
        <f t="shared" si="5"/>
        <v>N/A</v>
      </c>
      <c r="G18" s="8">
        <v>0</v>
      </c>
      <c r="H18" s="9" t="str">
        <f t="shared" si="6"/>
        <v>N/A</v>
      </c>
      <c r="I18" s="10" t="s">
        <v>217</v>
      </c>
      <c r="J18" s="10" t="s">
        <v>1743</v>
      </c>
      <c r="K18" s="9" t="str">
        <f t="shared" si="7"/>
        <v>N/A</v>
      </c>
    </row>
    <row r="19" spans="1:11" x14ac:dyDescent="0.2">
      <c r="A19" s="78" t="s">
        <v>380</v>
      </c>
      <c r="B19" s="5" t="s">
        <v>217</v>
      </c>
      <c r="C19" s="8" t="s">
        <v>217</v>
      </c>
      <c r="D19" s="9" t="str">
        <f t="shared" si="4"/>
        <v>N/A</v>
      </c>
      <c r="E19" s="8">
        <v>0</v>
      </c>
      <c r="F19" s="9" t="str">
        <f t="shared" si="5"/>
        <v>N/A</v>
      </c>
      <c r="G19" s="8">
        <v>0</v>
      </c>
      <c r="H19" s="9" t="str">
        <f t="shared" si="6"/>
        <v>N/A</v>
      </c>
      <c r="I19" s="10" t="s">
        <v>217</v>
      </c>
      <c r="J19" s="10" t="s">
        <v>1743</v>
      </c>
      <c r="K19" s="9" t="str">
        <f t="shared" si="7"/>
        <v>N/A</v>
      </c>
    </row>
    <row r="20" spans="1:11" x14ac:dyDescent="0.2">
      <c r="A20" s="78" t="s">
        <v>381</v>
      </c>
      <c r="B20" s="5" t="s">
        <v>217</v>
      </c>
      <c r="C20" s="8" t="s">
        <v>217</v>
      </c>
      <c r="D20" s="9" t="str">
        <f t="shared" si="4"/>
        <v>N/A</v>
      </c>
      <c r="E20" s="8">
        <v>0</v>
      </c>
      <c r="F20" s="9" t="str">
        <f t="shared" si="5"/>
        <v>N/A</v>
      </c>
      <c r="G20" s="8">
        <v>0</v>
      </c>
      <c r="H20" s="9" t="str">
        <f t="shared" si="6"/>
        <v>N/A</v>
      </c>
      <c r="I20" s="10" t="s">
        <v>217</v>
      </c>
      <c r="J20" s="10" t="s">
        <v>1743</v>
      </c>
      <c r="K20" s="9" t="str">
        <f t="shared" si="7"/>
        <v>N/A</v>
      </c>
    </row>
    <row r="21" spans="1:11" x14ac:dyDescent="0.2">
      <c r="A21" s="78" t="s">
        <v>382</v>
      </c>
      <c r="B21" s="5" t="s">
        <v>217</v>
      </c>
      <c r="C21" s="8" t="s">
        <v>217</v>
      </c>
      <c r="D21" s="9" t="str">
        <f t="shared" si="4"/>
        <v>N/A</v>
      </c>
      <c r="E21" s="8">
        <v>0</v>
      </c>
      <c r="F21" s="9" t="str">
        <f t="shared" si="5"/>
        <v>N/A</v>
      </c>
      <c r="G21" s="8">
        <v>0</v>
      </c>
      <c r="H21" s="9" t="str">
        <f t="shared" si="6"/>
        <v>N/A</v>
      </c>
      <c r="I21" s="10" t="s">
        <v>217</v>
      </c>
      <c r="J21" s="10" t="s">
        <v>1743</v>
      </c>
      <c r="K21" s="9" t="str">
        <f t="shared" si="7"/>
        <v>N/A</v>
      </c>
    </row>
    <row r="22" spans="1:11" x14ac:dyDescent="0.2">
      <c r="A22" s="78" t="s">
        <v>383</v>
      </c>
      <c r="B22" s="5" t="s">
        <v>217</v>
      </c>
      <c r="C22" s="8" t="s">
        <v>217</v>
      </c>
      <c r="D22" s="9" t="str">
        <f t="shared" si="4"/>
        <v>N/A</v>
      </c>
      <c r="E22" s="8">
        <v>0</v>
      </c>
      <c r="F22" s="9" t="str">
        <f t="shared" si="5"/>
        <v>N/A</v>
      </c>
      <c r="G22" s="8">
        <v>100</v>
      </c>
      <c r="H22" s="9" t="str">
        <f t="shared" si="6"/>
        <v>N/A</v>
      </c>
      <c r="I22" s="10" t="s">
        <v>217</v>
      </c>
      <c r="J22" s="10" t="s">
        <v>1743</v>
      </c>
      <c r="K22" s="9" t="str">
        <f t="shared" si="7"/>
        <v>N/A</v>
      </c>
    </row>
    <row r="23" spans="1:11" x14ac:dyDescent="0.2">
      <c r="A23" s="78" t="s">
        <v>384</v>
      </c>
      <c r="B23" s="5" t="s">
        <v>217</v>
      </c>
      <c r="C23" s="8" t="s">
        <v>217</v>
      </c>
      <c r="D23" s="9" t="str">
        <f t="shared" si="4"/>
        <v>N/A</v>
      </c>
      <c r="E23" s="8">
        <v>0</v>
      </c>
      <c r="F23" s="9" t="str">
        <f t="shared" si="5"/>
        <v>N/A</v>
      </c>
      <c r="G23" s="8">
        <v>0</v>
      </c>
      <c r="H23" s="9" t="str">
        <f t="shared" si="6"/>
        <v>N/A</v>
      </c>
      <c r="I23" s="10" t="s">
        <v>217</v>
      </c>
      <c r="J23" s="10" t="s">
        <v>1743</v>
      </c>
      <c r="K23" s="9" t="str">
        <f t="shared" si="7"/>
        <v>N/A</v>
      </c>
    </row>
    <row r="24" spans="1:11" x14ac:dyDescent="0.2">
      <c r="A24" s="78" t="s">
        <v>385</v>
      </c>
      <c r="B24" s="5" t="s">
        <v>217</v>
      </c>
      <c r="C24" s="8" t="s">
        <v>217</v>
      </c>
      <c r="D24" s="9" t="str">
        <f t="shared" si="4"/>
        <v>N/A</v>
      </c>
      <c r="E24" s="8">
        <v>0</v>
      </c>
      <c r="F24" s="9" t="str">
        <f t="shared" si="5"/>
        <v>N/A</v>
      </c>
      <c r="G24" s="8">
        <v>0</v>
      </c>
      <c r="H24" s="9" t="str">
        <f t="shared" si="6"/>
        <v>N/A</v>
      </c>
      <c r="I24" s="10" t="s">
        <v>217</v>
      </c>
      <c r="J24" s="10" t="s">
        <v>1743</v>
      </c>
      <c r="K24" s="9" t="str">
        <f t="shared" si="7"/>
        <v>N/A</v>
      </c>
    </row>
    <row r="25" spans="1:11" x14ac:dyDescent="0.2">
      <c r="A25" s="78" t="s">
        <v>386</v>
      </c>
      <c r="B25" s="5" t="s">
        <v>217</v>
      </c>
      <c r="C25" s="8" t="s">
        <v>217</v>
      </c>
      <c r="D25" s="9" t="str">
        <f t="shared" si="4"/>
        <v>N/A</v>
      </c>
      <c r="E25" s="8">
        <v>0</v>
      </c>
      <c r="F25" s="9" t="str">
        <f t="shared" si="5"/>
        <v>N/A</v>
      </c>
      <c r="G25" s="8">
        <v>0</v>
      </c>
      <c r="H25" s="9" t="str">
        <f t="shared" si="6"/>
        <v>N/A</v>
      </c>
      <c r="I25" s="10" t="s">
        <v>217</v>
      </c>
      <c r="J25" s="10" t="s">
        <v>1743</v>
      </c>
      <c r="K25" s="9" t="str">
        <f t="shared" si="7"/>
        <v>N/A</v>
      </c>
    </row>
    <row r="26" spans="1:11" x14ac:dyDescent="0.2">
      <c r="A26" s="78" t="s">
        <v>387</v>
      </c>
      <c r="B26" s="5" t="s">
        <v>217</v>
      </c>
      <c r="C26" s="8" t="s">
        <v>217</v>
      </c>
      <c r="D26" s="9" t="str">
        <f t="shared" si="4"/>
        <v>N/A</v>
      </c>
      <c r="E26" s="8">
        <v>99.973821715</v>
      </c>
      <c r="F26" s="9" t="str">
        <f t="shared" si="5"/>
        <v>N/A</v>
      </c>
      <c r="G26" s="8">
        <v>0</v>
      </c>
      <c r="H26" s="9" t="str">
        <f t="shared" si="6"/>
        <v>N/A</v>
      </c>
      <c r="I26" s="10" t="s">
        <v>217</v>
      </c>
      <c r="J26" s="10">
        <v>-100</v>
      </c>
      <c r="K26" s="9" t="str">
        <f t="shared" si="7"/>
        <v>No</v>
      </c>
    </row>
    <row r="27" spans="1:11" x14ac:dyDescent="0.2">
      <c r="A27" s="78" t="s">
        <v>388</v>
      </c>
      <c r="B27" s="5" t="s">
        <v>217</v>
      </c>
      <c r="C27" s="8" t="s">
        <v>217</v>
      </c>
      <c r="D27" s="9" t="str">
        <f t="shared" si="4"/>
        <v>N/A</v>
      </c>
      <c r="E27" s="8">
        <v>2.6178284600000001E-2</v>
      </c>
      <c r="F27" s="9" t="str">
        <f t="shared" si="5"/>
        <v>N/A</v>
      </c>
      <c r="G27" s="8">
        <v>0</v>
      </c>
      <c r="H27" s="9" t="str">
        <f t="shared" si="6"/>
        <v>N/A</v>
      </c>
      <c r="I27" s="10" t="s">
        <v>217</v>
      </c>
      <c r="J27" s="10">
        <v>-100</v>
      </c>
      <c r="K27" s="9" t="str">
        <f t="shared" si="7"/>
        <v>No</v>
      </c>
    </row>
    <row r="28" spans="1:11" x14ac:dyDescent="0.2">
      <c r="A28" s="78" t="s">
        <v>389</v>
      </c>
      <c r="B28" s="5" t="s">
        <v>217</v>
      </c>
      <c r="C28" s="8" t="s">
        <v>217</v>
      </c>
      <c r="D28" s="9" t="str">
        <f t="shared" si="4"/>
        <v>N/A</v>
      </c>
      <c r="E28" s="8">
        <v>0</v>
      </c>
      <c r="F28" s="9" t="str">
        <f t="shared" si="5"/>
        <v>N/A</v>
      </c>
      <c r="G28" s="8">
        <v>0</v>
      </c>
      <c r="H28" s="9" t="str">
        <f t="shared" si="6"/>
        <v>N/A</v>
      </c>
      <c r="I28" s="10" t="s">
        <v>217</v>
      </c>
      <c r="J28" s="10" t="s">
        <v>1743</v>
      </c>
      <c r="K28" s="9" t="str">
        <f t="shared" si="7"/>
        <v>N/A</v>
      </c>
    </row>
    <row r="29" spans="1:11" x14ac:dyDescent="0.2">
      <c r="A29" s="78" t="s">
        <v>390</v>
      </c>
      <c r="B29" s="5" t="s">
        <v>217</v>
      </c>
      <c r="C29" s="8" t="s">
        <v>217</v>
      </c>
      <c r="D29" s="9" t="str">
        <f t="shared" si="4"/>
        <v>N/A</v>
      </c>
      <c r="E29" s="8">
        <v>0</v>
      </c>
      <c r="F29" s="9" t="str">
        <f t="shared" si="5"/>
        <v>N/A</v>
      </c>
      <c r="G29" s="8">
        <v>0</v>
      </c>
      <c r="H29" s="9" t="str">
        <f t="shared" si="6"/>
        <v>N/A</v>
      </c>
      <c r="I29" s="10" t="s">
        <v>217</v>
      </c>
      <c r="J29" s="10" t="s">
        <v>1743</v>
      </c>
      <c r="K29" s="9" t="str">
        <f t="shared" si="7"/>
        <v>N/A</v>
      </c>
    </row>
    <row r="30" spans="1:11" x14ac:dyDescent="0.2">
      <c r="A30" s="78" t="s">
        <v>391</v>
      </c>
      <c r="B30" s="5" t="s">
        <v>217</v>
      </c>
      <c r="C30" s="8" t="s">
        <v>217</v>
      </c>
      <c r="D30" s="9" t="str">
        <f t="shared" si="4"/>
        <v>N/A</v>
      </c>
      <c r="E30" s="8">
        <v>0</v>
      </c>
      <c r="F30" s="9" t="str">
        <f t="shared" si="5"/>
        <v>N/A</v>
      </c>
      <c r="G30" s="8">
        <v>0</v>
      </c>
      <c r="H30" s="9" t="str">
        <f t="shared" si="6"/>
        <v>N/A</v>
      </c>
      <c r="I30" s="10" t="s">
        <v>217</v>
      </c>
      <c r="J30" s="10" t="s">
        <v>1743</v>
      </c>
      <c r="K30" s="9" t="str">
        <f t="shared" si="7"/>
        <v>N/A</v>
      </c>
    </row>
    <row r="31" spans="1:11" x14ac:dyDescent="0.2">
      <c r="A31" s="78" t="s">
        <v>392</v>
      </c>
      <c r="B31" s="5" t="s">
        <v>217</v>
      </c>
      <c r="C31" s="8" t="s">
        <v>217</v>
      </c>
      <c r="D31" s="9" t="str">
        <f t="shared" si="4"/>
        <v>N/A</v>
      </c>
      <c r="E31" s="8">
        <v>0</v>
      </c>
      <c r="F31" s="9" t="str">
        <f t="shared" si="5"/>
        <v>N/A</v>
      </c>
      <c r="G31" s="8">
        <v>0</v>
      </c>
      <c r="H31" s="9" t="str">
        <f t="shared" si="6"/>
        <v>N/A</v>
      </c>
      <c r="I31" s="10" t="s">
        <v>217</v>
      </c>
      <c r="J31" s="10" t="s">
        <v>1743</v>
      </c>
      <c r="K31" s="9" t="str">
        <f t="shared" si="7"/>
        <v>N/A</v>
      </c>
    </row>
    <row r="32" spans="1:11" x14ac:dyDescent="0.2">
      <c r="A32" s="78" t="s">
        <v>393</v>
      </c>
      <c r="B32" s="5" t="s">
        <v>217</v>
      </c>
      <c r="C32" s="8" t="s">
        <v>217</v>
      </c>
      <c r="D32" s="9" t="str">
        <f t="shared" si="4"/>
        <v>N/A</v>
      </c>
      <c r="E32" s="8">
        <v>0</v>
      </c>
      <c r="F32" s="9" t="str">
        <f t="shared" si="5"/>
        <v>N/A</v>
      </c>
      <c r="G32" s="8">
        <v>0</v>
      </c>
      <c r="H32" s="9" t="str">
        <f t="shared" si="6"/>
        <v>N/A</v>
      </c>
      <c r="I32" s="10" t="s">
        <v>217</v>
      </c>
      <c r="J32" s="10" t="s">
        <v>1743</v>
      </c>
      <c r="K32" s="9" t="str">
        <f t="shared" si="7"/>
        <v>N/A</v>
      </c>
    </row>
    <row r="33" spans="1:11" x14ac:dyDescent="0.2">
      <c r="A33" s="78" t="s">
        <v>394</v>
      </c>
      <c r="B33" s="5" t="s">
        <v>217</v>
      </c>
      <c r="C33" s="8" t="s">
        <v>217</v>
      </c>
      <c r="D33" s="9" t="str">
        <f t="shared" si="4"/>
        <v>N/A</v>
      </c>
      <c r="E33" s="8">
        <v>0</v>
      </c>
      <c r="F33" s="9" t="str">
        <f t="shared" si="5"/>
        <v>N/A</v>
      </c>
      <c r="G33" s="8">
        <v>0</v>
      </c>
      <c r="H33" s="9" t="str">
        <f t="shared" si="6"/>
        <v>N/A</v>
      </c>
      <c r="I33" s="10" t="s">
        <v>217</v>
      </c>
      <c r="J33" s="10" t="s">
        <v>1743</v>
      </c>
      <c r="K33" s="9" t="str">
        <f t="shared" si="7"/>
        <v>N/A</v>
      </c>
    </row>
    <row r="34" spans="1:11" x14ac:dyDescent="0.2">
      <c r="A34" s="78" t="s">
        <v>395</v>
      </c>
      <c r="B34" s="5" t="s">
        <v>217</v>
      </c>
      <c r="C34" s="8" t="s">
        <v>217</v>
      </c>
      <c r="D34" s="9" t="str">
        <f t="shared" si="4"/>
        <v>N/A</v>
      </c>
      <c r="E34" s="8">
        <v>0</v>
      </c>
      <c r="F34" s="9" t="str">
        <f t="shared" si="5"/>
        <v>N/A</v>
      </c>
      <c r="G34" s="8">
        <v>0</v>
      </c>
      <c r="H34" s="9" t="str">
        <f t="shared" si="6"/>
        <v>N/A</v>
      </c>
      <c r="I34" s="10" t="s">
        <v>217</v>
      </c>
      <c r="J34" s="10" t="s">
        <v>1743</v>
      </c>
      <c r="K34" s="9" t="str">
        <f t="shared" si="7"/>
        <v>N/A</v>
      </c>
    </row>
    <row r="35" spans="1:11" x14ac:dyDescent="0.2">
      <c r="A35" s="78" t="s">
        <v>396</v>
      </c>
      <c r="B35" s="5" t="s">
        <v>217</v>
      </c>
      <c r="C35" s="8" t="s">
        <v>217</v>
      </c>
      <c r="D35" s="9" t="str">
        <f t="shared" si="4"/>
        <v>N/A</v>
      </c>
      <c r="E35" s="8">
        <v>0</v>
      </c>
      <c r="F35" s="9" t="str">
        <f t="shared" si="5"/>
        <v>N/A</v>
      </c>
      <c r="G35" s="8">
        <v>0</v>
      </c>
      <c r="H35" s="9" t="str">
        <f t="shared" si="6"/>
        <v>N/A</v>
      </c>
      <c r="I35" s="10" t="s">
        <v>217</v>
      </c>
      <c r="J35" s="10" t="s">
        <v>1743</v>
      </c>
      <c r="K35" s="9" t="str">
        <f t="shared" si="7"/>
        <v>N/A</v>
      </c>
    </row>
    <row r="36" spans="1:11" x14ac:dyDescent="0.2">
      <c r="A36" s="78" t="s">
        <v>397</v>
      </c>
      <c r="B36" s="5" t="s">
        <v>217</v>
      </c>
      <c r="C36" s="8" t="s">
        <v>217</v>
      </c>
      <c r="D36" s="9" t="str">
        <f t="shared" si="4"/>
        <v>N/A</v>
      </c>
      <c r="E36" s="8">
        <v>0</v>
      </c>
      <c r="F36" s="9" t="str">
        <f t="shared" si="5"/>
        <v>N/A</v>
      </c>
      <c r="G36" s="8">
        <v>0</v>
      </c>
      <c r="H36" s="9" t="str">
        <f t="shared" si="6"/>
        <v>N/A</v>
      </c>
      <c r="I36" s="10" t="s">
        <v>217</v>
      </c>
      <c r="J36" s="10" t="s">
        <v>1743</v>
      </c>
      <c r="K36" s="9" t="str">
        <f t="shared" si="7"/>
        <v>N/A</v>
      </c>
    </row>
    <row r="37" spans="1:11" x14ac:dyDescent="0.2">
      <c r="A37" s="78" t="s">
        <v>398</v>
      </c>
      <c r="B37" s="5" t="s">
        <v>217</v>
      </c>
      <c r="C37" s="8" t="s">
        <v>217</v>
      </c>
      <c r="D37" s="9" t="str">
        <f t="shared" si="4"/>
        <v>N/A</v>
      </c>
      <c r="E37" s="8">
        <v>0</v>
      </c>
      <c r="F37" s="9" t="str">
        <f t="shared" si="5"/>
        <v>N/A</v>
      </c>
      <c r="G37" s="8">
        <v>0</v>
      </c>
      <c r="H37" s="9" t="str">
        <f t="shared" si="6"/>
        <v>N/A</v>
      </c>
      <c r="I37" s="10" t="s">
        <v>217</v>
      </c>
      <c r="J37" s="10" t="s">
        <v>1743</v>
      </c>
      <c r="K37" s="9" t="str">
        <f t="shared" si="7"/>
        <v>N/A</v>
      </c>
    </row>
    <row r="38" spans="1:11" x14ac:dyDescent="0.2">
      <c r="A38" s="78" t="s">
        <v>399</v>
      </c>
      <c r="B38" s="5" t="s">
        <v>217</v>
      </c>
      <c r="C38" s="8" t="s">
        <v>217</v>
      </c>
      <c r="D38" s="9" t="str">
        <f t="shared" si="4"/>
        <v>N/A</v>
      </c>
      <c r="E38" s="8">
        <v>0</v>
      </c>
      <c r="F38" s="9" t="str">
        <f t="shared" si="5"/>
        <v>N/A</v>
      </c>
      <c r="G38" s="8">
        <v>0</v>
      </c>
      <c r="H38" s="9" t="str">
        <f t="shared" si="6"/>
        <v>N/A</v>
      </c>
      <c r="I38" s="10" t="s">
        <v>217</v>
      </c>
      <c r="J38" s="10" t="s">
        <v>1743</v>
      </c>
      <c r="K38" s="9" t="str">
        <f t="shared" si="7"/>
        <v>N/A</v>
      </c>
    </row>
    <row r="39" spans="1:11" x14ac:dyDescent="0.2">
      <c r="A39" s="78" t="s">
        <v>400</v>
      </c>
      <c r="B39" s="5" t="s">
        <v>217</v>
      </c>
      <c r="C39" s="8" t="s">
        <v>217</v>
      </c>
      <c r="D39" s="9" t="str">
        <f t="shared" si="4"/>
        <v>N/A</v>
      </c>
      <c r="E39" s="8">
        <v>0</v>
      </c>
      <c r="F39" s="9" t="str">
        <f t="shared" si="5"/>
        <v>N/A</v>
      </c>
      <c r="G39" s="8">
        <v>0</v>
      </c>
      <c r="H39" s="9" t="str">
        <f t="shared" si="6"/>
        <v>N/A</v>
      </c>
      <c r="I39" s="10" t="s">
        <v>217</v>
      </c>
      <c r="J39" s="10" t="s">
        <v>1743</v>
      </c>
      <c r="K39" s="9" t="str">
        <f t="shared" si="7"/>
        <v>N/A</v>
      </c>
    </row>
    <row r="40" spans="1:11" x14ac:dyDescent="0.2">
      <c r="A40" s="78" t="s">
        <v>401</v>
      </c>
      <c r="B40" s="5" t="s">
        <v>217</v>
      </c>
      <c r="C40" s="8" t="s">
        <v>217</v>
      </c>
      <c r="D40" s="9" t="str">
        <f t="shared" si="4"/>
        <v>N/A</v>
      </c>
      <c r="E40" s="8">
        <v>0</v>
      </c>
      <c r="F40" s="9" t="str">
        <f t="shared" si="5"/>
        <v>N/A</v>
      </c>
      <c r="G40" s="8">
        <v>0</v>
      </c>
      <c r="H40" s="9" t="str">
        <f t="shared" si="6"/>
        <v>N/A</v>
      </c>
      <c r="I40" s="10" t="s">
        <v>217</v>
      </c>
      <c r="J40" s="10" t="s">
        <v>1743</v>
      </c>
      <c r="K40" s="9" t="str">
        <f t="shared" si="7"/>
        <v>N/A</v>
      </c>
    </row>
    <row r="41" spans="1:11" x14ac:dyDescent="0.2">
      <c r="A41" s="78" t="s">
        <v>402</v>
      </c>
      <c r="B41" s="5" t="s">
        <v>217</v>
      </c>
      <c r="C41" s="8" t="s">
        <v>217</v>
      </c>
      <c r="D41" s="9" t="str">
        <f t="shared" si="4"/>
        <v>N/A</v>
      </c>
      <c r="E41" s="8">
        <v>0</v>
      </c>
      <c r="F41" s="9" t="str">
        <f t="shared" si="5"/>
        <v>N/A</v>
      </c>
      <c r="G41" s="8">
        <v>0</v>
      </c>
      <c r="H41" s="9" t="str">
        <f t="shared" si="6"/>
        <v>N/A</v>
      </c>
      <c r="I41" s="10" t="s">
        <v>217</v>
      </c>
      <c r="J41" s="10" t="s">
        <v>1743</v>
      </c>
      <c r="K41" s="9" t="str">
        <f t="shared" si="7"/>
        <v>N/A</v>
      </c>
    </row>
    <row r="42" spans="1:11" x14ac:dyDescent="0.2">
      <c r="A42" s="78" t="s">
        <v>32</v>
      </c>
      <c r="B42" s="5" t="s">
        <v>217</v>
      </c>
      <c r="C42" s="8" t="s">
        <v>217</v>
      </c>
      <c r="D42" s="9" t="str">
        <f t="shared" ref="D42:D51" si="8">IF($B42="N/A","N/A",IF(C42&lt;0,"No","Yes"))</f>
        <v>N/A</v>
      </c>
      <c r="E42" s="8">
        <v>0</v>
      </c>
      <c r="F42" s="9" t="str">
        <f t="shared" ref="F42:F51" si="9">IF($B42="N/A","N/A",IF(E42&lt;0,"No","Yes"))</f>
        <v>N/A</v>
      </c>
      <c r="G42" s="8">
        <v>100</v>
      </c>
      <c r="H42" s="9" t="str">
        <f t="shared" ref="H42:H51" si="10">IF($B42="N/A","N/A",IF(G42&lt;0,"No","Yes"))</f>
        <v>N/A</v>
      </c>
      <c r="I42" s="10" t="s">
        <v>217</v>
      </c>
      <c r="J42" s="10" t="s">
        <v>1743</v>
      </c>
      <c r="K42" s="9" t="str">
        <f t="shared" ref="K42:K51" si="11">IF(J42="Div by 0", "N/A", IF(J42="N/A","N/A", IF(J42&gt;30, "No", IF(J42&lt;-30, "No", "Yes"))))</f>
        <v>N/A</v>
      </c>
    </row>
    <row r="43" spans="1:11" x14ac:dyDescent="0.2">
      <c r="A43" s="78" t="s">
        <v>39</v>
      </c>
      <c r="B43" s="5" t="s">
        <v>217</v>
      </c>
      <c r="C43" s="8" t="s">
        <v>217</v>
      </c>
      <c r="D43" s="9" t="str">
        <f t="shared" si="8"/>
        <v>N/A</v>
      </c>
      <c r="E43" s="8" t="s">
        <v>1743</v>
      </c>
      <c r="F43" s="9" t="str">
        <f t="shared" si="9"/>
        <v>N/A</v>
      </c>
      <c r="G43" s="8" t="s">
        <v>1743</v>
      </c>
      <c r="H43" s="9" t="str">
        <f t="shared" si="10"/>
        <v>N/A</v>
      </c>
      <c r="I43" s="10" t="s">
        <v>217</v>
      </c>
      <c r="J43" s="10" t="s">
        <v>1743</v>
      </c>
      <c r="K43" s="9" t="str">
        <f t="shared" si="11"/>
        <v>N/A</v>
      </c>
    </row>
    <row r="44" spans="1:11" x14ac:dyDescent="0.2">
      <c r="A44" s="78" t="s">
        <v>40</v>
      </c>
      <c r="B44" s="5" t="s">
        <v>217</v>
      </c>
      <c r="C44" s="8" t="s">
        <v>217</v>
      </c>
      <c r="D44" s="9" t="str">
        <f t="shared" si="8"/>
        <v>N/A</v>
      </c>
      <c r="E44" s="8" t="s">
        <v>1743</v>
      </c>
      <c r="F44" s="9" t="str">
        <f t="shared" si="9"/>
        <v>N/A</v>
      </c>
      <c r="G44" s="8">
        <v>0</v>
      </c>
      <c r="H44" s="9" t="str">
        <f t="shared" si="10"/>
        <v>N/A</v>
      </c>
      <c r="I44" s="10" t="s">
        <v>217</v>
      </c>
      <c r="J44" s="10" t="s">
        <v>1743</v>
      </c>
      <c r="K44" s="9" t="str">
        <f t="shared" si="11"/>
        <v>N/A</v>
      </c>
    </row>
    <row r="45" spans="1:11" x14ac:dyDescent="0.2">
      <c r="A45" s="78" t="s">
        <v>167</v>
      </c>
      <c r="B45" s="5" t="s">
        <v>217</v>
      </c>
      <c r="C45" s="8" t="s">
        <v>217</v>
      </c>
      <c r="D45" s="9" t="str">
        <f t="shared" si="8"/>
        <v>N/A</v>
      </c>
      <c r="E45" s="8">
        <v>100</v>
      </c>
      <c r="F45" s="9" t="str">
        <f t="shared" si="9"/>
        <v>N/A</v>
      </c>
      <c r="G45" s="8">
        <v>100</v>
      </c>
      <c r="H45" s="9" t="str">
        <f t="shared" si="10"/>
        <v>N/A</v>
      </c>
      <c r="I45" s="10" t="s">
        <v>217</v>
      </c>
      <c r="J45" s="10">
        <v>0</v>
      </c>
      <c r="K45" s="9" t="str">
        <f t="shared" si="11"/>
        <v>Yes</v>
      </c>
    </row>
    <row r="46" spans="1:11" x14ac:dyDescent="0.2">
      <c r="A46" s="78" t="s">
        <v>41</v>
      </c>
      <c r="B46" s="5" t="s">
        <v>217</v>
      </c>
      <c r="C46" s="8" t="s">
        <v>217</v>
      </c>
      <c r="D46" s="9" t="str">
        <f t="shared" si="8"/>
        <v>N/A</v>
      </c>
      <c r="E46" s="8" t="s">
        <v>1743</v>
      </c>
      <c r="F46" s="9" t="str">
        <f t="shared" si="9"/>
        <v>N/A</v>
      </c>
      <c r="G46" s="8" t="s">
        <v>1743</v>
      </c>
      <c r="H46" s="9" t="str">
        <f t="shared" si="10"/>
        <v>N/A</v>
      </c>
      <c r="I46" s="10" t="s">
        <v>217</v>
      </c>
      <c r="J46" s="10" t="s">
        <v>1743</v>
      </c>
      <c r="K46" s="9" t="str">
        <f t="shared" si="11"/>
        <v>N/A</v>
      </c>
    </row>
    <row r="47" spans="1:11" x14ac:dyDescent="0.2">
      <c r="A47" s="78" t="s">
        <v>42</v>
      </c>
      <c r="B47" s="5" t="s">
        <v>217</v>
      </c>
      <c r="C47" s="8" t="s">
        <v>217</v>
      </c>
      <c r="D47" s="9" t="str">
        <f t="shared" si="8"/>
        <v>N/A</v>
      </c>
      <c r="E47" s="8" t="s">
        <v>1743</v>
      </c>
      <c r="F47" s="9" t="str">
        <f t="shared" si="9"/>
        <v>N/A</v>
      </c>
      <c r="G47" s="8" t="s">
        <v>1743</v>
      </c>
      <c r="H47" s="9" t="str">
        <f t="shared" si="10"/>
        <v>N/A</v>
      </c>
      <c r="I47" s="10" t="s">
        <v>217</v>
      </c>
      <c r="J47" s="10" t="s">
        <v>1743</v>
      </c>
      <c r="K47" s="9" t="str">
        <f t="shared" si="11"/>
        <v>N/A</v>
      </c>
    </row>
    <row r="48" spans="1:11" x14ac:dyDescent="0.2">
      <c r="A48" s="78" t="s">
        <v>43</v>
      </c>
      <c r="B48" s="5" t="s">
        <v>217</v>
      </c>
      <c r="C48" s="8" t="s">
        <v>217</v>
      </c>
      <c r="D48" s="9" t="str">
        <f t="shared" si="8"/>
        <v>N/A</v>
      </c>
      <c r="E48" s="8">
        <v>100</v>
      </c>
      <c r="F48" s="9" t="str">
        <f t="shared" si="9"/>
        <v>N/A</v>
      </c>
      <c r="G48" s="8">
        <v>100</v>
      </c>
      <c r="H48" s="9" t="str">
        <f t="shared" si="10"/>
        <v>N/A</v>
      </c>
      <c r="I48" s="10" t="s">
        <v>217</v>
      </c>
      <c r="J48" s="10">
        <v>0</v>
      </c>
      <c r="K48" s="9" t="str">
        <f t="shared" si="11"/>
        <v>Yes</v>
      </c>
    </row>
    <row r="49" spans="1:12" x14ac:dyDescent="0.2">
      <c r="A49" s="78" t="s">
        <v>44</v>
      </c>
      <c r="B49" s="5" t="s">
        <v>217</v>
      </c>
      <c r="C49" s="8" t="s">
        <v>217</v>
      </c>
      <c r="D49" s="9" t="str">
        <f t="shared" si="8"/>
        <v>N/A</v>
      </c>
      <c r="E49" s="8">
        <v>0</v>
      </c>
      <c r="F49" s="9" t="str">
        <f t="shared" si="9"/>
        <v>N/A</v>
      </c>
      <c r="G49" s="8">
        <v>100</v>
      </c>
      <c r="H49" s="9" t="str">
        <f t="shared" si="10"/>
        <v>N/A</v>
      </c>
      <c r="I49" s="10" t="s">
        <v>217</v>
      </c>
      <c r="J49" s="10" t="s">
        <v>1743</v>
      </c>
      <c r="K49" s="9" t="str">
        <f t="shared" si="11"/>
        <v>N/A</v>
      </c>
    </row>
    <row r="50" spans="1:12" x14ac:dyDescent="0.2">
      <c r="A50" s="78" t="s">
        <v>45</v>
      </c>
      <c r="B50" s="5" t="s">
        <v>217</v>
      </c>
      <c r="C50" s="8" t="s">
        <v>217</v>
      </c>
      <c r="D50" s="9" t="str">
        <f t="shared" si="8"/>
        <v>N/A</v>
      </c>
      <c r="E50" s="8">
        <v>100</v>
      </c>
      <c r="F50" s="9" t="str">
        <f t="shared" si="9"/>
        <v>N/A</v>
      </c>
      <c r="G50" s="8">
        <v>0</v>
      </c>
      <c r="H50" s="9" t="str">
        <f t="shared" si="10"/>
        <v>N/A</v>
      </c>
      <c r="I50" s="10" t="s">
        <v>217</v>
      </c>
      <c r="J50" s="10">
        <v>-100</v>
      </c>
      <c r="K50" s="9" t="str">
        <f t="shared" si="11"/>
        <v>No</v>
      </c>
    </row>
    <row r="51" spans="1:12" x14ac:dyDescent="0.2">
      <c r="A51" s="78" t="s">
        <v>50</v>
      </c>
      <c r="B51" s="5" t="s">
        <v>217</v>
      </c>
      <c r="C51" s="8" t="s">
        <v>217</v>
      </c>
      <c r="D51" s="9" t="str">
        <f t="shared" si="8"/>
        <v>N/A</v>
      </c>
      <c r="E51" s="8">
        <v>0</v>
      </c>
      <c r="F51" s="9" t="str">
        <f t="shared" si="9"/>
        <v>N/A</v>
      </c>
      <c r="G51" s="8">
        <v>0</v>
      </c>
      <c r="H51" s="9" t="str">
        <f t="shared" si="10"/>
        <v>N/A</v>
      </c>
      <c r="I51" s="10" t="s">
        <v>217</v>
      </c>
      <c r="J51" s="10" t="s">
        <v>1743</v>
      </c>
      <c r="K51" s="9" t="str">
        <f t="shared" si="11"/>
        <v>N/A</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1447868</v>
      </c>
      <c r="D7" s="31" t="str">
        <f>IF($B7="N/A","N/A",IF(C7&gt;15,"No",IF(C7&lt;-15,"No","Yes")))</f>
        <v>N/A</v>
      </c>
      <c r="E7" s="30">
        <v>1602455</v>
      </c>
      <c r="F7" s="31" t="str">
        <f>IF($B7="N/A","N/A",IF(E7&gt;15,"No",IF(E7&lt;-15,"No","Yes")))</f>
        <v>N/A</v>
      </c>
      <c r="G7" s="30">
        <v>1743511</v>
      </c>
      <c r="H7" s="31" t="str">
        <f>IF($B7="N/A","N/A",IF(G7&gt;15,"No",IF(G7&lt;-15,"No","Yes")))</f>
        <v>N/A</v>
      </c>
      <c r="I7" s="32">
        <v>10.68</v>
      </c>
      <c r="J7" s="32">
        <v>8.8019999999999996</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3" t="s">
        <v>119</v>
      </c>
      <c r="B9" s="34" t="s">
        <v>217</v>
      </c>
      <c r="C9" s="9">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100</v>
      </c>
      <c r="F11" s="9" t="str">
        <f>IF(OR($B11="N/A",$E11="N/A"),"N/A",IF(E11&gt;100,"No",IF(E11&lt;95,"No","Yes")))</f>
        <v>Yes</v>
      </c>
      <c r="G11" s="9">
        <v>99.999197022999994</v>
      </c>
      <c r="H11" s="9" t="str">
        <f>IF($B11="N/A","N/A",IF(G11&gt;100,"No",IF(G11&lt;95,"No","Yes")))</f>
        <v>Yes</v>
      </c>
      <c r="I11" s="10" t="s">
        <v>217</v>
      </c>
      <c r="J11" s="10">
        <v>-1E-3</v>
      </c>
      <c r="K11" s="9" t="str">
        <f t="shared" si="0"/>
        <v>Yes</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100</v>
      </c>
      <c r="F13" s="9" t="str">
        <f t="shared" si="2"/>
        <v>Yes</v>
      </c>
      <c r="G13" s="9">
        <v>100</v>
      </c>
      <c r="H13" s="9" t="str">
        <f t="shared" si="3"/>
        <v>Yes</v>
      </c>
      <c r="I13" s="10" t="s">
        <v>217</v>
      </c>
      <c r="J13" s="10">
        <v>0</v>
      </c>
      <c r="K13" s="9" t="str">
        <f t="shared" si="0"/>
        <v>Yes</v>
      </c>
    </row>
    <row r="14" spans="1:11" x14ac:dyDescent="0.2">
      <c r="A14" s="3" t="s">
        <v>13</v>
      </c>
      <c r="B14" s="34" t="s">
        <v>217</v>
      </c>
      <c r="C14" s="35">
        <v>1447868</v>
      </c>
      <c r="D14" s="9" t="str">
        <f>IF($B14="N/A","N/A",IF(C14&gt;15,"No",IF(C14&lt;-15,"No","Yes")))</f>
        <v>N/A</v>
      </c>
      <c r="E14" s="35">
        <v>1602455</v>
      </c>
      <c r="F14" s="9" t="str">
        <f>IF($B14="N/A","N/A",IF(E14&gt;15,"No",IF(E14&lt;-15,"No","Yes")))</f>
        <v>N/A</v>
      </c>
      <c r="G14" s="35">
        <v>1743511</v>
      </c>
      <c r="H14" s="9" t="str">
        <f>IF($B14="N/A","N/A",IF(G14&gt;15,"No",IF(G14&lt;-15,"No","Yes")))</f>
        <v>N/A</v>
      </c>
      <c r="I14" s="10">
        <v>10.68</v>
      </c>
      <c r="J14" s="10">
        <v>8.8019999999999996</v>
      </c>
      <c r="K14" s="9" t="str">
        <f t="shared" si="0"/>
        <v>Yes</v>
      </c>
    </row>
    <row r="15" spans="1:11" ht="14.25" customHeight="1" x14ac:dyDescent="0.2">
      <c r="A15" s="3" t="s">
        <v>444</v>
      </c>
      <c r="B15" s="34" t="s">
        <v>217</v>
      </c>
      <c r="C15" s="9">
        <v>0.62346843770000004</v>
      </c>
      <c r="D15" s="9" t="str">
        <f>IF($B15="N/A","N/A",IF(C15&gt;15,"No",IF(C15&lt;-15,"No","Yes")))</f>
        <v>N/A</v>
      </c>
      <c r="E15" s="9">
        <v>0</v>
      </c>
      <c r="F15" s="9" t="str">
        <f>IF($B15="N/A","N/A",IF(E15&gt;15,"No",IF(E15&lt;-15,"No","Yes")))</f>
        <v>N/A</v>
      </c>
      <c r="G15" s="9">
        <v>0</v>
      </c>
      <c r="H15" s="9" t="str">
        <f>IF($B15="N/A","N/A",IF(G15&gt;15,"No",IF(G15&lt;-15,"No","Yes")))</f>
        <v>N/A</v>
      </c>
      <c r="I15" s="10">
        <v>-100</v>
      </c>
      <c r="J15" s="10" t="s">
        <v>1743</v>
      </c>
      <c r="K15" s="9" t="str">
        <f t="shared" si="0"/>
        <v>N/A</v>
      </c>
    </row>
    <row r="16" spans="1:11" ht="12.75" customHeight="1" x14ac:dyDescent="0.2">
      <c r="A16" s="3" t="s">
        <v>856</v>
      </c>
      <c r="B16" s="34" t="s">
        <v>217</v>
      </c>
      <c r="C16" s="36">
        <v>125.7328016</v>
      </c>
      <c r="D16" s="9" t="str">
        <f>IF($B16="N/A","N/A",IF(C16&gt;15,"No",IF(C16&lt;-15,"No","Yes")))</f>
        <v>N/A</v>
      </c>
      <c r="E16" s="36" t="s">
        <v>1743</v>
      </c>
      <c r="F16" s="9" t="str">
        <f>IF($B16="N/A","N/A",IF(E16&gt;15,"No",IF(E16&lt;-15,"No","Yes")))</f>
        <v>N/A</v>
      </c>
      <c r="G16" s="36" t="s">
        <v>1743</v>
      </c>
      <c r="H16" s="9" t="str">
        <f>IF($B16="N/A","N/A",IF(G16&gt;15,"No",IF(G16&lt;-15,"No","Yes")))</f>
        <v>N/A</v>
      </c>
      <c r="I16" s="10" t="s">
        <v>1743</v>
      </c>
      <c r="J16" s="10" t="s">
        <v>1743</v>
      </c>
      <c r="K16" s="9" t="str">
        <f t="shared" si="0"/>
        <v>N/A</v>
      </c>
    </row>
    <row r="17" spans="1:11" x14ac:dyDescent="0.2">
      <c r="A17" s="3" t="s">
        <v>131</v>
      </c>
      <c r="B17" s="34" t="s">
        <v>217</v>
      </c>
      <c r="C17" s="35">
        <v>2987</v>
      </c>
      <c r="D17" s="9" t="str">
        <f>IF($B17="N/A","N/A",IF(C17&gt;15,"No",IF(C17&lt;-15,"No","Yes")))</f>
        <v>N/A</v>
      </c>
      <c r="E17" s="35">
        <v>3328</v>
      </c>
      <c r="F17" s="9" t="str">
        <f>IF($B17="N/A","N/A",IF(E17&gt;15,"No",IF(E17&lt;-15,"No","Yes")))</f>
        <v>N/A</v>
      </c>
      <c r="G17" s="35">
        <v>8043</v>
      </c>
      <c r="H17" s="9" t="str">
        <f>IF($B17="N/A","N/A",IF(G17&gt;15,"No",IF(G17&lt;-15,"No","Yes")))</f>
        <v>N/A</v>
      </c>
      <c r="I17" s="10">
        <v>11.42</v>
      </c>
      <c r="J17" s="10">
        <v>141.69999999999999</v>
      </c>
      <c r="K17" s="9" t="str">
        <f t="shared" si="0"/>
        <v>No</v>
      </c>
    </row>
    <row r="18" spans="1:11" x14ac:dyDescent="0.2">
      <c r="A18" s="3" t="s">
        <v>350</v>
      </c>
      <c r="B18" s="34" t="s">
        <v>217</v>
      </c>
      <c r="C18" s="35" t="s">
        <v>217</v>
      </c>
      <c r="D18" s="9" t="str">
        <f>IF($B18="N/A","N/A",IF(C18&gt;15,"No",IF(C18&lt;-15,"No","Yes")))</f>
        <v>N/A</v>
      </c>
      <c r="E18" s="35" t="s">
        <v>217</v>
      </c>
      <c r="F18" s="9" t="str">
        <f>IF($B18="N/A","N/A",IF(E18&gt;15,"No",IF(E18&lt;-15,"No","Yes")))</f>
        <v>N/A</v>
      </c>
      <c r="G18" s="8">
        <v>0.46131053950000001</v>
      </c>
      <c r="H18" s="9" t="str">
        <f>IF($B18="N/A","N/A",IF(G18&gt;15,"No",IF(G18&lt;-15,"No","Yes")))</f>
        <v>N/A</v>
      </c>
      <c r="I18" s="10" t="s">
        <v>217</v>
      </c>
      <c r="J18" s="10" t="s">
        <v>217</v>
      </c>
      <c r="K18" s="9" t="str">
        <f t="shared" si="0"/>
        <v>N/A</v>
      </c>
    </row>
    <row r="19" spans="1:11" ht="27.75" customHeight="1" x14ac:dyDescent="0.2">
      <c r="A19" s="3" t="s">
        <v>835</v>
      </c>
      <c r="B19" s="34" t="s">
        <v>217</v>
      </c>
      <c r="C19" s="36">
        <v>37.483762972999997</v>
      </c>
      <c r="D19" s="9" t="str">
        <f>IF($B19="N/A","N/A",IF(C19&gt;60,"No",IF(C19&lt;15,"No","Yes")))</f>
        <v>N/A</v>
      </c>
      <c r="E19" s="36">
        <v>54.911658654</v>
      </c>
      <c r="F19" s="9" t="str">
        <f>IF($B19="N/A","N/A",IF(E19&gt;60,"No",IF(E19&lt;15,"No","Yes")))</f>
        <v>N/A</v>
      </c>
      <c r="G19" s="36">
        <v>43.216088524</v>
      </c>
      <c r="H19" s="9" t="str">
        <f>IF($B19="N/A","N/A",IF(G19&gt;60,"No",IF(G19&lt;15,"No","Yes")))</f>
        <v>N/A</v>
      </c>
      <c r="I19" s="10">
        <v>46.49</v>
      </c>
      <c r="J19" s="10">
        <v>-21.3</v>
      </c>
      <c r="K19" s="9" t="str">
        <f t="shared" si="0"/>
        <v>Yes</v>
      </c>
    </row>
    <row r="20" spans="1:11" x14ac:dyDescent="0.2">
      <c r="A20" s="3" t="s">
        <v>27</v>
      </c>
      <c r="B20" s="34" t="s">
        <v>221</v>
      </c>
      <c r="C20" s="35">
        <v>0</v>
      </c>
      <c r="D20" s="9" t="str">
        <f>IF($B20="N/A","N/A",IF(C20="N/A","N/A",IF(C20=0,"Yes","No")))</f>
        <v>Yes</v>
      </c>
      <c r="E20" s="35">
        <v>0</v>
      </c>
      <c r="F20" s="9" t="str">
        <f>IF($B20="N/A","N/A",IF(E20="N/A","N/A",IF(E20=0,"Yes","No")))</f>
        <v>Yes</v>
      </c>
      <c r="G20" s="35">
        <v>0</v>
      </c>
      <c r="H20" s="9" t="str">
        <f>IF($B20="N/A","N/A",IF(G20=0,"Yes","No"))</f>
        <v>Yes</v>
      </c>
      <c r="I20" s="10" t="s">
        <v>1743</v>
      </c>
      <c r="J20" s="10" t="s">
        <v>1743</v>
      </c>
      <c r="K20" s="9" t="str">
        <f t="shared" si="0"/>
        <v>N/A</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1447868</v>
      </c>
      <c r="D6" s="9" t="str">
        <f>IF($B6="N/A","N/A",IF(C6&gt;15,"No",IF(C6&lt;-15,"No","Yes")))</f>
        <v>N/A</v>
      </c>
      <c r="E6" s="35">
        <v>1602455</v>
      </c>
      <c r="F6" s="9" t="str">
        <f>IF($B6="N/A","N/A",IF(E6&gt;15,"No",IF(E6&lt;-15,"No","Yes")))</f>
        <v>N/A</v>
      </c>
      <c r="G6" s="35">
        <v>1743511</v>
      </c>
      <c r="H6" s="9" t="str">
        <f>IF($B6="N/A","N/A",IF(G6&gt;15,"No",IF(G6&lt;-15,"No","Yes")))</f>
        <v>N/A</v>
      </c>
      <c r="I6" s="10">
        <v>10.68</v>
      </c>
      <c r="J6" s="10">
        <v>8.8019999999999996</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64.201367114000007</v>
      </c>
      <c r="D9" s="9" t="str">
        <f>IF($B9="N/A","N/A",IF(C9&gt;60,"No",IF(C9&lt;15,"No","Yes")))</f>
        <v>No</v>
      </c>
      <c r="E9" s="36">
        <v>60.461279099999999</v>
      </c>
      <c r="F9" s="9" t="str">
        <f>IF($B9="N/A","N/A",IF(E9&gt;60,"No",IF(E9&lt;15,"No","Yes")))</f>
        <v>No</v>
      </c>
      <c r="G9" s="36">
        <v>60.833232483000003</v>
      </c>
      <c r="H9" s="9" t="str">
        <f>IF($B9="N/A","N/A",IF(G9&gt;60,"No",IF(G9&lt;15,"No","Yes")))</f>
        <v>No</v>
      </c>
      <c r="I9" s="10">
        <v>-5.83</v>
      </c>
      <c r="J9" s="10">
        <v>0.61519999999999997</v>
      </c>
      <c r="K9" s="9" t="str">
        <f t="shared" si="0"/>
        <v>Yes</v>
      </c>
    </row>
    <row r="10" spans="1:11" x14ac:dyDescent="0.2">
      <c r="A10" s="3" t="s">
        <v>14</v>
      </c>
      <c r="B10" s="34" t="s">
        <v>276</v>
      </c>
      <c r="C10" s="9">
        <v>16.344376697000001</v>
      </c>
      <c r="D10" s="9" t="str">
        <f>IF($B10="N/A","N/A",IF(C10&gt;15,"No",IF(C10&lt;=0,"No","Yes")))</f>
        <v>No</v>
      </c>
      <c r="E10" s="9">
        <v>16.299365661</v>
      </c>
      <c r="F10" s="9" t="str">
        <f>IF($B10="N/A","N/A",IF(E10&gt;15,"No",IF(E10&lt;=0,"No","Yes")))</f>
        <v>No</v>
      </c>
      <c r="G10" s="9">
        <v>16.161928431</v>
      </c>
      <c r="H10" s="9" t="str">
        <f>IF($B10="N/A","N/A",IF(G10&gt;15,"No",IF(G10&lt;=0,"No","Yes")))</f>
        <v>No</v>
      </c>
      <c r="I10" s="10">
        <v>-0.27500000000000002</v>
      </c>
      <c r="J10" s="10">
        <v>-0.84299999999999997</v>
      </c>
      <c r="K10" s="9" t="str">
        <f t="shared" si="0"/>
        <v>Yes</v>
      </c>
    </row>
    <row r="11" spans="1:11" x14ac:dyDescent="0.2">
      <c r="A11" s="3" t="s">
        <v>871</v>
      </c>
      <c r="B11" s="34" t="s">
        <v>217</v>
      </c>
      <c r="C11" s="36">
        <v>74.091943628999999</v>
      </c>
      <c r="D11" s="9" t="str">
        <f>IF($B11="N/A","N/A",IF(C11&gt;15,"No",IF(C11&lt;-15,"No","Yes")))</f>
        <v>N/A</v>
      </c>
      <c r="E11" s="36">
        <v>65.130207894999998</v>
      </c>
      <c r="F11" s="9" t="str">
        <f>IF($B11="N/A","N/A",IF(E11&gt;15,"No",IF(E11&lt;-15,"No","Yes")))</f>
        <v>N/A</v>
      </c>
      <c r="G11" s="36">
        <v>67.064843764000003</v>
      </c>
      <c r="H11" s="9" t="str">
        <f>IF($B11="N/A","N/A",IF(G11&gt;15,"No",IF(G11&lt;-15,"No","Yes")))</f>
        <v>N/A</v>
      </c>
      <c r="I11" s="10">
        <v>-12.1</v>
      </c>
      <c r="J11" s="10">
        <v>2.97</v>
      </c>
      <c r="K11" s="9" t="str">
        <f t="shared" si="0"/>
        <v>Yes</v>
      </c>
    </row>
    <row r="12" spans="1:11" x14ac:dyDescent="0.2">
      <c r="A12" s="3" t="s">
        <v>932</v>
      </c>
      <c r="B12" s="34" t="s">
        <v>217</v>
      </c>
      <c r="C12" s="9">
        <v>0.63299969330000005</v>
      </c>
      <c r="D12" s="9" t="str">
        <f>IF($B12="N/A","N/A",IF(C12&gt;15,"No",IF(C12&lt;-15,"No","Yes")))</f>
        <v>N/A</v>
      </c>
      <c r="E12" s="9">
        <v>0.63702256850000005</v>
      </c>
      <c r="F12" s="9" t="str">
        <f>IF($B12="N/A","N/A",IF(E12&gt;15,"No",IF(E12&lt;-15,"No","Yes")))</f>
        <v>N/A</v>
      </c>
      <c r="G12" s="9">
        <v>0.62282371609999998</v>
      </c>
      <c r="H12" s="9" t="str">
        <f>IF($B12="N/A","N/A",IF(G12&gt;15,"No",IF(G12&lt;-15,"No","Yes")))</f>
        <v>N/A</v>
      </c>
      <c r="I12" s="10">
        <v>0.63549999999999995</v>
      </c>
      <c r="J12" s="10">
        <v>-2.23</v>
      </c>
      <c r="K12" s="9" t="str">
        <f t="shared" si="0"/>
        <v>Yes</v>
      </c>
    </row>
    <row r="13" spans="1:11" x14ac:dyDescent="0.2">
      <c r="A13" s="3" t="s">
        <v>51</v>
      </c>
      <c r="B13" s="34"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4" t="s">
        <v>278</v>
      </c>
      <c r="C14" s="9">
        <v>0</v>
      </c>
      <c r="D14" s="9" t="str">
        <f>IF($B14="N/A","N/A",IF(C14&gt;6,"No",IF(C14&lt;=0,"No","Yes")))</f>
        <v>No</v>
      </c>
      <c r="E14" s="9">
        <v>0</v>
      </c>
      <c r="F14" s="9" t="str">
        <f>IF($B14="N/A","N/A",IF(E14&gt;6,"No",IF(E14&lt;=0,"No","Yes")))</f>
        <v>No</v>
      </c>
      <c r="G14" s="9">
        <v>0</v>
      </c>
      <c r="H14" s="9" t="str">
        <f>IF($B14="N/A","N/A",IF(G14&gt;6,"No",IF(G14&lt;=0,"No","Yes")))</f>
        <v>No</v>
      </c>
      <c r="I14" s="10" t="s">
        <v>1743</v>
      </c>
      <c r="J14" s="10" t="s">
        <v>1743</v>
      </c>
      <c r="K14" s="9" t="str">
        <f t="shared" si="0"/>
        <v>N/A</v>
      </c>
    </row>
    <row r="15" spans="1:11" x14ac:dyDescent="0.2">
      <c r="A15" s="3" t="s">
        <v>168</v>
      </c>
      <c r="B15" s="34" t="s">
        <v>217</v>
      </c>
      <c r="C15" s="9">
        <v>99.999654664999994</v>
      </c>
      <c r="D15" s="9" t="str">
        <f>IF($B15="N/A","N/A",IF(C15&gt;15,"No",IF(C15&lt;-15,"No","Yes")))</f>
        <v>N/A</v>
      </c>
      <c r="E15" s="9">
        <v>100</v>
      </c>
      <c r="F15" s="9" t="str">
        <f>IF($B15="N/A","N/A",IF(E15&gt;15,"No",IF(E15&lt;-15,"No","Yes")))</f>
        <v>N/A</v>
      </c>
      <c r="G15" s="9">
        <v>100</v>
      </c>
      <c r="H15" s="9" t="str">
        <f>IF($B15="N/A","N/A",IF(G15&gt;15,"No",IF(G15&lt;-15,"No","Yes")))</f>
        <v>N/A</v>
      </c>
      <c r="I15" s="10">
        <v>2.9999999999999997E-4</v>
      </c>
      <c r="J15" s="10">
        <v>0</v>
      </c>
      <c r="K15" s="9" t="str">
        <f t="shared" si="0"/>
        <v>Yes</v>
      </c>
    </row>
    <row r="16" spans="1:11" x14ac:dyDescent="0.2">
      <c r="A16" s="3" t="s">
        <v>169</v>
      </c>
      <c r="B16" s="34" t="s">
        <v>279</v>
      </c>
      <c r="C16" s="9">
        <v>99.990399676999999</v>
      </c>
      <c r="D16" s="9" t="str">
        <f>IF($B16="N/A","N/A",IF(C16&gt;98,"Yes","No"))</f>
        <v>Yes</v>
      </c>
      <c r="E16" s="9">
        <v>99.998814319000005</v>
      </c>
      <c r="F16" s="9" t="str">
        <f>IF($B16="N/A","N/A",IF(E16&gt;98,"Yes","No"))</f>
        <v>Yes</v>
      </c>
      <c r="G16" s="9">
        <v>99.998910245000005</v>
      </c>
      <c r="H16" s="9" t="str">
        <f>IF($B16="N/A","N/A",IF(G16&gt;98,"Yes","No"))</f>
        <v>Yes</v>
      </c>
      <c r="I16" s="10">
        <v>8.3999999999999995E-3</v>
      </c>
      <c r="J16" s="10">
        <v>1E-4</v>
      </c>
      <c r="K16" s="9" t="str">
        <f t="shared" si="0"/>
        <v>Yes</v>
      </c>
    </row>
    <row r="17" spans="1:11" x14ac:dyDescent="0.2">
      <c r="A17" s="3" t="s">
        <v>21</v>
      </c>
      <c r="B17" s="34" t="s">
        <v>279</v>
      </c>
      <c r="C17" s="9">
        <v>99.877958488000004</v>
      </c>
      <c r="D17" s="9" t="str">
        <f>IF($B17="N/A","N/A",IF(C17&gt;98,"Yes","No"))</f>
        <v>Yes</v>
      </c>
      <c r="E17" s="9">
        <v>99.837124911000004</v>
      </c>
      <c r="F17" s="9" t="str">
        <f>IF($B17="N/A","N/A",IF(E17&gt;98,"Yes","No"))</f>
        <v>Yes</v>
      </c>
      <c r="G17" s="9">
        <v>99.788300733</v>
      </c>
      <c r="H17" s="9" t="str">
        <f>IF($B17="N/A","N/A",IF(G17&gt;98,"Yes","No"))</f>
        <v>Yes</v>
      </c>
      <c r="I17" s="10">
        <v>-4.1000000000000002E-2</v>
      </c>
      <c r="J17" s="10">
        <v>-4.9000000000000002E-2</v>
      </c>
      <c r="K17" s="9" t="str">
        <f t="shared" si="0"/>
        <v>Yes</v>
      </c>
    </row>
    <row r="18" spans="1:11" x14ac:dyDescent="0.2">
      <c r="A18" s="3" t="s">
        <v>53</v>
      </c>
      <c r="B18" s="34" t="s">
        <v>279</v>
      </c>
      <c r="C18" s="9">
        <v>100</v>
      </c>
      <c r="D18" s="9" t="str">
        <f>IF($B18="N/A","N/A",IF(C18&gt;98,"Yes","No"))</f>
        <v>Yes</v>
      </c>
      <c r="E18" s="9">
        <v>99.999937595999995</v>
      </c>
      <c r="F18" s="9" t="str">
        <f>IF($B18="N/A","N/A",IF(E18&gt;98,"Yes","No"))</f>
        <v>Yes</v>
      </c>
      <c r="G18" s="9">
        <v>100</v>
      </c>
      <c r="H18" s="9" t="str">
        <f>IF($B18="N/A","N/A",IF(G18&gt;98,"Yes","No"))</f>
        <v>Yes</v>
      </c>
      <c r="I18" s="10">
        <v>0</v>
      </c>
      <c r="J18" s="10">
        <v>1E-4</v>
      </c>
      <c r="K18" s="9" t="str">
        <f t="shared" si="0"/>
        <v>Yes</v>
      </c>
    </row>
    <row r="19" spans="1:11" ht="12.75" customHeight="1" x14ac:dyDescent="0.2">
      <c r="A19" s="3" t="s">
        <v>678</v>
      </c>
      <c r="B19" s="34" t="s">
        <v>227</v>
      </c>
      <c r="C19" s="9">
        <v>99.747836129000007</v>
      </c>
      <c r="D19" s="9" t="str">
        <f>IF($B19="N/A","N/A",IF(C19&gt;100,"No",IF(C19&lt;98,"No","Yes")))</f>
        <v>Yes</v>
      </c>
      <c r="E19" s="9">
        <v>99.731412114999998</v>
      </c>
      <c r="F19" s="9" t="str">
        <f>IF($B19="N/A","N/A",IF(E19&gt;100,"No",IF(E19&lt;98,"No","Yes")))</f>
        <v>Yes</v>
      </c>
      <c r="G19" s="9">
        <v>99.629712689000002</v>
      </c>
      <c r="H19" s="9" t="str">
        <f>IF($B19="N/A","N/A",IF(G19&gt;100,"No",IF(G19&lt;98,"No","Yes")))</f>
        <v>Yes</v>
      </c>
      <c r="I19" s="10">
        <v>-1.6E-2</v>
      </c>
      <c r="J19" s="10">
        <v>-0.10199999999999999</v>
      </c>
      <c r="K19" s="9" t="str">
        <f>IF(J19="Div by 0", "N/A", IF(J19="N/A","N/A", IF(J19&gt;30, "No", IF(J19&lt;-30, "No", "Yes"))))</f>
        <v>Yes</v>
      </c>
    </row>
    <row r="20" spans="1:11" x14ac:dyDescent="0.2">
      <c r="A20" s="3" t="s">
        <v>679</v>
      </c>
      <c r="B20" s="34" t="s">
        <v>227</v>
      </c>
      <c r="C20" s="9">
        <v>99.999861866000003</v>
      </c>
      <c r="D20" s="9" t="str">
        <f>IF($B20="N/A","N/A",IF(C20&gt;100,"No",IF(C20&lt;98,"No","Yes")))</f>
        <v>Yes</v>
      </c>
      <c r="E20" s="9">
        <v>99.998814319000005</v>
      </c>
      <c r="F20" s="9" t="str">
        <f>IF($B20="N/A","N/A",IF(E20&gt;100,"No",IF(E20&lt;98,"No","Yes")))</f>
        <v>Yes</v>
      </c>
      <c r="G20" s="9">
        <v>99.997189578999993</v>
      </c>
      <c r="H20" s="9" t="str">
        <f>IF($B20="N/A","N/A",IF(G20&gt;100,"No",IF(G20&lt;98,"No","Yes")))</f>
        <v>Yes</v>
      </c>
      <c r="I20" s="10">
        <v>-1E-3</v>
      </c>
      <c r="J20" s="10">
        <v>-2E-3</v>
      </c>
      <c r="K20" s="9" t="str">
        <f>IF(J20="Div by 0", "N/A", IF(J20="N/A","N/A", IF(J20&gt;30, "No", IF(J20&lt;-30, "No", "Yes"))))</f>
        <v>Yes</v>
      </c>
    </row>
    <row r="21" spans="1:11" x14ac:dyDescent="0.2">
      <c r="A21" s="3" t="s">
        <v>680</v>
      </c>
      <c r="B21" s="34" t="s">
        <v>227</v>
      </c>
      <c r="C21" s="9">
        <v>99.999861866000003</v>
      </c>
      <c r="D21" s="9" t="str">
        <f>IF($B21="N/A","N/A",IF(C21&gt;100,"No",IF(C21&lt;98,"No","Yes")))</f>
        <v>Yes</v>
      </c>
      <c r="E21" s="9">
        <v>99.998814319000005</v>
      </c>
      <c r="F21" s="9" t="str">
        <f>IF($B21="N/A","N/A",IF(E21&gt;100,"No",IF(E21&lt;98,"No","Yes")))</f>
        <v>Yes</v>
      </c>
      <c r="G21" s="9">
        <v>99.997189578999993</v>
      </c>
      <c r="H21" s="9" t="str">
        <f>IF($B21="N/A","N/A",IF(G21&gt;100,"No",IF(G21&lt;98,"No","Yes")))</f>
        <v>Yes</v>
      </c>
      <c r="I21" s="10">
        <v>-1E-3</v>
      </c>
      <c r="J21" s="10">
        <v>-2E-3</v>
      </c>
      <c r="K21" s="9" t="str">
        <f>IF(J21="Div by 0", "N/A", IF(J21="N/A","N/A", IF(J21&gt;30, "No", IF(J21&lt;-30, "No", "Yes"))))</f>
        <v>Yes</v>
      </c>
    </row>
    <row r="22" spans="1:11" ht="13.5" customHeight="1" x14ac:dyDescent="0.2">
      <c r="A22" s="3" t="s">
        <v>1724</v>
      </c>
      <c r="B22" s="34" t="s">
        <v>217</v>
      </c>
      <c r="C22" s="9">
        <v>67.359248218999994</v>
      </c>
      <c r="D22" s="9" t="str">
        <f>IF($B22="N/A","N/A",IF(C22&gt;15,"No",IF(C22&lt;-15,"No","Yes")))</f>
        <v>N/A</v>
      </c>
      <c r="E22" s="9">
        <v>65.542870159000003</v>
      </c>
      <c r="F22" s="9" t="str">
        <f>IF($B22="N/A","N/A",IF(E22&gt;15,"No",IF(E22&lt;-15,"No","Yes")))</f>
        <v>N/A</v>
      </c>
      <c r="G22" s="9">
        <v>66.169298616000006</v>
      </c>
      <c r="H22" s="9" t="str">
        <f>IF($B22="N/A","N/A",IF(G22&gt;15,"No",IF(G22&lt;-15,"No","Yes")))</f>
        <v>N/A</v>
      </c>
      <c r="I22" s="10">
        <v>-2.7</v>
      </c>
      <c r="J22" s="10">
        <v>0.95579999999999998</v>
      </c>
      <c r="K22" s="9" t="str">
        <f t="shared" ref="K22:K31" si="1">IF(J22="Div by 0", "N/A", IF(J22="N/A","N/A", IF(J22&gt;30, "No", IF(J22&lt;-30, "No", "Yes"))))</f>
        <v>Yes</v>
      </c>
    </row>
    <row r="23" spans="1:11" x14ac:dyDescent="0.2">
      <c r="A23" s="3" t="s">
        <v>933</v>
      </c>
      <c r="B23" s="34" t="s">
        <v>217</v>
      </c>
      <c r="C23" s="9">
        <v>32.48120685</v>
      </c>
      <c r="D23" s="9" t="str">
        <f>IF($B23="N/A","N/A",IF(C23&gt;15,"No",IF(C23&lt;-15,"No","Yes")))</f>
        <v>N/A</v>
      </c>
      <c r="E23" s="9">
        <v>34.136247195999999</v>
      </c>
      <c r="F23" s="9" t="str">
        <f>IF($B23="N/A","N/A",IF(E23&gt;15,"No",IF(E23&lt;-15,"No","Yes")))</f>
        <v>N/A</v>
      </c>
      <c r="G23" s="9">
        <v>33.457431585000002</v>
      </c>
      <c r="H23" s="9" t="str">
        <f>IF($B23="N/A","N/A",IF(G23&gt;15,"No",IF(G23&lt;-15,"No","Yes")))</f>
        <v>N/A</v>
      </c>
      <c r="I23" s="10">
        <v>5.0949999999999998</v>
      </c>
      <c r="J23" s="10">
        <v>-1.99</v>
      </c>
      <c r="K23" s="9" t="str">
        <f t="shared" si="1"/>
        <v>Yes</v>
      </c>
    </row>
    <row r="24" spans="1:11" ht="25.5" x14ac:dyDescent="0.2">
      <c r="A24" s="3" t="s">
        <v>934</v>
      </c>
      <c r="B24" s="34" t="s">
        <v>217</v>
      </c>
      <c r="C24" s="9">
        <v>1.16723348E-2</v>
      </c>
      <c r="D24" s="9" t="str">
        <f>IF($B24="N/A","N/A",IF(C24&gt;15,"No",IF(C24&lt;-15,"No","Yes")))</f>
        <v>N/A</v>
      </c>
      <c r="E24" s="9">
        <v>1.42281687E-2</v>
      </c>
      <c r="F24" s="9" t="str">
        <f>IF($B24="N/A","N/A",IF(E24&gt;15,"No",IF(E24&lt;-15,"No","Yes")))</f>
        <v>N/A</v>
      </c>
      <c r="G24" s="9">
        <v>2.6727677700000001E-2</v>
      </c>
      <c r="H24" s="9" t="str">
        <f>IF($B24="N/A","N/A",IF(G24&gt;15,"No",IF(G24&lt;-15,"No","Yes")))</f>
        <v>N/A</v>
      </c>
      <c r="I24" s="10">
        <v>21.9</v>
      </c>
      <c r="J24" s="10">
        <v>87.85</v>
      </c>
      <c r="K24" s="9" t="str">
        <f t="shared" si="1"/>
        <v>No</v>
      </c>
    </row>
    <row r="25" spans="1:11" x14ac:dyDescent="0.2">
      <c r="A25" s="3" t="s">
        <v>170</v>
      </c>
      <c r="B25" s="34" t="s">
        <v>217</v>
      </c>
      <c r="C25" s="9">
        <v>99.999861866000003</v>
      </c>
      <c r="D25" s="9" t="str">
        <f t="shared" ref="D25:D27" si="2">IF($B25="N/A","N/A",IF(C25&gt;15,"No",IF(C25&lt;-15,"No","Yes")))</f>
        <v>N/A</v>
      </c>
      <c r="E25" s="9">
        <v>99.998814319000005</v>
      </c>
      <c r="F25" s="9" t="str">
        <f t="shared" ref="F25:F27" si="3">IF($B25="N/A","N/A",IF(E25&gt;15,"No",IF(E25&lt;-15,"No","Yes")))</f>
        <v>N/A</v>
      </c>
      <c r="G25" s="9">
        <v>99.997189578999993</v>
      </c>
      <c r="H25" s="9" t="str">
        <f t="shared" ref="H25:H27" si="4">IF($B25="N/A","N/A",IF(G25&gt;15,"No",IF(G25&lt;-15,"No","Yes")))</f>
        <v>N/A</v>
      </c>
      <c r="I25" s="10">
        <v>-1E-3</v>
      </c>
      <c r="J25" s="10">
        <v>-2E-3</v>
      </c>
      <c r="K25" s="9" t="str">
        <f t="shared" si="1"/>
        <v>Yes</v>
      </c>
    </row>
    <row r="26" spans="1:11" x14ac:dyDescent="0.2">
      <c r="A26" s="3" t="s">
        <v>171</v>
      </c>
      <c r="B26" s="34" t="s">
        <v>217</v>
      </c>
      <c r="C26" s="9">
        <v>99.999861866000003</v>
      </c>
      <c r="D26" s="9" t="str">
        <f t="shared" si="2"/>
        <v>N/A</v>
      </c>
      <c r="E26" s="9">
        <v>99.998814319000005</v>
      </c>
      <c r="F26" s="9" t="str">
        <f t="shared" si="3"/>
        <v>N/A</v>
      </c>
      <c r="G26" s="9">
        <v>99.997189578999993</v>
      </c>
      <c r="H26" s="9" t="str">
        <f t="shared" si="4"/>
        <v>N/A</v>
      </c>
      <c r="I26" s="10">
        <v>-1E-3</v>
      </c>
      <c r="J26" s="10">
        <v>-2E-3</v>
      </c>
      <c r="K26" s="9" t="str">
        <f t="shared" si="1"/>
        <v>Yes</v>
      </c>
    </row>
    <row r="27" spans="1:11" x14ac:dyDescent="0.2">
      <c r="A27" s="3" t="s">
        <v>172</v>
      </c>
      <c r="B27" s="34" t="s">
        <v>217</v>
      </c>
      <c r="C27" s="9">
        <v>99.999861866000003</v>
      </c>
      <c r="D27" s="9" t="str">
        <f t="shared" si="2"/>
        <v>N/A</v>
      </c>
      <c r="E27" s="9">
        <v>99.998814319000005</v>
      </c>
      <c r="F27" s="9" t="str">
        <f t="shared" si="3"/>
        <v>N/A</v>
      </c>
      <c r="G27" s="9">
        <v>99.997189578999993</v>
      </c>
      <c r="H27" s="9" t="str">
        <f t="shared" si="4"/>
        <v>N/A</v>
      </c>
      <c r="I27" s="10">
        <v>-1E-3</v>
      </c>
      <c r="J27" s="10">
        <v>-2E-3</v>
      </c>
      <c r="K27" s="9" t="str">
        <f t="shared" si="1"/>
        <v>Yes</v>
      </c>
    </row>
    <row r="28" spans="1:11" x14ac:dyDescent="0.2">
      <c r="A28" s="3" t="s">
        <v>54</v>
      </c>
      <c r="B28" s="34" t="s">
        <v>217</v>
      </c>
      <c r="C28" s="9">
        <v>5.8947362605000002</v>
      </c>
      <c r="D28" s="9" t="str">
        <f>IF($B28="N/A","N/A",IF(C28&gt;15,"No",IF(C28&lt;-15,"No","Yes")))</f>
        <v>N/A</v>
      </c>
      <c r="E28" s="9">
        <v>5.9655965377999998</v>
      </c>
      <c r="F28" s="9" t="str">
        <f>IF($B28="N/A","N/A",IF(E28&gt;15,"No",IF(E28&lt;-15,"No","Yes")))</f>
        <v>N/A</v>
      </c>
      <c r="G28" s="9">
        <v>6.4059819525000004</v>
      </c>
      <c r="H28" s="9" t="str">
        <f>IF($B28="N/A","N/A",IF(G28&gt;15,"No",IF(G28&lt;-15,"No","Yes")))</f>
        <v>N/A</v>
      </c>
      <c r="I28" s="10">
        <v>1.202</v>
      </c>
      <c r="J28" s="10">
        <v>7.3819999999999997</v>
      </c>
      <c r="K28" s="9" t="str">
        <f t="shared" si="1"/>
        <v>Yes</v>
      </c>
    </row>
    <row r="29" spans="1:11" x14ac:dyDescent="0.2">
      <c r="A29" s="3" t="s">
        <v>55</v>
      </c>
      <c r="B29" s="34" t="s">
        <v>217</v>
      </c>
      <c r="C29" s="9">
        <v>94.105125604999998</v>
      </c>
      <c r="D29" s="9" t="str">
        <f>IF($B29="N/A","N/A",IF(C29&gt;15,"No",IF(C29&lt;-15,"No","Yes")))</f>
        <v>N/A</v>
      </c>
      <c r="E29" s="9">
        <v>94.033217781000005</v>
      </c>
      <c r="F29" s="9" t="str">
        <f>IF($B29="N/A","N/A",IF(E29&gt;15,"No",IF(E29&lt;-15,"No","Yes")))</f>
        <v>N/A</v>
      </c>
      <c r="G29" s="9">
        <v>93.591207625999999</v>
      </c>
      <c r="H29" s="9" t="str">
        <f>IF($B29="N/A","N/A",IF(G29&gt;15,"No",IF(G29&lt;-15,"No","Yes")))</f>
        <v>N/A</v>
      </c>
      <c r="I29" s="10">
        <v>-7.5999999999999998E-2</v>
      </c>
      <c r="J29" s="10">
        <v>-0.47</v>
      </c>
      <c r="K29" s="9" t="str">
        <f t="shared" si="1"/>
        <v>Yes</v>
      </c>
    </row>
    <row r="30" spans="1:11" x14ac:dyDescent="0.2">
      <c r="A30" s="3" t="s">
        <v>56</v>
      </c>
      <c r="B30" s="34" t="s">
        <v>217</v>
      </c>
      <c r="C30" s="9">
        <v>68.701359515999997</v>
      </c>
      <c r="D30" s="9" t="str">
        <f>IF($B30="N/A","N/A",IF(C30&gt;15,"No",IF(C30&lt;-15,"No","Yes")))</f>
        <v>N/A</v>
      </c>
      <c r="E30" s="9">
        <v>72.581757366000005</v>
      </c>
      <c r="F30" s="9" t="str">
        <f>IF($B30="N/A","N/A",IF(E30&gt;15,"No",IF(E30&lt;-15,"No","Yes")))</f>
        <v>N/A</v>
      </c>
      <c r="G30" s="9">
        <v>74.705006162999993</v>
      </c>
      <c r="H30" s="9" t="str">
        <f>IF($B30="N/A","N/A",IF(G30&gt;15,"No",IF(G30&lt;-15,"No","Yes")))</f>
        <v>N/A</v>
      </c>
      <c r="I30" s="10">
        <v>5.6479999999999997</v>
      </c>
      <c r="J30" s="10">
        <v>2.9249999999999998</v>
      </c>
      <c r="K30" s="9" t="str">
        <f t="shared" si="1"/>
        <v>Yes</v>
      </c>
    </row>
    <row r="31" spans="1:11" x14ac:dyDescent="0.2">
      <c r="A31" s="3" t="s">
        <v>57</v>
      </c>
      <c r="B31" s="34" t="s">
        <v>217</v>
      </c>
      <c r="C31" s="9">
        <v>27.081267077</v>
      </c>
      <c r="D31" s="9" t="str">
        <f>IF($B31="N/A","N/A",IF(C31&gt;15,"No",IF(C31&lt;-15,"No","Yes")))</f>
        <v>N/A</v>
      </c>
      <c r="E31" s="9">
        <v>23.888720744</v>
      </c>
      <c r="F31" s="9" t="str">
        <f>IF($B31="N/A","N/A",IF(E31&gt;15,"No",IF(E31&lt;-15,"No","Yes")))</f>
        <v>N/A</v>
      </c>
      <c r="G31" s="9">
        <v>21.318075997000001</v>
      </c>
      <c r="H31" s="9" t="str">
        <f>IF($B31="N/A","N/A",IF(G31&gt;15,"No",IF(G31&lt;-15,"No","Yes")))</f>
        <v>N/A</v>
      </c>
      <c r="I31" s="10">
        <v>-11.8</v>
      </c>
      <c r="J31" s="10">
        <v>-10.8</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0</v>
      </c>
      <c r="F6" s="9" t="str">
        <f t="shared" si="0"/>
        <v>N/A</v>
      </c>
      <c r="G6" s="35">
        <v>0</v>
      </c>
      <c r="H6" s="9" t="str">
        <f t="shared" ref="H6:H18" si="1">IF($B6="N/A","N/A",IF(G6&lt;0,"No","Yes"))</f>
        <v>N/A</v>
      </c>
      <c r="I6" s="10" t="s">
        <v>217</v>
      </c>
      <c r="J6" s="10" t="s">
        <v>1743</v>
      </c>
      <c r="K6" s="9" t="str">
        <f t="shared" ref="K6:K18" si="2">IF(J6="Div by 0", "N/A", IF(J6="N/A","N/A", IF(J6&gt;30, "No", IF(J6&lt;-30, "No", "Yes"))))</f>
        <v>N/A</v>
      </c>
    </row>
    <row r="7" spans="1:11" x14ac:dyDescent="0.2">
      <c r="A7" s="25" t="s">
        <v>445</v>
      </c>
      <c r="B7" s="77" t="s">
        <v>217</v>
      </c>
      <c r="C7" s="9" t="s">
        <v>217</v>
      </c>
      <c r="D7" s="9" t="str">
        <f t="shared" si="0"/>
        <v>N/A</v>
      </c>
      <c r="E7" s="9" t="s">
        <v>1743</v>
      </c>
      <c r="F7" s="9" t="str">
        <f t="shared" si="0"/>
        <v>N/A</v>
      </c>
      <c r="G7" s="9" t="s">
        <v>1743</v>
      </c>
      <c r="H7" s="9" t="str">
        <f t="shared" si="1"/>
        <v>N/A</v>
      </c>
      <c r="I7" s="10" t="s">
        <v>217</v>
      </c>
      <c r="J7" s="10" t="s">
        <v>1743</v>
      </c>
      <c r="K7" s="9" t="str">
        <f t="shared" si="2"/>
        <v>N/A</v>
      </c>
    </row>
    <row r="8" spans="1:11" x14ac:dyDescent="0.2">
      <c r="A8" s="25" t="s">
        <v>446</v>
      </c>
      <c r="B8" s="77" t="s">
        <v>217</v>
      </c>
      <c r="C8" s="9" t="s">
        <v>217</v>
      </c>
      <c r="D8" s="9" t="str">
        <f t="shared" si="0"/>
        <v>N/A</v>
      </c>
      <c r="E8" s="9" t="s">
        <v>1743</v>
      </c>
      <c r="F8" s="9" t="str">
        <f t="shared" si="0"/>
        <v>N/A</v>
      </c>
      <c r="G8" s="9" t="s">
        <v>1743</v>
      </c>
      <c r="H8" s="9" t="str">
        <f t="shared" si="1"/>
        <v>N/A</v>
      </c>
      <c r="I8" s="10" t="s">
        <v>217</v>
      </c>
      <c r="J8" s="10" t="s">
        <v>1743</v>
      </c>
      <c r="K8" s="9" t="str">
        <f t="shared" si="2"/>
        <v>N/A</v>
      </c>
    </row>
    <row r="9" spans="1:11" x14ac:dyDescent="0.2">
      <c r="A9" s="25" t="s">
        <v>447</v>
      </c>
      <c r="B9" s="77" t="s">
        <v>217</v>
      </c>
      <c r="C9" s="9" t="s">
        <v>217</v>
      </c>
      <c r="D9" s="9" t="str">
        <f t="shared" si="0"/>
        <v>N/A</v>
      </c>
      <c r="E9" s="9" t="s">
        <v>1743</v>
      </c>
      <c r="F9" s="9" t="str">
        <f t="shared" si="0"/>
        <v>N/A</v>
      </c>
      <c r="G9" s="9" t="s">
        <v>1743</v>
      </c>
      <c r="H9" s="9" t="str">
        <f t="shared" si="1"/>
        <v>N/A</v>
      </c>
      <c r="I9" s="10" t="s">
        <v>217</v>
      </c>
      <c r="J9" s="10" t="s">
        <v>1743</v>
      </c>
      <c r="K9" s="9" t="str">
        <f t="shared" si="2"/>
        <v>N/A</v>
      </c>
    </row>
    <row r="10" spans="1:11" x14ac:dyDescent="0.2">
      <c r="A10" s="25" t="s">
        <v>448</v>
      </c>
      <c r="B10" s="77" t="s">
        <v>217</v>
      </c>
      <c r="C10" s="9" t="s">
        <v>217</v>
      </c>
      <c r="D10" s="9" t="str">
        <f t="shared" si="0"/>
        <v>N/A</v>
      </c>
      <c r="E10" s="9" t="s">
        <v>1743</v>
      </c>
      <c r="F10" s="9" t="str">
        <f t="shared" si="0"/>
        <v>N/A</v>
      </c>
      <c r="G10" s="9" t="s">
        <v>1743</v>
      </c>
      <c r="H10" s="9" t="str">
        <f t="shared" si="1"/>
        <v>N/A</v>
      </c>
      <c r="I10" s="10" t="s">
        <v>217</v>
      </c>
      <c r="J10" s="10" t="s">
        <v>1743</v>
      </c>
      <c r="K10" s="9" t="str">
        <f t="shared" si="2"/>
        <v>N/A</v>
      </c>
    </row>
    <row r="11" spans="1:11" x14ac:dyDescent="0.2">
      <c r="A11" s="2" t="s">
        <v>211</v>
      </c>
      <c r="B11" s="77" t="s">
        <v>217</v>
      </c>
      <c r="C11" s="9" t="s">
        <v>217</v>
      </c>
      <c r="D11" s="9" t="str">
        <f t="shared" si="0"/>
        <v>N/A</v>
      </c>
      <c r="E11" s="9" t="s">
        <v>1743</v>
      </c>
      <c r="F11" s="9" t="str">
        <f t="shared" si="0"/>
        <v>N/A</v>
      </c>
      <c r="G11" s="9" t="s">
        <v>1743</v>
      </c>
      <c r="H11" s="9" t="str">
        <f t="shared" si="1"/>
        <v>N/A</v>
      </c>
      <c r="I11" s="10" t="s">
        <v>217</v>
      </c>
      <c r="J11" s="10" t="s">
        <v>1743</v>
      </c>
      <c r="K11" s="9" t="str">
        <f t="shared" si="2"/>
        <v>N/A</v>
      </c>
    </row>
    <row r="12" spans="1:11" x14ac:dyDescent="0.2">
      <c r="A12" s="2" t="s">
        <v>932</v>
      </c>
      <c r="B12" s="77" t="s">
        <v>217</v>
      </c>
      <c r="C12" s="9" t="s">
        <v>217</v>
      </c>
      <c r="D12" s="9" t="str">
        <f t="shared" si="0"/>
        <v>N/A</v>
      </c>
      <c r="E12" s="9" t="s">
        <v>1743</v>
      </c>
      <c r="F12" s="9" t="str">
        <f t="shared" si="0"/>
        <v>N/A</v>
      </c>
      <c r="G12" s="9" t="s">
        <v>1743</v>
      </c>
      <c r="H12" s="9" t="str">
        <f t="shared" si="1"/>
        <v>N/A</v>
      </c>
      <c r="I12" s="10" t="s">
        <v>217</v>
      </c>
      <c r="J12" s="10" t="s">
        <v>1743</v>
      </c>
      <c r="K12" s="9" t="str">
        <f t="shared" si="2"/>
        <v>N/A</v>
      </c>
    </row>
    <row r="13" spans="1:11" x14ac:dyDescent="0.2">
      <c r="A13" s="2" t="s">
        <v>51</v>
      </c>
      <c r="B13" s="77" t="s">
        <v>217</v>
      </c>
      <c r="C13" s="9" t="s">
        <v>217</v>
      </c>
      <c r="D13" s="9" t="str">
        <f t="shared" si="0"/>
        <v>N/A</v>
      </c>
      <c r="E13" s="9" t="s">
        <v>1743</v>
      </c>
      <c r="F13" s="9" t="str">
        <f t="shared" si="0"/>
        <v>N/A</v>
      </c>
      <c r="G13" s="9" t="s">
        <v>1743</v>
      </c>
      <c r="H13" s="9" t="str">
        <f t="shared" si="1"/>
        <v>N/A</v>
      </c>
      <c r="I13" s="10" t="s">
        <v>217</v>
      </c>
      <c r="J13" s="10" t="s">
        <v>1743</v>
      </c>
      <c r="K13" s="9" t="str">
        <f t="shared" si="2"/>
        <v>N/A</v>
      </c>
    </row>
    <row r="14" spans="1:11" x14ac:dyDescent="0.2">
      <c r="A14" s="2" t="s">
        <v>52</v>
      </c>
      <c r="B14" s="77" t="s">
        <v>217</v>
      </c>
      <c r="C14" s="9" t="s">
        <v>217</v>
      </c>
      <c r="D14" s="9" t="str">
        <f t="shared" si="0"/>
        <v>N/A</v>
      </c>
      <c r="E14" s="9" t="s">
        <v>1743</v>
      </c>
      <c r="F14" s="9" t="str">
        <f t="shared" si="0"/>
        <v>N/A</v>
      </c>
      <c r="G14" s="9" t="s">
        <v>1743</v>
      </c>
      <c r="H14" s="9" t="str">
        <f t="shared" si="1"/>
        <v>N/A</v>
      </c>
      <c r="I14" s="10" t="s">
        <v>217</v>
      </c>
      <c r="J14" s="10" t="s">
        <v>1743</v>
      </c>
      <c r="K14" s="9" t="str">
        <f t="shared" si="2"/>
        <v>N/A</v>
      </c>
    </row>
    <row r="15" spans="1:11" x14ac:dyDescent="0.2">
      <c r="A15" s="2" t="s">
        <v>168</v>
      </c>
      <c r="B15" s="77" t="s">
        <v>217</v>
      </c>
      <c r="C15" s="9" t="s">
        <v>217</v>
      </c>
      <c r="D15" s="9" t="str">
        <f t="shared" si="0"/>
        <v>N/A</v>
      </c>
      <c r="E15" s="9" t="s">
        <v>1743</v>
      </c>
      <c r="F15" s="9" t="str">
        <f t="shared" si="0"/>
        <v>N/A</v>
      </c>
      <c r="G15" s="9" t="s">
        <v>1743</v>
      </c>
      <c r="H15" s="9" t="str">
        <f t="shared" si="1"/>
        <v>N/A</v>
      </c>
      <c r="I15" s="10" t="s">
        <v>217</v>
      </c>
      <c r="J15" s="10" t="s">
        <v>1743</v>
      </c>
      <c r="K15" s="9" t="str">
        <f t="shared" si="2"/>
        <v>N/A</v>
      </c>
    </row>
    <row r="16" spans="1:11" x14ac:dyDescent="0.2">
      <c r="A16" s="2" t="s">
        <v>169</v>
      </c>
      <c r="B16" s="77" t="s">
        <v>217</v>
      </c>
      <c r="C16" s="9" t="s">
        <v>217</v>
      </c>
      <c r="D16" s="9" t="str">
        <f t="shared" si="0"/>
        <v>N/A</v>
      </c>
      <c r="E16" s="9" t="s">
        <v>1743</v>
      </c>
      <c r="F16" s="9" t="str">
        <f t="shared" si="0"/>
        <v>N/A</v>
      </c>
      <c r="G16" s="9" t="s">
        <v>1743</v>
      </c>
      <c r="H16" s="9" t="str">
        <f t="shared" si="1"/>
        <v>N/A</v>
      </c>
      <c r="I16" s="10" t="s">
        <v>217</v>
      </c>
      <c r="J16" s="10" t="s">
        <v>1743</v>
      </c>
      <c r="K16" s="9" t="str">
        <f t="shared" si="2"/>
        <v>N/A</v>
      </c>
    </row>
    <row r="17" spans="1:11" x14ac:dyDescent="0.2">
      <c r="A17" s="2" t="s">
        <v>21</v>
      </c>
      <c r="B17" s="77" t="s">
        <v>217</v>
      </c>
      <c r="C17" s="9" t="s">
        <v>217</v>
      </c>
      <c r="D17" s="9" t="str">
        <f t="shared" si="0"/>
        <v>N/A</v>
      </c>
      <c r="E17" s="9" t="s">
        <v>1743</v>
      </c>
      <c r="F17" s="9" t="str">
        <f t="shared" si="0"/>
        <v>N/A</v>
      </c>
      <c r="G17" s="9" t="s">
        <v>1743</v>
      </c>
      <c r="H17" s="9" t="str">
        <f t="shared" si="1"/>
        <v>N/A</v>
      </c>
      <c r="I17" s="10" t="s">
        <v>217</v>
      </c>
      <c r="J17" s="10" t="s">
        <v>1743</v>
      </c>
      <c r="K17" s="9" t="str">
        <f t="shared" si="2"/>
        <v>N/A</v>
      </c>
    </row>
    <row r="18" spans="1:11" x14ac:dyDescent="0.2">
      <c r="A18" s="2" t="s">
        <v>53</v>
      </c>
      <c r="B18" s="77" t="s">
        <v>217</v>
      </c>
      <c r="C18" s="9" t="s">
        <v>217</v>
      </c>
      <c r="D18" s="9" t="str">
        <f t="shared" si="0"/>
        <v>N/A</v>
      </c>
      <c r="E18" s="9" t="s">
        <v>1743</v>
      </c>
      <c r="F18" s="9" t="str">
        <f t="shared" si="0"/>
        <v>N/A</v>
      </c>
      <c r="G18" s="9" t="s">
        <v>1743</v>
      </c>
      <c r="H18" s="9" t="str">
        <f t="shared" si="1"/>
        <v>N/A</v>
      </c>
      <c r="I18" s="10" t="s">
        <v>217</v>
      </c>
      <c r="J18" s="10" t="s">
        <v>1743</v>
      </c>
      <c r="K18" s="9" t="str">
        <f t="shared" si="2"/>
        <v>N/A</v>
      </c>
    </row>
    <row r="19" spans="1:11" x14ac:dyDescent="0.2">
      <c r="A19" s="3" t="s">
        <v>678</v>
      </c>
      <c r="B19" s="77" t="s">
        <v>217</v>
      </c>
      <c r="C19" s="9" t="s">
        <v>217</v>
      </c>
      <c r="D19" s="9" t="str">
        <f t="shared" ref="D19:D21" si="3">IF($B19="N/A","N/A",IF(C19&lt;0,"No","Yes"))</f>
        <v>N/A</v>
      </c>
      <c r="E19" s="9" t="s">
        <v>1743</v>
      </c>
      <c r="F19" s="9" t="str">
        <f t="shared" ref="F19:F21" si="4">IF($B19="N/A","N/A",IF(E19&lt;0,"No","Yes"))</f>
        <v>N/A</v>
      </c>
      <c r="G19" s="9" t="s">
        <v>1743</v>
      </c>
      <c r="H19" s="9" t="str">
        <f t="shared" ref="H19:H21" si="5">IF($B19="N/A","N/A",IF(G19&lt;0,"No","Yes"))</f>
        <v>N/A</v>
      </c>
      <c r="I19" s="10" t="s">
        <v>217</v>
      </c>
      <c r="J19" s="10" t="s">
        <v>1743</v>
      </c>
      <c r="K19" s="9" t="str">
        <f>IF(J19="Div by 0", "N/A", IF(J19="N/A","N/A", IF(J19&gt;30, "No", IF(J19&lt;-30, "No", "Yes"))))</f>
        <v>N/A</v>
      </c>
    </row>
    <row r="20" spans="1:11" x14ac:dyDescent="0.2">
      <c r="A20" s="3" t="s">
        <v>679</v>
      </c>
      <c r="B20" s="77" t="s">
        <v>217</v>
      </c>
      <c r="C20" s="9" t="s">
        <v>217</v>
      </c>
      <c r="D20" s="9" t="str">
        <f t="shared" si="3"/>
        <v>N/A</v>
      </c>
      <c r="E20" s="9" t="s">
        <v>1743</v>
      </c>
      <c r="F20" s="9" t="str">
        <f t="shared" si="4"/>
        <v>N/A</v>
      </c>
      <c r="G20" s="9" t="s">
        <v>1743</v>
      </c>
      <c r="H20" s="9" t="str">
        <f t="shared" si="5"/>
        <v>N/A</v>
      </c>
      <c r="I20" s="10" t="s">
        <v>217</v>
      </c>
      <c r="J20" s="10" t="s">
        <v>1743</v>
      </c>
      <c r="K20" s="9" t="str">
        <f>IF(J20="Div by 0", "N/A", IF(J20="N/A","N/A", IF(J20&gt;30, "No", IF(J20&lt;-30, "No", "Yes"))))</f>
        <v>N/A</v>
      </c>
    </row>
    <row r="21" spans="1:11" x14ac:dyDescent="0.2">
      <c r="A21" s="3" t="s">
        <v>680</v>
      </c>
      <c r="B21" s="77" t="s">
        <v>217</v>
      </c>
      <c r="C21" s="9" t="s">
        <v>217</v>
      </c>
      <c r="D21" s="9" t="str">
        <f t="shared" si="3"/>
        <v>N/A</v>
      </c>
      <c r="E21" s="9" t="s">
        <v>1743</v>
      </c>
      <c r="F21" s="9" t="str">
        <f t="shared" si="4"/>
        <v>N/A</v>
      </c>
      <c r="G21" s="9" t="s">
        <v>1743</v>
      </c>
      <c r="H21" s="9" t="str">
        <f t="shared" si="5"/>
        <v>N/A</v>
      </c>
      <c r="I21" s="10" t="s">
        <v>217</v>
      </c>
      <c r="J21" s="10" t="s">
        <v>1743</v>
      </c>
      <c r="K21" s="9" t="str">
        <f>IF(J21="Div by 0", "N/A", IF(J21="N/A","N/A", IF(J21&gt;30, "No", IF(J21&lt;-30, "No", "Yes"))))</f>
        <v>N/A</v>
      </c>
    </row>
    <row r="22" spans="1:11" ht="14.25" customHeight="1" x14ac:dyDescent="0.2">
      <c r="A22" s="3" t="s">
        <v>1724</v>
      </c>
      <c r="B22" s="77" t="s">
        <v>217</v>
      </c>
      <c r="C22" s="9" t="s">
        <v>217</v>
      </c>
      <c r="D22" s="9" t="str">
        <f t="shared" ref="D22:D31" si="6">IF($B22="N/A","N/A",IF(C22&lt;0,"No","Yes"))</f>
        <v>N/A</v>
      </c>
      <c r="E22" s="9" t="s">
        <v>1743</v>
      </c>
      <c r="F22" s="9" t="str">
        <f t="shared" ref="F22:F31" si="7">IF($B22="N/A","N/A",IF(E22&lt;0,"No","Yes"))</f>
        <v>N/A</v>
      </c>
      <c r="G22" s="9" t="s">
        <v>1743</v>
      </c>
      <c r="I22" s="10" t="s">
        <v>217</v>
      </c>
      <c r="J22" s="10" t="s">
        <v>1743</v>
      </c>
      <c r="K22" s="9" t="str">
        <f t="shared" ref="K22:K31" si="8">IF(J22="Div by 0", "N/A", IF(J22="N/A","N/A", IF(J22&gt;30, "No", IF(J22&lt;-30, "No", "Yes"))))</f>
        <v>N/A</v>
      </c>
    </row>
    <row r="23" spans="1:11" x14ac:dyDescent="0.2">
      <c r="A23" s="3" t="s">
        <v>935</v>
      </c>
      <c r="B23" s="77" t="s">
        <v>217</v>
      </c>
      <c r="C23" s="9" t="s">
        <v>217</v>
      </c>
      <c r="D23" s="9" t="str">
        <f t="shared" si="6"/>
        <v>N/A</v>
      </c>
      <c r="E23" s="9" t="s">
        <v>1743</v>
      </c>
      <c r="F23" s="9" t="str">
        <f t="shared" si="7"/>
        <v>N/A</v>
      </c>
      <c r="G23" s="9" t="s">
        <v>1743</v>
      </c>
      <c r="H23" s="9" t="str">
        <f t="shared" ref="H23:H31" si="9">IF($B23="N/A","N/A",IF(G23&lt;0,"No","Yes"))</f>
        <v>N/A</v>
      </c>
      <c r="I23" s="10" t="s">
        <v>217</v>
      </c>
      <c r="J23" s="10" t="s">
        <v>1743</v>
      </c>
      <c r="K23" s="9" t="str">
        <f t="shared" si="8"/>
        <v>N/A</v>
      </c>
    </row>
    <row r="24" spans="1:11" ht="25.5" x14ac:dyDescent="0.2">
      <c r="A24" s="3" t="s">
        <v>936</v>
      </c>
      <c r="B24" s="77" t="s">
        <v>217</v>
      </c>
      <c r="C24" s="9" t="s">
        <v>217</v>
      </c>
      <c r="D24" s="9" t="str">
        <f t="shared" si="6"/>
        <v>N/A</v>
      </c>
      <c r="E24" s="9" t="s">
        <v>1743</v>
      </c>
      <c r="F24" s="9" t="str">
        <f t="shared" si="7"/>
        <v>N/A</v>
      </c>
      <c r="G24" s="9" t="s">
        <v>1743</v>
      </c>
      <c r="H24" s="9" t="str">
        <f t="shared" si="9"/>
        <v>N/A</v>
      </c>
      <c r="I24" s="10" t="s">
        <v>217</v>
      </c>
      <c r="J24" s="10" t="s">
        <v>1743</v>
      </c>
      <c r="K24" s="9" t="str">
        <f t="shared" si="8"/>
        <v>N/A</v>
      </c>
    </row>
    <row r="25" spans="1:11" x14ac:dyDescent="0.2">
      <c r="A25" s="2" t="s">
        <v>170</v>
      </c>
      <c r="B25" s="77" t="s">
        <v>217</v>
      </c>
      <c r="C25" s="9" t="s">
        <v>217</v>
      </c>
      <c r="D25" s="9" t="str">
        <f t="shared" si="6"/>
        <v>N/A</v>
      </c>
      <c r="E25" s="9" t="s">
        <v>1743</v>
      </c>
      <c r="F25" s="9" t="str">
        <f t="shared" si="7"/>
        <v>N/A</v>
      </c>
      <c r="G25" s="9" t="s">
        <v>1743</v>
      </c>
      <c r="H25" s="9" t="str">
        <f t="shared" si="9"/>
        <v>N/A</v>
      </c>
      <c r="I25" s="10" t="s">
        <v>217</v>
      </c>
      <c r="J25" s="10" t="s">
        <v>1743</v>
      </c>
      <c r="K25" s="9" t="str">
        <f t="shared" si="8"/>
        <v>N/A</v>
      </c>
    </row>
    <row r="26" spans="1:11" x14ac:dyDescent="0.2">
      <c r="A26" s="2" t="s">
        <v>171</v>
      </c>
      <c r="B26" s="77" t="s">
        <v>217</v>
      </c>
      <c r="C26" s="9" t="s">
        <v>217</v>
      </c>
      <c r="D26" s="9" t="str">
        <f t="shared" si="6"/>
        <v>N/A</v>
      </c>
      <c r="E26" s="9" t="s">
        <v>1743</v>
      </c>
      <c r="F26" s="9" t="str">
        <f t="shared" si="7"/>
        <v>N/A</v>
      </c>
      <c r="G26" s="9" t="s">
        <v>1743</v>
      </c>
      <c r="H26" s="9" t="str">
        <f t="shared" si="9"/>
        <v>N/A</v>
      </c>
      <c r="I26" s="10" t="s">
        <v>217</v>
      </c>
      <c r="J26" s="10" t="s">
        <v>1743</v>
      </c>
      <c r="K26" s="9" t="str">
        <f t="shared" si="8"/>
        <v>N/A</v>
      </c>
    </row>
    <row r="27" spans="1:11" x14ac:dyDescent="0.2">
      <c r="A27" s="2" t="s">
        <v>172</v>
      </c>
      <c r="B27" s="77" t="s">
        <v>217</v>
      </c>
      <c r="C27" s="9" t="s">
        <v>217</v>
      </c>
      <c r="D27" s="9" t="str">
        <f t="shared" si="6"/>
        <v>N/A</v>
      </c>
      <c r="E27" s="9" t="s">
        <v>1743</v>
      </c>
      <c r="F27" s="9" t="str">
        <f t="shared" si="7"/>
        <v>N/A</v>
      </c>
      <c r="G27" s="9" t="s">
        <v>1743</v>
      </c>
      <c r="H27" s="9" t="str">
        <f t="shared" si="9"/>
        <v>N/A</v>
      </c>
      <c r="I27" s="10" t="s">
        <v>217</v>
      </c>
      <c r="J27" s="10" t="s">
        <v>1743</v>
      </c>
      <c r="K27" s="9" t="str">
        <f t="shared" si="8"/>
        <v>N/A</v>
      </c>
    </row>
    <row r="28" spans="1:11" x14ac:dyDescent="0.2">
      <c r="A28" s="2" t="s">
        <v>54</v>
      </c>
      <c r="B28" s="77" t="s">
        <v>217</v>
      </c>
      <c r="C28" s="9" t="s">
        <v>217</v>
      </c>
      <c r="D28" s="9" t="str">
        <f t="shared" si="6"/>
        <v>N/A</v>
      </c>
      <c r="E28" s="9" t="s">
        <v>1743</v>
      </c>
      <c r="F28" s="9" t="str">
        <f t="shared" si="7"/>
        <v>N/A</v>
      </c>
      <c r="G28" s="9" t="s">
        <v>1743</v>
      </c>
      <c r="H28" s="9" t="str">
        <f t="shared" si="9"/>
        <v>N/A</v>
      </c>
      <c r="I28" s="10" t="s">
        <v>217</v>
      </c>
      <c r="J28" s="10" t="s">
        <v>1743</v>
      </c>
      <c r="K28" s="9" t="str">
        <f t="shared" si="8"/>
        <v>N/A</v>
      </c>
    </row>
    <row r="29" spans="1:11" x14ac:dyDescent="0.2">
      <c r="A29" s="2" t="s">
        <v>55</v>
      </c>
      <c r="B29" s="77" t="s">
        <v>217</v>
      </c>
      <c r="C29" s="9" t="s">
        <v>217</v>
      </c>
      <c r="D29" s="9" t="str">
        <f t="shared" si="6"/>
        <v>N/A</v>
      </c>
      <c r="E29" s="9" t="s">
        <v>1743</v>
      </c>
      <c r="F29" s="9" t="str">
        <f t="shared" si="7"/>
        <v>N/A</v>
      </c>
      <c r="G29" s="9" t="s">
        <v>1743</v>
      </c>
      <c r="H29" s="9" t="str">
        <f t="shared" si="9"/>
        <v>N/A</v>
      </c>
      <c r="I29" s="10" t="s">
        <v>217</v>
      </c>
      <c r="J29" s="10" t="s">
        <v>1743</v>
      </c>
      <c r="K29" s="9" t="str">
        <f t="shared" si="8"/>
        <v>N/A</v>
      </c>
    </row>
    <row r="30" spans="1:11" x14ac:dyDescent="0.2">
      <c r="A30" s="2" t="s">
        <v>56</v>
      </c>
      <c r="B30" s="77" t="s">
        <v>217</v>
      </c>
      <c r="C30" s="9" t="s">
        <v>217</v>
      </c>
      <c r="D30" s="9" t="str">
        <f t="shared" si="6"/>
        <v>N/A</v>
      </c>
      <c r="E30" s="9" t="s">
        <v>1743</v>
      </c>
      <c r="F30" s="9" t="str">
        <f t="shared" si="7"/>
        <v>N/A</v>
      </c>
      <c r="G30" s="9" t="s">
        <v>1743</v>
      </c>
      <c r="H30" s="9" t="str">
        <f t="shared" si="9"/>
        <v>N/A</v>
      </c>
      <c r="I30" s="10" t="s">
        <v>217</v>
      </c>
      <c r="J30" s="10" t="s">
        <v>1743</v>
      </c>
      <c r="K30" s="9" t="str">
        <f t="shared" si="8"/>
        <v>N/A</v>
      </c>
    </row>
    <row r="31" spans="1:11" x14ac:dyDescent="0.2">
      <c r="A31" s="2" t="s">
        <v>57</v>
      </c>
      <c r="B31" s="77" t="s">
        <v>217</v>
      </c>
      <c r="C31" s="9" t="s">
        <v>217</v>
      </c>
      <c r="D31" s="9" t="str">
        <f t="shared" si="6"/>
        <v>N/A</v>
      </c>
      <c r="E31" s="9" t="s">
        <v>1743</v>
      </c>
      <c r="F31" s="9" t="str">
        <f t="shared" si="7"/>
        <v>N/A</v>
      </c>
      <c r="G31" s="9" t="s">
        <v>1743</v>
      </c>
      <c r="H31" s="9" t="str">
        <f t="shared" si="9"/>
        <v>N/A</v>
      </c>
      <c r="I31" s="10" t="s">
        <v>217</v>
      </c>
      <c r="J31" s="10" t="s">
        <v>1743</v>
      </c>
      <c r="K31" s="9" t="str">
        <f t="shared" si="8"/>
        <v>N/A</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7</v>
      </c>
      <c r="F6" s="43" t="s">
        <v>217</v>
      </c>
      <c r="G6" s="26">
        <v>7</v>
      </c>
      <c r="H6" s="43" t="s">
        <v>217</v>
      </c>
      <c r="I6" s="12" t="s">
        <v>217</v>
      </c>
      <c r="J6" s="12" t="s">
        <v>217</v>
      </c>
      <c r="K6" s="43" t="s">
        <v>217</v>
      </c>
      <c r="L6" s="43" t="s">
        <v>217</v>
      </c>
    </row>
    <row r="7" spans="1:12" x14ac:dyDescent="0.2">
      <c r="A7" s="3" t="s">
        <v>17</v>
      </c>
      <c r="B7" s="29" t="s">
        <v>217</v>
      </c>
      <c r="C7" s="30">
        <v>279492</v>
      </c>
      <c r="D7" s="74" t="str">
        <f>IF($B7="N/A","N/A",IF(C7&gt;10,"No",IF(C7&lt;-10,"No","Yes")))</f>
        <v>N/A</v>
      </c>
      <c r="E7" s="30">
        <v>314480</v>
      </c>
      <c r="F7" s="74" t="str">
        <f>IF($B7="N/A","N/A",IF(E7&gt;10,"No",IF(E7&lt;-10,"No","Yes")))</f>
        <v>N/A</v>
      </c>
      <c r="G7" s="30">
        <v>370935</v>
      </c>
      <c r="H7" s="74" t="str">
        <f>IF($B7="N/A","N/A",IF(G7&gt;10,"No",IF(G7&lt;-10,"No","Yes")))</f>
        <v>N/A</v>
      </c>
      <c r="I7" s="75">
        <v>12.52</v>
      </c>
      <c r="J7" s="75">
        <v>17.95</v>
      </c>
      <c r="K7" s="76" t="s">
        <v>732</v>
      </c>
      <c r="L7" s="31" t="str">
        <f>IF(J7="Div by 0", "N/A", IF(K7="N/A","N/A", IF(J7&gt;VALUE(MID(K7,1,2)), "No", IF(J7&lt;-1*VALUE(MID(K7,1,2)), "No", "Yes"))))</f>
        <v>Yes</v>
      </c>
    </row>
    <row r="8" spans="1:12" x14ac:dyDescent="0.2">
      <c r="A8" s="3" t="s">
        <v>58</v>
      </c>
      <c r="B8" s="34" t="s">
        <v>217</v>
      </c>
      <c r="C8" s="46">
        <v>1137281402</v>
      </c>
      <c r="D8" s="43" t="str">
        <f>IF($B8="N/A","N/A",IF(C8&gt;10,"No",IF(C8&lt;-10,"No","Yes")))</f>
        <v>N/A</v>
      </c>
      <c r="E8" s="46">
        <v>1214534161</v>
      </c>
      <c r="F8" s="43" t="str">
        <f>IF($B8="N/A","N/A",IF(E8&gt;10,"No",IF(E8&lt;-10,"No","Yes")))</f>
        <v>N/A</v>
      </c>
      <c r="G8" s="46">
        <v>1327764126</v>
      </c>
      <c r="H8" s="43" t="str">
        <f>IF($B8="N/A","N/A",IF(G8&gt;10,"No",IF(G8&lt;-10,"No","Yes")))</f>
        <v>N/A</v>
      </c>
      <c r="I8" s="12">
        <v>6.7930000000000001</v>
      </c>
      <c r="J8" s="12">
        <v>9.3230000000000004</v>
      </c>
      <c r="K8" s="44" t="s">
        <v>732</v>
      </c>
      <c r="L8" s="9" t="str">
        <f>IF(J8="Div by 0", "N/A", IF(K8="N/A","N/A", IF(J8&gt;VALUE(MID(K8,1,2)), "No", IF(J8&lt;-1*VALUE(MID(K8,1,2)), "No", "Yes"))))</f>
        <v>Yes</v>
      </c>
    </row>
    <row r="9" spans="1:12" x14ac:dyDescent="0.2">
      <c r="A9" s="58" t="s">
        <v>937</v>
      </c>
      <c r="B9" s="9" t="s">
        <v>217</v>
      </c>
      <c r="C9" s="8">
        <v>8.9165342836000008</v>
      </c>
      <c r="D9" s="43" t="str">
        <f>IF($B9="N/A","N/A",IF(C9&gt;10,"No",IF(C9&lt;-10,"No","Yes")))</f>
        <v>N/A</v>
      </c>
      <c r="E9" s="8">
        <v>7.8373823455</v>
      </c>
      <c r="F9" s="43" t="str">
        <f>IF($B9="N/A","N/A",IF(E9&gt;10,"No",IF(E9&lt;-10,"No","Yes")))</f>
        <v>N/A</v>
      </c>
      <c r="G9" s="8">
        <v>7.4832517827</v>
      </c>
      <c r="H9" s="43" t="str">
        <f>IF($B9="N/A","N/A",IF(G9&gt;10,"No",IF(G9&lt;-10,"No","Yes")))</f>
        <v>N/A</v>
      </c>
      <c r="I9" s="12">
        <v>-12.1</v>
      </c>
      <c r="J9" s="12">
        <v>-4.5199999999999996</v>
      </c>
      <c r="K9" s="9" t="s">
        <v>217</v>
      </c>
      <c r="L9" s="9" t="str">
        <f>IF(J9="Div by 0", "N/A", IF(K9="N/A","N/A", IF(J9&gt;VALUE(MID(K9,1,2)), "No", IF(J9&lt;-1*VALUE(MID(K9,1,2)), "No", "Yes"))))</f>
        <v>N/A</v>
      </c>
    </row>
    <row r="10" spans="1:12" x14ac:dyDescent="0.2">
      <c r="A10" s="58" t="s">
        <v>938</v>
      </c>
      <c r="B10" s="9" t="s">
        <v>217</v>
      </c>
      <c r="C10" s="8">
        <v>6.6928570405999999</v>
      </c>
      <c r="D10" s="43" t="str">
        <f t="shared" ref="D10:D19" si="0">IF($B10="N/A","N/A",IF(C10&gt;10,"No",IF(C10&lt;-10,"No","Yes")))</f>
        <v>N/A</v>
      </c>
      <c r="E10" s="8">
        <v>6.5822945815000002</v>
      </c>
      <c r="F10" s="43" t="str">
        <f t="shared" ref="F10:F19" si="1">IF($B10="N/A","N/A",IF(E10&gt;10,"No",IF(E10&lt;-10,"No","Yes")))</f>
        <v>N/A</v>
      </c>
      <c r="G10" s="8">
        <v>5.7640826560000002</v>
      </c>
      <c r="H10" s="43" t="str">
        <f t="shared" ref="H10:H19" si="2">IF($B10="N/A","N/A",IF(G10&gt;10,"No",IF(G10&lt;-10,"No","Yes")))</f>
        <v>N/A</v>
      </c>
      <c r="I10" s="12">
        <v>-1.65</v>
      </c>
      <c r="J10" s="12">
        <v>-12.4</v>
      </c>
      <c r="K10" s="9" t="s">
        <v>217</v>
      </c>
      <c r="L10" s="9" t="str">
        <f t="shared" ref="L10:L26" si="3">IF(J10="Div by 0", "N/A", IF(K10="N/A","N/A", IF(J10&gt;VALUE(MID(K10,1,2)), "No", IF(J10&lt;-1*VALUE(MID(K10,1,2)), "No", "Yes"))))</f>
        <v>N/A</v>
      </c>
    </row>
    <row r="11" spans="1:12" x14ac:dyDescent="0.2">
      <c r="A11" s="58" t="s">
        <v>939</v>
      </c>
      <c r="B11" s="9" t="s">
        <v>217</v>
      </c>
      <c r="C11" s="8">
        <v>41.105291028000003</v>
      </c>
      <c r="D11" s="43" t="str">
        <f t="shared" si="0"/>
        <v>N/A</v>
      </c>
      <c r="E11" s="8">
        <v>41.296107861000003</v>
      </c>
      <c r="F11" s="43" t="str">
        <f t="shared" si="1"/>
        <v>N/A</v>
      </c>
      <c r="G11" s="8">
        <v>46.451804224</v>
      </c>
      <c r="H11" s="43" t="str">
        <f t="shared" si="2"/>
        <v>N/A</v>
      </c>
      <c r="I11" s="12">
        <v>0.4642</v>
      </c>
      <c r="J11" s="12">
        <v>12.48</v>
      </c>
      <c r="K11" s="9" t="s">
        <v>217</v>
      </c>
      <c r="L11" s="9" t="str">
        <f t="shared" si="3"/>
        <v>N/A</v>
      </c>
    </row>
    <row r="12" spans="1:12" x14ac:dyDescent="0.2">
      <c r="A12" s="58" t="s">
        <v>940</v>
      </c>
      <c r="B12" s="9" t="s">
        <v>217</v>
      </c>
      <c r="C12" s="8">
        <v>3.5779200000000001E-4</v>
      </c>
      <c r="D12" s="43" t="str">
        <f t="shared" si="0"/>
        <v>N/A</v>
      </c>
      <c r="E12" s="8">
        <v>0</v>
      </c>
      <c r="F12" s="43" t="str">
        <f t="shared" si="1"/>
        <v>N/A</v>
      </c>
      <c r="G12" s="8">
        <v>0</v>
      </c>
      <c r="H12" s="43" t="str">
        <f t="shared" si="2"/>
        <v>N/A</v>
      </c>
      <c r="I12" s="12">
        <v>-100</v>
      </c>
      <c r="J12" s="12" t="s">
        <v>1743</v>
      </c>
      <c r="K12" s="9" t="s">
        <v>217</v>
      </c>
      <c r="L12" s="9" t="str">
        <f t="shared" si="3"/>
        <v>N/A</v>
      </c>
    </row>
    <row r="13" spans="1:12" x14ac:dyDescent="0.2">
      <c r="A13" s="58" t="s">
        <v>941</v>
      </c>
      <c r="B13" s="11" t="s">
        <v>217</v>
      </c>
      <c r="C13" s="8">
        <v>40.513145278000003</v>
      </c>
      <c r="D13" s="43" t="str">
        <f t="shared" si="0"/>
        <v>N/A</v>
      </c>
      <c r="E13" s="8">
        <v>42.606843042000001</v>
      </c>
      <c r="F13" s="43" t="str">
        <f t="shared" si="1"/>
        <v>N/A</v>
      </c>
      <c r="G13" s="8">
        <v>40.300322158999997</v>
      </c>
      <c r="H13" s="43" t="str">
        <f t="shared" si="2"/>
        <v>N/A</v>
      </c>
      <c r="I13" s="12">
        <v>5.1680000000000001</v>
      </c>
      <c r="J13" s="12">
        <v>-5.41</v>
      </c>
      <c r="K13" s="9" t="s">
        <v>217</v>
      </c>
      <c r="L13" s="9" t="str">
        <f t="shared" si="3"/>
        <v>N/A</v>
      </c>
    </row>
    <row r="14" spans="1:12" ht="12.75" customHeight="1" x14ac:dyDescent="0.2">
      <c r="A14" s="58" t="s">
        <v>942</v>
      </c>
      <c r="B14" s="11" t="s">
        <v>217</v>
      </c>
      <c r="C14" s="8">
        <v>0.18605183689999999</v>
      </c>
      <c r="D14" s="43" t="str">
        <f t="shared" si="0"/>
        <v>N/A</v>
      </c>
      <c r="E14" s="8">
        <v>0.10843296869999999</v>
      </c>
      <c r="F14" s="43" t="str">
        <f t="shared" si="1"/>
        <v>N/A</v>
      </c>
      <c r="G14" s="8">
        <v>0</v>
      </c>
      <c r="H14" s="43" t="str">
        <f t="shared" si="2"/>
        <v>N/A</v>
      </c>
      <c r="I14" s="12">
        <v>-41.7</v>
      </c>
      <c r="J14" s="12">
        <v>-100</v>
      </c>
      <c r="K14" s="9" t="s">
        <v>217</v>
      </c>
      <c r="L14" s="9" t="str">
        <f t="shared" si="3"/>
        <v>N/A</v>
      </c>
    </row>
    <row r="15" spans="1:12" x14ac:dyDescent="0.2">
      <c r="A15" s="58" t="s">
        <v>943</v>
      </c>
      <c r="B15" s="11" t="s">
        <v>217</v>
      </c>
      <c r="C15" s="8">
        <v>9.6603838000000001E-3</v>
      </c>
      <c r="D15" s="43" t="str">
        <f t="shared" si="0"/>
        <v>N/A</v>
      </c>
      <c r="E15" s="8">
        <v>2.5438819999999999E-3</v>
      </c>
      <c r="F15" s="43" t="str">
        <f t="shared" si="1"/>
        <v>N/A</v>
      </c>
      <c r="G15" s="8">
        <v>0</v>
      </c>
      <c r="H15" s="43" t="str">
        <f t="shared" si="2"/>
        <v>N/A</v>
      </c>
      <c r="I15" s="12">
        <v>-73.7</v>
      </c>
      <c r="J15" s="12">
        <v>-100</v>
      </c>
      <c r="K15" s="9" t="s">
        <v>217</v>
      </c>
      <c r="L15" s="9" t="str">
        <f t="shared" si="3"/>
        <v>N/A</v>
      </c>
    </row>
    <row r="16" spans="1:12" ht="12.75" customHeight="1" x14ac:dyDescent="0.2">
      <c r="A16" s="58" t="s">
        <v>944</v>
      </c>
      <c r="B16" s="11" t="s">
        <v>217</v>
      </c>
      <c r="C16" s="8">
        <v>2.5761023570999999</v>
      </c>
      <c r="D16" s="43" t="str">
        <f t="shared" si="0"/>
        <v>N/A</v>
      </c>
      <c r="E16" s="8">
        <v>1.5663953193</v>
      </c>
      <c r="F16" s="43" t="str">
        <f t="shared" si="1"/>
        <v>N/A</v>
      </c>
      <c r="G16" s="8">
        <v>5.3917799999999997E-4</v>
      </c>
      <c r="H16" s="43" t="str">
        <f t="shared" si="2"/>
        <v>N/A</v>
      </c>
      <c r="I16" s="12">
        <v>-39.200000000000003</v>
      </c>
      <c r="J16" s="12">
        <v>-100</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46.064943993</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46.451804224</v>
      </c>
      <c r="H18" s="43" t="str">
        <f t="shared" si="2"/>
        <v>N/A</v>
      </c>
      <c r="I18" s="12" t="s">
        <v>217</v>
      </c>
      <c r="J18" s="12" t="s">
        <v>217</v>
      </c>
      <c r="K18" s="9" t="s">
        <v>217</v>
      </c>
      <c r="L18" s="9" t="str">
        <f t="shared" si="3"/>
        <v>N/A</v>
      </c>
    </row>
    <row r="19" spans="1:12" ht="12.75" customHeight="1" x14ac:dyDescent="0.2">
      <c r="A19" s="16" t="s">
        <v>132</v>
      </c>
      <c r="B19" s="1" t="s">
        <v>217</v>
      </c>
      <c r="C19" s="35">
        <v>1645</v>
      </c>
      <c r="D19" s="43" t="str">
        <f t="shared" si="0"/>
        <v>N/A</v>
      </c>
      <c r="E19" s="35">
        <v>3680</v>
      </c>
      <c r="F19" s="43" t="str">
        <f t="shared" si="1"/>
        <v>N/A</v>
      </c>
      <c r="G19" s="35">
        <v>7408</v>
      </c>
      <c r="H19" s="43" t="str">
        <f t="shared" si="2"/>
        <v>N/A</v>
      </c>
      <c r="I19" s="12">
        <v>123.7</v>
      </c>
      <c r="J19" s="12">
        <v>101.3</v>
      </c>
      <c r="K19" s="35" t="s">
        <v>217</v>
      </c>
      <c r="L19" s="9" t="str">
        <f t="shared" si="3"/>
        <v>N/A</v>
      </c>
    </row>
    <row r="20" spans="1:12" ht="12.75" customHeight="1" x14ac:dyDescent="0.2">
      <c r="A20" s="16" t="s">
        <v>133</v>
      </c>
      <c r="B20" s="47" t="s">
        <v>280</v>
      </c>
      <c r="C20" s="8">
        <v>0.58856783020000003</v>
      </c>
      <c r="D20" s="43" t="str">
        <f>IF($B20="N/A","N/A",IF(C20&gt;=2,"No",IF(C20&lt;0,"No","Yes")))</f>
        <v>Yes</v>
      </c>
      <c r="E20" s="8">
        <v>1.1701857034000001</v>
      </c>
      <c r="F20" s="43" t="str">
        <f>IF($B20="N/A","N/A",IF(E20&gt;=2,"No",IF(E20&lt;0,"No","Yes")))</f>
        <v>Yes</v>
      </c>
      <c r="G20" s="8">
        <v>1.9971153976</v>
      </c>
      <c r="H20" s="43" t="str">
        <f>IF($B20="N/A","N/A",IF(G20&gt;=2,"No",IF(G20&lt;0,"No","Yes")))</f>
        <v>Yes</v>
      </c>
      <c r="I20" s="12">
        <v>98.82</v>
      </c>
      <c r="J20" s="12">
        <v>70.67</v>
      </c>
      <c r="K20" s="9" t="s">
        <v>217</v>
      </c>
      <c r="L20" s="9" t="str">
        <f t="shared" si="3"/>
        <v>N/A</v>
      </c>
    </row>
    <row r="21" spans="1:12" ht="25.5" x14ac:dyDescent="0.2">
      <c r="A21" s="2" t="s">
        <v>134</v>
      </c>
      <c r="B21" s="47" t="s">
        <v>217</v>
      </c>
      <c r="C21" s="46">
        <v>5894971</v>
      </c>
      <c r="D21" s="43" t="str">
        <f t="shared" ref="D21:D26" si="4">IF($B21="N/A","N/A",IF(C21&gt;10,"No",IF(C21&lt;-10,"No","Yes")))</f>
        <v>N/A</v>
      </c>
      <c r="E21" s="46">
        <v>12451631</v>
      </c>
      <c r="F21" s="43" t="str">
        <f t="shared" ref="F21:F26" si="5">IF($B21="N/A","N/A",IF(E21&gt;10,"No",IF(E21&lt;-10,"No","Yes")))</f>
        <v>N/A</v>
      </c>
      <c r="G21" s="46">
        <v>10596771</v>
      </c>
      <c r="H21" s="43" t="str">
        <f t="shared" ref="H21:H26" si="6">IF($B21="N/A","N/A",IF(G21&gt;10,"No",IF(G21&lt;-10,"No","Yes")))</f>
        <v>N/A</v>
      </c>
      <c r="I21" s="12">
        <v>111.2</v>
      </c>
      <c r="J21" s="12">
        <v>-14.9</v>
      </c>
      <c r="K21" s="9" t="s">
        <v>217</v>
      </c>
      <c r="L21" s="9" t="str">
        <f t="shared" si="3"/>
        <v>N/A</v>
      </c>
    </row>
    <row r="22" spans="1:12" ht="13.5" customHeight="1" x14ac:dyDescent="0.2">
      <c r="A22" s="2" t="s">
        <v>1725</v>
      </c>
      <c r="B22" s="47" t="s">
        <v>217</v>
      </c>
      <c r="C22" s="46">
        <v>3583.5689969999999</v>
      </c>
      <c r="D22" s="43" t="str">
        <f t="shared" si="4"/>
        <v>N/A</v>
      </c>
      <c r="E22" s="46">
        <v>3383.5953804000001</v>
      </c>
      <c r="F22" s="43" t="str">
        <f t="shared" si="5"/>
        <v>N/A</v>
      </c>
      <c r="G22" s="46">
        <v>1430.4496489999999</v>
      </c>
      <c r="H22" s="43" t="str">
        <f t="shared" si="6"/>
        <v>N/A</v>
      </c>
      <c r="I22" s="12">
        <v>-5.58</v>
      </c>
      <c r="J22" s="12">
        <v>-57.7</v>
      </c>
      <c r="K22" s="9" t="s">
        <v>217</v>
      </c>
      <c r="L22" s="9" t="str">
        <f t="shared" si="3"/>
        <v>N/A</v>
      </c>
    </row>
    <row r="23" spans="1:12" ht="12.75" customHeight="1" x14ac:dyDescent="0.2">
      <c r="A23" s="16" t="s">
        <v>135</v>
      </c>
      <c r="B23" s="34" t="s">
        <v>217</v>
      </c>
      <c r="C23" s="1">
        <v>1123</v>
      </c>
      <c r="D23" s="43" t="str">
        <f t="shared" si="4"/>
        <v>N/A</v>
      </c>
      <c r="E23" s="1">
        <v>3032</v>
      </c>
      <c r="F23" s="43" t="str">
        <f t="shared" si="5"/>
        <v>N/A</v>
      </c>
      <c r="G23" s="1">
        <v>4236</v>
      </c>
      <c r="H23" s="43" t="str">
        <f t="shared" si="6"/>
        <v>N/A</v>
      </c>
      <c r="I23" s="12">
        <v>170</v>
      </c>
      <c r="J23" s="12">
        <v>39.71</v>
      </c>
      <c r="K23" s="35" t="s">
        <v>217</v>
      </c>
      <c r="L23" s="9" t="str">
        <f t="shared" si="3"/>
        <v>N/A</v>
      </c>
    </row>
    <row r="24" spans="1:12" ht="12.75" customHeight="1" x14ac:dyDescent="0.2">
      <c r="A24" s="16" t="s">
        <v>136</v>
      </c>
      <c r="B24" s="34" t="s">
        <v>217</v>
      </c>
      <c r="C24" s="13">
        <v>0.40180040929999999</v>
      </c>
      <c r="D24" s="43" t="str">
        <f t="shared" si="4"/>
        <v>N/A</v>
      </c>
      <c r="E24" s="13">
        <v>0.96413126429999996</v>
      </c>
      <c r="F24" s="43" t="str">
        <f t="shared" si="5"/>
        <v>N/A</v>
      </c>
      <c r="G24" s="13">
        <v>1.1419790529</v>
      </c>
      <c r="H24" s="43" t="str">
        <f t="shared" si="6"/>
        <v>N/A</v>
      </c>
      <c r="I24" s="12">
        <v>140</v>
      </c>
      <c r="J24" s="12">
        <v>18.45</v>
      </c>
      <c r="K24" s="9" t="s">
        <v>217</v>
      </c>
      <c r="L24" s="9" t="str">
        <f t="shared" si="3"/>
        <v>N/A</v>
      </c>
    </row>
    <row r="25" spans="1:12" ht="25.5" x14ac:dyDescent="0.2">
      <c r="A25" s="2" t="s">
        <v>137</v>
      </c>
      <c r="B25" s="34" t="s">
        <v>217</v>
      </c>
      <c r="C25" s="14">
        <v>5793070</v>
      </c>
      <c r="D25" s="43" t="str">
        <f t="shared" si="4"/>
        <v>N/A</v>
      </c>
      <c r="E25" s="14">
        <v>12269997</v>
      </c>
      <c r="F25" s="43" t="str">
        <f t="shared" si="5"/>
        <v>N/A</v>
      </c>
      <c r="G25" s="14">
        <v>10270496</v>
      </c>
      <c r="H25" s="43" t="str">
        <f t="shared" si="6"/>
        <v>N/A</v>
      </c>
      <c r="I25" s="12">
        <v>111.8</v>
      </c>
      <c r="J25" s="12">
        <v>-16.3</v>
      </c>
      <c r="K25" s="9" t="s">
        <v>217</v>
      </c>
      <c r="L25" s="9" t="str">
        <f t="shared" si="3"/>
        <v>N/A</v>
      </c>
    </row>
    <row r="26" spans="1:12" ht="25.5" x14ac:dyDescent="0.2">
      <c r="A26" s="2" t="s">
        <v>947</v>
      </c>
      <c r="B26" s="34" t="s">
        <v>217</v>
      </c>
      <c r="C26" s="14">
        <v>5158.5663402</v>
      </c>
      <c r="D26" s="43" t="str">
        <f t="shared" si="4"/>
        <v>N/A</v>
      </c>
      <c r="E26" s="14">
        <v>4046.8327835999999</v>
      </c>
      <c r="F26" s="43" t="str">
        <f t="shared" si="5"/>
        <v>N/A</v>
      </c>
      <c r="G26" s="14">
        <v>2424.5741265000001</v>
      </c>
      <c r="H26" s="43" t="str">
        <f t="shared" si="6"/>
        <v>N/A</v>
      </c>
      <c r="I26" s="12">
        <v>-21.6</v>
      </c>
      <c r="J26" s="12">
        <v>-40.1</v>
      </c>
      <c r="K26" s="9" t="s">
        <v>217</v>
      </c>
      <c r="L26" s="9" t="str">
        <f t="shared" si="3"/>
        <v>N/A</v>
      </c>
    </row>
    <row r="27" spans="1:12" x14ac:dyDescent="0.2">
      <c r="A27" s="16" t="s">
        <v>138</v>
      </c>
      <c r="B27" s="1" t="s">
        <v>217</v>
      </c>
      <c r="C27" s="35">
        <v>251</v>
      </c>
      <c r="D27" s="43" t="str">
        <f>IF($B27="N/A","N/A",IF(C27&gt;10,"No",IF(C27&lt;-10,"No","Yes")))</f>
        <v>N/A</v>
      </c>
      <c r="E27" s="35">
        <v>311</v>
      </c>
      <c r="F27" s="43" t="str">
        <f>IF($B27="N/A","N/A",IF(E27&gt;10,"No",IF(E27&lt;-10,"No","Yes")))</f>
        <v>N/A</v>
      </c>
      <c r="G27" s="35">
        <v>321</v>
      </c>
      <c r="H27" s="43" t="str">
        <f>IF($B27="N/A","N/A",IF(G27&gt;10,"No",IF(G27&lt;-10,"No","Yes")))</f>
        <v>N/A</v>
      </c>
      <c r="I27" s="12">
        <v>23.9</v>
      </c>
      <c r="J27" s="12">
        <v>3.2149999999999999</v>
      </c>
      <c r="K27" s="35" t="s">
        <v>217</v>
      </c>
      <c r="L27" s="9" t="str">
        <f>IF(J27="Div by 0", "N/A", IF(K27="N/A","N/A", IF(J27&gt;VALUE(MID(K27,1,2)), "No", IF(J27&lt;-1*VALUE(MID(K27,1,2)), "No", "Yes"))))</f>
        <v>N/A</v>
      </c>
    </row>
    <row r="28" spans="1:12" x14ac:dyDescent="0.2">
      <c r="A28" s="2" t="s">
        <v>139</v>
      </c>
      <c r="B28" s="47" t="s">
        <v>217</v>
      </c>
      <c r="C28" s="8">
        <v>8.9805790499999996E-2</v>
      </c>
      <c r="D28" s="43" t="str">
        <f>IF($B28="N/A","N/A",IF(C28&gt;10,"No",IF(C28&lt;-10,"No","Yes")))</f>
        <v>N/A</v>
      </c>
      <c r="E28" s="8">
        <v>9.8893411299999998E-2</v>
      </c>
      <c r="F28" s="43" t="str">
        <f>IF($B28="N/A","N/A",IF(E28&gt;10,"No",IF(E28&lt;-10,"No","Yes")))</f>
        <v>N/A</v>
      </c>
      <c r="G28" s="8">
        <v>8.6538072699999996E-2</v>
      </c>
      <c r="H28" s="43" t="str">
        <f>IF($B28="N/A","N/A",IF(G28&gt;10,"No",IF(G28&lt;-10,"No","Yes")))</f>
        <v>N/A</v>
      </c>
      <c r="I28" s="12">
        <v>10.119999999999999</v>
      </c>
      <c r="J28" s="12">
        <v>-12.5</v>
      </c>
      <c r="K28" s="9" t="s">
        <v>217</v>
      </c>
      <c r="L28" s="9" t="str">
        <f>IF(J28="Div by 0", "N/A", IF(K28="N/A","N/A", IF(J28&gt;VALUE(MID(K28,1,2)), "No", IF(J28&lt;-1*VALUE(MID(K28,1,2)), "No", "Yes"))))</f>
        <v>N/A</v>
      </c>
    </row>
    <row r="29" spans="1:12" x14ac:dyDescent="0.2">
      <c r="A29" s="16" t="s">
        <v>140</v>
      </c>
      <c r="B29" s="35" t="s">
        <v>217</v>
      </c>
      <c r="C29" s="35">
        <v>569</v>
      </c>
      <c r="D29" s="43" t="str">
        <f>IF($B29="N/A","N/A",IF(C29&gt;10,"No",IF(C29&lt;-10,"No","Yes")))</f>
        <v>N/A</v>
      </c>
      <c r="E29" s="35">
        <v>695</v>
      </c>
      <c r="F29" s="43" t="str">
        <f>IF($B29="N/A","N/A",IF(E29&gt;10,"No",IF(E29&lt;-10,"No","Yes")))</f>
        <v>N/A</v>
      </c>
      <c r="G29" s="35">
        <v>662</v>
      </c>
      <c r="H29" s="43" t="str">
        <f>IF($B29="N/A","N/A",IF(G29&gt;10,"No",IF(G29&lt;-10,"No","Yes")))</f>
        <v>N/A</v>
      </c>
      <c r="I29" s="12">
        <v>22.14</v>
      </c>
      <c r="J29" s="12">
        <v>-4.75</v>
      </c>
      <c r="K29" s="35" t="s">
        <v>217</v>
      </c>
      <c r="L29" s="9" t="str">
        <f>IF(J29="Div by 0", "N/A", IF(K29="N/A","N/A", IF(J29&gt;VALUE(MID(K29,1,2)), "No", IF(J29&lt;-1*VALUE(MID(K29,1,2)), "No", "Yes"))))</f>
        <v>N/A</v>
      </c>
    </row>
    <row r="30" spans="1:12" x14ac:dyDescent="0.2">
      <c r="A30" s="2" t="s">
        <v>141</v>
      </c>
      <c r="B30" s="34" t="s">
        <v>217</v>
      </c>
      <c r="C30" s="8">
        <v>0.2035836446</v>
      </c>
      <c r="D30" s="43" t="str">
        <f>IF($B30="N/A","N/A",IF(C30&gt;10,"No",IF(C30&lt;-10,"No","Yes")))</f>
        <v>N/A</v>
      </c>
      <c r="E30" s="8">
        <v>0.22099974559999999</v>
      </c>
      <c r="F30" s="43" t="str">
        <f>IF($B30="N/A","N/A",IF(E30&gt;10,"No",IF(E30&lt;-10,"No","Yes")))</f>
        <v>N/A</v>
      </c>
      <c r="G30" s="8">
        <v>0.17846792559999999</v>
      </c>
      <c r="H30" s="43" t="str">
        <f>IF($B30="N/A","N/A",IF(G30&gt;10,"No",IF(G30&lt;-10,"No","Yes")))</f>
        <v>N/A</v>
      </c>
      <c r="I30" s="12">
        <v>8.5549999999999997</v>
      </c>
      <c r="J30" s="12">
        <v>-19.2</v>
      </c>
      <c r="K30" s="9" t="s">
        <v>217</v>
      </c>
      <c r="L30" s="9" t="str">
        <f>IF(J30="Div by 0", "N/A", IF(K30="N/A","N/A", IF(J30&gt;VALUE(MID(K30,1,2)), "No", IF(J30&lt;-1*VALUE(MID(K30,1,2)), "No", "Yes"))))</f>
        <v>N/A</v>
      </c>
    </row>
    <row r="31" spans="1:12" ht="12.75" customHeight="1" x14ac:dyDescent="0.2">
      <c r="A31" s="16" t="s">
        <v>142</v>
      </c>
      <c r="B31" s="1" t="s">
        <v>217</v>
      </c>
      <c r="C31" s="1">
        <v>142.41666667000001</v>
      </c>
      <c r="D31" s="43" t="str">
        <f>IF($B31="N/A","N/A",IF(C31&gt;10,"No",IF(C31&lt;-10,"No","Yes")))</f>
        <v>N/A</v>
      </c>
      <c r="E31" s="1">
        <v>197.91666667000001</v>
      </c>
      <c r="F31" s="43" t="str">
        <f>IF($B31="N/A","N/A",IF(E31&gt;10,"No",IF(E31&lt;-10,"No","Yes")))</f>
        <v>N/A</v>
      </c>
      <c r="G31" s="1">
        <v>176.83333332999999</v>
      </c>
      <c r="H31" s="43" t="str">
        <f>IF($B31="N/A","N/A",IF(G31&gt;10,"No",IF(G31&lt;-10,"No","Yes")))</f>
        <v>N/A</v>
      </c>
      <c r="I31" s="12">
        <v>38.97</v>
      </c>
      <c r="J31" s="12">
        <v>-10.7</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277596</v>
      </c>
      <c r="D6" s="43" t="str">
        <f>IF($B6="N/A","N/A",IF(C6&gt;10,"No",IF(C6&lt;-10,"No","Yes")))</f>
        <v>N/A</v>
      </c>
      <c r="E6" s="35">
        <v>310489</v>
      </c>
      <c r="F6" s="43" t="str">
        <f>IF($B6="N/A","N/A",IF(E6&gt;10,"No",IF(E6&lt;-10,"No","Yes")))</f>
        <v>N/A</v>
      </c>
      <c r="G6" s="35">
        <v>363206</v>
      </c>
      <c r="H6" s="43" t="str">
        <f>IF($B6="N/A","N/A",IF(G6&gt;10,"No",IF(G6&lt;-10,"No","Yes")))</f>
        <v>N/A</v>
      </c>
      <c r="I6" s="12">
        <v>11.85</v>
      </c>
      <c r="J6" s="12">
        <v>16.98</v>
      </c>
      <c r="K6" s="49" t="s">
        <v>732</v>
      </c>
      <c r="L6" s="9" t="str">
        <f>IF(J6="Div by 0", "N/A", IF(K6="N/A","N/A", IF(J6&gt;VALUE(MID(K6,1,2)), "No", IF(J6&lt;-1*VALUE(MID(K6,1,2)), "No", "Yes"))))</f>
        <v>Yes</v>
      </c>
    </row>
    <row r="7" spans="1:12" x14ac:dyDescent="0.2">
      <c r="A7" s="16" t="s">
        <v>59</v>
      </c>
      <c r="B7" s="35" t="s">
        <v>217</v>
      </c>
      <c r="C7" s="35">
        <v>191688.61</v>
      </c>
      <c r="D7" s="43" t="str">
        <f>IF($B7="N/A","N/A",IF(C7&gt;10,"No",IF(C7&lt;-10,"No","Yes")))</f>
        <v>N/A</v>
      </c>
      <c r="E7" s="35">
        <v>221333.08</v>
      </c>
      <c r="F7" s="43" t="str">
        <f>IF($B7="N/A","N/A",IF(E7&gt;10,"No",IF(E7&lt;-10,"No","Yes")))</f>
        <v>N/A</v>
      </c>
      <c r="G7" s="35">
        <v>267404.27</v>
      </c>
      <c r="H7" s="43" t="str">
        <f>IF($B7="N/A","N/A",IF(G7&gt;10,"No",IF(G7&lt;-10,"No","Yes")))</f>
        <v>N/A</v>
      </c>
      <c r="I7" s="12">
        <v>15.46</v>
      </c>
      <c r="J7" s="12">
        <v>20.82</v>
      </c>
      <c r="K7" s="49" t="s">
        <v>733</v>
      </c>
      <c r="L7" s="9" t="str">
        <f>IF(J7="Div by 0", "N/A", IF(K7="N/A","N/A", IF(J7&gt;VALUE(MID(K7,1,2)), "No", IF(J7&lt;-1*VALUE(MID(K7,1,2)), "No", "Yes"))))</f>
        <v>No</v>
      </c>
    </row>
    <row r="8" spans="1:12" x14ac:dyDescent="0.2">
      <c r="A8" s="66" t="s">
        <v>143</v>
      </c>
      <c r="B8" s="35" t="s">
        <v>217</v>
      </c>
      <c r="C8" s="35">
        <v>0</v>
      </c>
      <c r="D8" s="43" t="str">
        <f>IF($B8="N/A","N/A",IF(C8&gt;10,"No",IF(C8&lt;-10,"No","Yes")))</f>
        <v>N/A</v>
      </c>
      <c r="E8" s="35">
        <v>0</v>
      </c>
      <c r="F8" s="43" t="str">
        <f>IF($B8="N/A","N/A",IF(E8&gt;10,"No",IF(E8&lt;-10,"No","Yes")))</f>
        <v>N/A</v>
      </c>
      <c r="G8" s="35">
        <v>0</v>
      </c>
      <c r="H8" s="43" t="str">
        <f>IF($B8="N/A","N/A",IF(G8&gt;10,"No",IF(G8&lt;-10,"No","Yes")))</f>
        <v>N/A</v>
      </c>
      <c r="I8" s="12" t="s">
        <v>1743</v>
      </c>
      <c r="J8" s="12" t="s">
        <v>1743</v>
      </c>
      <c r="K8" s="35" t="s">
        <v>217</v>
      </c>
      <c r="L8" s="9" t="str">
        <f>IF(J8="Div by 0", "N/A", IF(K8="N/A","N/A", IF(J8&gt;VALUE(MID(K8,1,2)), "No", IF(J8&lt;-1*VALUE(MID(K8,1,2)), "No", "Yes"))))</f>
        <v>N/A</v>
      </c>
    </row>
    <row r="9" spans="1:12" x14ac:dyDescent="0.2">
      <c r="A9" s="16" t="s">
        <v>681</v>
      </c>
      <c r="B9" s="35" t="s">
        <v>217</v>
      </c>
      <c r="C9" s="35" t="s">
        <v>1743</v>
      </c>
      <c r="D9" s="43" t="str">
        <f t="shared" ref="D9:D11" si="0">IF($B9="N/A","N/A",IF(C9&gt;10,"No",IF(C9&lt;-10,"No","Yes")))</f>
        <v>N/A</v>
      </c>
      <c r="E9" s="35" t="s">
        <v>1743</v>
      </c>
      <c r="F9" s="43" t="str">
        <f t="shared" ref="F9:F11" si="1">IF($B9="N/A","N/A",IF(E9&gt;10,"No",IF(E9&lt;-10,"No","Yes")))</f>
        <v>N/A</v>
      </c>
      <c r="G9" s="35" t="s">
        <v>1743</v>
      </c>
      <c r="H9" s="43" t="str">
        <f t="shared" ref="H9:H11" si="2">IF($B9="N/A","N/A",IF(G9&gt;10,"No",IF(G9&lt;-10,"No","Yes")))</f>
        <v>N/A</v>
      </c>
      <c r="I9" s="12" t="s">
        <v>1743</v>
      </c>
      <c r="J9" s="12" t="s">
        <v>1743</v>
      </c>
      <c r="K9" s="35" t="s">
        <v>217</v>
      </c>
      <c r="L9" s="9" t="str">
        <f t="shared" ref="L9:L11" si="3">IF(J9="Div by 0", "N/A", IF(K9="N/A","N/A", IF(J9&gt;VALUE(MID(K9,1,2)), "No", IF(J9&lt;-1*VALUE(MID(K9,1,2)), "No", "Yes"))))</f>
        <v>N/A</v>
      </c>
    </row>
    <row r="10" spans="1:12" x14ac:dyDescent="0.2">
      <c r="A10" s="16" t="s">
        <v>424</v>
      </c>
      <c r="B10" s="35" t="s">
        <v>217</v>
      </c>
      <c r="C10" s="35" t="s">
        <v>1743</v>
      </c>
      <c r="D10" s="43" t="str">
        <f t="shared" si="0"/>
        <v>N/A</v>
      </c>
      <c r="E10" s="35" t="s">
        <v>1743</v>
      </c>
      <c r="F10" s="43" t="str">
        <f t="shared" si="1"/>
        <v>N/A</v>
      </c>
      <c r="G10" s="35" t="s">
        <v>1743</v>
      </c>
      <c r="H10" s="43" t="str">
        <f t="shared" si="2"/>
        <v>N/A</v>
      </c>
      <c r="I10" s="12" t="s">
        <v>1743</v>
      </c>
      <c r="J10" s="12" t="s">
        <v>1743</v>
      </c>
      <c r="K10" s="35" t="s">
        <v>217</v>
      </c>
      <c r="L10" s="9" t="str">
        <f t="shared" si="3"/>
        <v>N/A</v>
      </c>
    </row>
    <row r="11" spans="1:12" x14ac:dyDescent="0.2">
      <c r="A11" s="16" t="s">
        <v>173</v>
      </c>
      <c r="B11" s="35" t="s">
        <v>217</v>
      </c>
      <c r="C11" s="8">
        <v>0</v>
      </c>
      <c r="D11" s="43" t="str">
        <f t="shared" si="0"/>
        <v>N/A</v>
      </c>
      <c r="E11" s="8">
        <v>0</v>
      </c>
      <c r="F11" s="43" t="str">
        <f t="shared" si="1"/>
        <v>N/A</v>
      </c>
      <c r="G11" s="8">
        <v>0</v>
      </c>
      <c r="H11" s="43" t="str">
        <f t="shared" si="2"/>
        <v>N/A</v>
      </c>
      <c r="I11" s="12" t="s">
        <v>1743</v>
      </c>
      <c r="J11" s="12" t="s">
        <v>1743</v>
      </c>
      <c r="K11" s="35" t="s">
        <v>217</v>
      </c>
      <c r="L11" s="9" t="str">
        <f t="shared" si="3"/>
        <v>N/A</v>
      </c>
    </row>
    <row r="12" spans="1:12" x14ac:dyDescent="0.2">
      <c r="A12" s="16" t="s">
        <v>144</v>
      </c>
      <c r="B12" s="35" t="s">
        <v>217</v>
      </c>
      <c r="C12" s="35">
        <v>0</v>
      </c>
      <c r="D12" s="43" t="str">
        <f>IF($B12="N/A","N/A",IF(C12&gt;10,"No",IF(C12&lt;-10,"No","Yes")))</f>
        <v>N/A</v>
      </c>
      <c r="E12" s="35">
        <v>0</v>
      </c>
      <c r="F12" s="43" t="str">
        <f>IF($B12="N/A","N/A",IF(E12&gt;10,"No",IF(E12&lt;-10,"No","Yes")))</f>
        <v>N/A</v>
      </c>
      <c r="G12" s="35">
        <v>0</v>
      </c>
      <c r="H12" s="43" t="str">
        <f>IF($B12="N/A","N/A",IF(G12&gt;10,"No",IF(G12&lt;-10,"No","Yes")))</f>
        <v>N/A</v>
      </c>
      <c r="I12" s="12" t="s">
        <v>1743</v>
      </c>
      <c r="J12" s="12" t="s">
        <v>1743</v>
      </c>
      <c r="K12" s="35" t="s">
        <v>217</v>
      </c>
      <c r="L12" s="9" t="str">
        <f>IF(J12="Div by 0", "N/A", IF(K12="N/A","N/A", IF(J12&gt;VALUE(MID(K12,1,2)), "No", IF(J12&lt;-1*VALUE(MID(K12,1,2)), "No", "Yes"))))</f>
        <v>N/A</v>
      </c>
    </row>
    <row r="13" spans="1:12" s="104" customFormat="1" ht="12.75" customHeight="1" x14ac:dyDescent="0.2">
      <c r="A13" s="2" t="s">
        <v>1656</v>
      </c>
      <c r="B13" s="47" t="s">
        <v>281</v>
      </c>
      <c r="C13" s="13">
        <v>92.004207553000001</v>
      </c>
      <c r="D13" s="11" t="str">
        <f>IF($B13="N/A","N/A",IF(C13&gt;=95,"Yes","No"))</f>
        <v>No</v>
      </c>
      <c r="E13" s="13">
        <v>93.546309209</v>
      </c>
      <c r="F13" s="11" t="str">
        <f>IF($B13="N/A","N/A",IF(E13&gt;=95,"Yes","No"))</f>
        <v>No</v>
      </c>
      <c r="G13" s="13">
        <v>94.245139121999998</v>
      </c>
      <c r="H13" s="11" t="str">
        <f>IF($B13="N/A","N/A",IF(G13&gt;=95,"Yes","No"))</f>
        <v>No</v>
      </c>
      <c r="I13" s="56">
        <v>1.6759999999999999</v>
      </c>
      <c r="J13" s="56">
        <v>0.747</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91.820847563000001</v>
      </c>
      <c r="D14" s="11" t="str">
        <f>IF($B14="N/A","N/A",IF(C14&gt;95,"Yes","No"))</f>
        <v>No</v>
      </c>
      <c r="E14" s="68">
        <v>93.247425835000001</v>
      </c>
      <c r="F14" s="11" t="str">
        <f>IF($B14="N/A","N/A",IF(E14&gt;95,"Yes","No"))</f>
        <v>No</v>
      </c>
      <c r="G14" s="68">
        <v>94.079117636000007</v>
      </c>
      <c r="H14" s="11" t="str">
        <f>IF($B14="N/A","N/A",IF(G14&gt;95,"Yes","No"))</f>
        <v>No</v>
      </c>
      <c r="I14" s="128">
        <v>1.554</v>
      </c>
      <c r="J14" s="128">
        <v>0.89190000000000003</v>
      </c>
      <c r="K14" s="127" t="s">
        <v>733</v>
      </c>
      <c r="L14" s="11" t="str">
        <f t="shared" si="4"/>
        <v>Yes</v>
      </c>
    </row>
    <row r="15" spans="1:12" s="104" customFormat="1" ht="12.75" customHeight="1" x14ac:dyDescent="0.2">
      <c r="A15" s="2" t="s">
        <v>1659</v>
      </c>
      <c r="B15" s="127" t="s">
        <v>217</v>
      </c>
      <c r="C15" s="68">
        <v>2.3415322999999998E-2</v>
      </c>
      <c r="D15" s="129" t="str">
        <f t="shared" ref="D15:D19" si="5">IF($B15="N/A","N/A",IF(C15&gt;10,"No",IF(C15&lt;-10,"No","Yes")))</f>
        <v>N/A</v>
      </c>
      <c r="E15" s="68">
        <v>1.3204976699999999E-2</v>
      </c>
      <c r="F15" s="129" t="str">
        <f t="shared" ref="F15:F19" si="6">IF($B15="N/A","N/A",IF(E15&gt;10,"No",IF(E15&lt;-10,"No","Yes")))</f>
        <v>N/A</v>
      </c>
      <c r="G15" s="68">
        <v>1.4041618299999999E-2</v>
      </c>
      <c r="H15" s="129" t="str">
        <f t="shared" ref="H15:H19" si="7">IF($B15="N/A","N/A",IF(G15&gt;10,"No",IF(G15&lt;-10,"No","Yes")))</f>
        <v>N/A</v>
      </c>
      <c r="I15" s="128">
        <v>-43.6</v>
      </c>
      <c r="J15" s="128">
        <v>6.3360000000000003</v>
      </c>
      <c r="K15" s="127" t="s">
        <v>217</v>
      </c>
      <c r="L15" s="11" t="str">
        <f t="shared" si="4"/>
        <v>N/A</v>
      </c>
    </row>
    <row r="16" spans="1:12" s="104" customFormat="1" ht="12.75" customHeight="1" x14ac:dyDescent="0.2">
      <c r="A16" s="2" t="s">
        <v>1660</v>
      </c>
      <c r="B16" s="127" t="s">
        <v>217</v>
      </c>
      <c r="C16" s="68">
        <v>5.8718425300000002E-2</v>
      </c>
      <c r="D16" s="129" t="str">
        <f t="shared" si="5"/>
        <v>N/A</v>
      </c>
      <c r="E16" s="68">
        <v>4.7666745000000003E-2</v>
      </c>
      <c r="F16" s="129" t="str">
        <f t="shared" si="6"/>
        <v>N/A</v>
      </c>
      <c r="G16" s="68">
        <v>5.7543102300000003E-2</v>
      </c>
      <c r="H16" s="129" t="str">
        <f t="shared" si="7"/>
        <v>N/A</v>
      </c>
      <c r="I16" s="128">
        <v>-18.8</v>
      </c>
      <c r="J16" s="128">
        <v>20.72</v>
      </c>
      <c r="K16" s="127" t="s">
        <v>217</v>
      </c>
      <c r="L16" s="11" t="str">
        <f t="shared" si="4"/>
        <v>N/A</v>
      </c>
    </row>
    <row r="17" spans="1:14" s="104" customFormat="1" ht="12.75" customHeight="1" x14ac:dyDescent="0.2">
      <c r="A17" s="2" t="s">
        <v>1661</v>
      </c>
      <c r="B17" s="127" t="s">
        <v>217</v>
      </c>
      <c r="C17" s="68">
        <v>0</v>
      </c>
      <c r="D17" s="129" t="str">
        <f t="shared" si="5"/>
        <v>N/A</v>
      </c>
      <c r="E17" s="68">
        <v>0</v>
      </c>
      <c r="F17" s="129" t="str">
        <f t="shared" si="6"/>
        <v>N/A</v>
      </c>
      <c r="G17" s="68">
        <v>0</v>
      </c>
      <c r="H17" s="129" t="str">
        <f t="shared" si="7"/>
        <v>N/A</v>
      </c>
      <c r="I17" s="128" t="s">
        <v>1743</v>
      </c>
      <c r="J17" s="128" t="s">
        <v>1743</v>
      </c>
      <c r="K17" s="127" t="s">
        <v>217</v>
      </c>
      <c r="L17" s="11" t="str">
        <f t="shared" si="4"/>
        <v>N/A</v>
      </c>
    </row>
    <row r="18" spans="1:14" s="104" customFormat="1" ht="25.5" x14ac:dyDescent="0.2">
      <c r="A18" s="2" t="s">
        <v>1662</v>
      </c>
      <c r="B18" s="47" t="s">
        <v>217</v>
      </c>
      <c r="C18" s="13">
        <v>0.10122624249999999</v>
      </c>
      <c r="D18" s="11" t="str">
        <f t="shared" si="5"/>
        <v>N/A</v>
      </c>
      <c r="E18" s="13">
        <v>0.23801165260000001</v>
      </c>
      <c r="F18" s="11" t="str">
        <f t="shared" si="6"/>
        <v>N/A</v>
      </c>
      <c r="G18" s="13">
        <v>9.4161440099999993E-2</v>
      </c>
      <c r="H18" s="11" t="str">
        <f t="shared" si="7"/>
        <v>N/A</v>
      </c>
      <c r="I18" s="56">
        <v>135.1</v>
      </c>
      <c r="J18" s="56">
        <v>-60.4</v>
      </c>
      <c r="K18" s="47" t="s">
        <v>217</v>
      </c>
      <c r="L18" s="11" t="str">
        <f t="shared" si="4"/>
        <v>N/A</v>
      </c>
    </row>
    <row r="19" spans="1:14" s="104" customFormat="1" ht="27.75" customHeight="1" x14ac:dyDescent="0.2">
      <c r="A19" s="2" t="s">
        <v>1663</v>
      </c>
      <c r="B19" s="47" t="s">
        <v>217</v>
      </c>
      <c r="C19" s="13">
        <v>0</v>
      </c>
      <c r="D19" s="11" t="str">
        <f t="shared" si="5"/>
        <v>N/A</v>
      </c>
      <c r="E19" s="13">
        <v>0</v>
      </c>
      <c r="F19" s="11" t="str">
        <f t="shared" si="6"/>
        <v>N/A</v>
      </c>
      <c r="G19" s="13">
        <v>2.7532579999999999E-4</v>
      </c>
      <c r="H19" s="11" t="str">
        <f t="shared" si="7"/>
        <v>N/A</v>
      </c>
      <c r="I19" s="56" t="s">
        <v>1743</v>
      </c>
      <c r="J19" s="56" t="s">
        <v>1743</v>
      </c>
      <c r="K19" s="47" t="s">
        <v>217</v>
      </c>
      <c r="L19" s="11" t="str">
        <f t="shared" si="4"/>
        <v>N/A</v>
      </c>
    </row>
    <row r="20" spans="1:14" s="104" customFormat="1" x14ac:dyDescent="0.2">
      <c r="A20" s="2" t="s">
        <v>1664</v>
      </c>
      <c r="B20" s="47" t="s">
        <v>217</v>
      </c>
      <c r="C20" s="1">
        <v>22705</v>
      </c>
      <c r="D20" s="11" t="str">
        <f>IF($B20="N/A","N/A",IF(C20&gt;0,"No",IF(C20&lt;0,"No","Yes")))</f>
        <v>N/A</v>
      </c>
      <c r="E20" s="1">
        <v>20966</v>
      </c>
      <c r="F20" s="11" t="str">
        <f>IF($B20="N/A","N/A",IF(E20&gt;0,"No",IF(E20&lt;0,"No","Yes")))</f>
        <v>N/A</v>
      </c>
      <c r="G20" s="1">
        <v>21505</v>
      </c>
      <c r="H20" s="11" t="str">
        <f>IF($B20="N/A","N/A",IF(G20&gt;0,"No",IF(G20&lt;0,"No","Yes")))</f>
        <v>N/A</v>
      </c>
      <c r="I20" s="56">
        <v>-7.66</v>
      </c>
      <c r="J20" s="56">
        <v>2.5710000000000002</v>
      </c>
      <c r="K20" s="47" t="s">
        <v>217</v>
      </c>
      <c r="L20" s="11" t="str">
        <f t="shared" si="4"/>
        <v>N/A</v>
      </c>
    </row>
    <row r="21" spans="1:14" s="104" customFormat="1" x14ac:dyDescent="0.2">
      <c r="A21" s="2" t="s">
        <v>1665</v>
      </c>
      <c r="B21" s="47" t="s">
        <v>282</v>
      </c>
      <c r="C21" s="13">
        <v>8.1791524374000009</v>
      </c>
      <c r="D21" s="11" t="str">
        <f>IF($B21="N/A","N/A",IF(C21&gt;=5,"No",IF(C21&lt;0,"No","Yes")))</f>
        <v>No</v>
      </c>
      <c r="E21" s="13">
        <v>6.7525741653000004</v>
      </c>
      <c r="F21" s="11" t="str">
        <f>IF($B21="N/A","N/A",IF(E21&gt;=5,"No",IF(E21&lt;0,"No","Yes")))</f>
        <v>No</v>
      </c>
      <c r="G21" s="13">
        <v>5.9208823642999997</v>
      </c>
      <c r="H21" s="11" t="str">
        <f>IF($B21="N/A","N/A",IF(G21&gt;=5,"No",IF(G21&lt;0,"No","Yes")))</f>
        <v>No</v>
      </c>
      <c r="I21" s="56">
        <v>-17.399999999999999</v>
      </c>
      <c r="J21" s="56">
        <v>-12.3</v>
      </c>
      <c r="K21" s="11" t="s">
        <v>217</v>
      </c>
      <c r="L21" s="11" t="str">
        <f t="shared" si="4"/>
        <v>N/A</v>
      </c>
    </row>
    <row r="22" spans="1:14" s="104" customFormat="1" ht="12.75" customHeight="1" x14ac:dyDescent="0.2">
      <c r="A22" s="4" t="s">
        <v>1666</v>
      </c>
      <c r="B22" s="127" t="s">
        <v>217</v>
      </c>
      <c r="C22" s="68">
        <v>81.017397048999996</v>
      </c>
      <c r="D22" s="129" t="str">
        <f t="shared" ref="D22:D25" si="8">IF($B22="N/A","N/A",IF(C22&gt;10,"No",IF(C22&lt;-10,"No","Yes")))</f>
        <v>N/A</v>
      </c>
      <c r="E22" s="68">
        <v>81.527234570000005</v>
      </c>
      <c r="F22" s="129" t="str">
        <f t="shared" ref="F22:F25" si="9">IF($B22="N/A","N/A",IF(E22&gt;10,"No",IF(E22&lt;-10,"No","Yes")))</f>
        <v>N/A</v>
      </c>
      <c r="G22" s="68">
        <v>81.116019530000003</v>
      </c>
      <c r="H22" s="129" t="str">
        <f t="shared" ref="H22:H25" si="10">IF($B22="N/A","N/A",IF(G22&gt;10,"No",IF(G22&lt;-10,"No","Yes")))</f>
        <v>N/A</v>
      </c>
      <c r="I22" s="56">
        <v>0.62929999999999997</v>
      </c>
      <c r="J22" s="56">
        <v>-0.504</v>
      </c>
      <c r="K22" s="127" t="s">
        <v>217</v>
      </c>
      <c r="L22" s="11" t="str">
        <f t="shared" si="4"/>
        <v>N/A</v>
      </c>
    </row>
    <row r="23" spans="1:14" s="104" customFormat="1" ht="12.75" customHeight="1" x14ac:dyDescent="0.2">
      <c r="A23" s="4" t="s">
        <v>1667</v>
      </c>
      <c r="B23" s="127" t="s">
        <v>217</v>
      </c>
      <c r="C23" s="68">
        <v>36.771636203</v>
      </c>
      <c r="D23" s="129" t="str">
        <f t="shared" si="8"/>
        <v>N/A</v>
      </c>
      <c r="E23" s="68">
        <v>38.924926071000002</v>
      </c>
      <c r="F23" s="129" t="str">
        <f t="shared" si="9"/>
        <v>N/A</v>
      </c>
      <c r="G23" s="68">
        <v>38.549174610999998</v>
      </c>
      <c r="H23" s="129" t="str">
        <f t="shared" si="10"/>
        <v>N/A</v>
      </c>
      <c r="I23" s="56">
        <v>5.8559999999999999</v>
      </c>
      <c r="J23" s="56">
        <v>-0.96499999999999997</v>
      </c>
      <c r="K23" s="127" t="s">
        <v>217</v>
      </c>
      <c r="L23" s="11" t="str">
        <f t="shared" si="4"/>
        <v>N/A</v>
      </c>
    </row>
    <row r="24" spans="1:14" s="104" customFormat="1" ht="12.75" customHeight="1" x14ac:dyDescent="0.2">
      <c r="A24" s="4" t="s">
        <v>1668</v>
      </c>
      <c r="B24" s="127" t="s">
        <v>217</v>
      </c>
      <c r="C24" s="68">
        <v>22.585333627000001</v>
      </c>
      <c r="D24" s="129" t="str">
        <f t="shared" si="8"/>
        <v>N/A</v>
      </c>
      <c r="E24" s="68">
        <v>20.757416769999999</v>
      </c>
      <c r="F24" s="129" t="str">
        <f t="shared" si="9"/>
        <v>N/A</v>
      </c>
      <c r="G24" s="68">
        <v>20.753313182999999</v>
      </c>
      <c r="H24" s="129" t="str">
        <f t="shared" si="10"/>
        <v>N/A</v>
      </c>
      <c r="I24" s="56">
        <v>-8.09</v>
      </c>
      <c r="J24" s="56">
        <v>-0.02</v>
      </c>
      <c r="K24" s="127" t="s">
        <v>217</v>
      </c>
      <c r="L24" s="11" t="str">
        <f t="shared" si="4"/>
        <v>N/A</v>
      </c>
    </row>
    <row r="25" spans="1:14" s="104" customFormat="1" ht="12.75" customHeight="1" x14ac:dyDescent="0.2">
      <c r="A25" s="4" t="s">
        <v>1669</v>
      </c>
      <c r="B25" s="127" t="s">
        <v>217</v>
      </c>
      <c r="C25" s="68">
        <v>0</v>
      </c>
      <c r="D25" s="129" t="str">
        <f t="shared" si="8"/>
        <v>N/A</v>
      </c>
      <c r="E25" s="68">
        <v>0</v>
      </c>
      <c r="F25" s="129" t="str">
        <f t="shared" si="9"/>
        <v>N/A</v>
      </c>
      <c r="G25" s="68">
        <v>0</v>
      </c>
      <c r="H25" s="129" t="str">
        <f t="shared" si="10"/>
        <v>N/A</v>
      </c>
      <c r="I25" s="56" t="s">
        <v>1743</v>
      </c>
      <c r="J25" s="56" t="s">
        <v>1743</v>
      </c>
      <c r="K25" s="127" t="s">
        <v>217</v>
      </c>
      <c r="L25" s="11" t="str">
        <f t="shared" si="4"/>
        <v>N/A</v>
      </c>
    </row>
    <row r="26" spans="1:14" x14ac:dyDescent="0.2">
      <c r="A26" s="2" t="s">
        <v>1670</v>
      </c>
      <c r="B26" s="47" t="s">
        <v>221</v>
      </c>
      <c r="C26" s="1">
        <v>0</v>
      </c>
      <c r="D26" s="43" t="str">
        <f>IF($B26="N/A","N/A",IF(C26&gt;0,"No",IF(C26&lt;0,"No","Yes")))</f>
        <v>Yes</v>
      </c>
      <c r="E26" s="1">
        <v>0</v>
      </c>
      <c r="F26" s="43" t="str">
        <f>IF($B26="N/A","N/A",IF(E26&gt;0,"No",IF(E26&lt;0,"No","Yes")))</f>
        <v>Yes</v>
      </c>
      <c r="G26" s="1">
        <v>0</v>
      </c>
      <c r="H26" s="43" t="str">
        <f>IF($B26="N/A","N/A",IF(G26&gt;0,"No",IF(G26&lt;0,"No","Yes")))</f>
        <v>Yes</v>
      </c>
      <c r="I26" s="12" t="s">
        <v>1743</v>
      </c>
      <c r="J26" s="12" t="s">
        <v>1743</v>
      </c>
      <c r="K26" s="44" t="s">
        <v>217</v>
      </c>
      <c r="L26" s="9" t="str">
        <f t="shared" ref="L26:L74" si="11">IF(J26="Div by 0", "N/A", IF(K26="N/A","N/A", IF(J26&gt;VALUE(MID(K26,1,2)), "No", IF(J26&lt;-1*VALUE(MID(K26,1,2)), "No", "Yes"))))</f>
        <v>N/A</v>
      </c>
    </row>
    <row r="27" spans="1:14" x14ac:dyDescent="0.2">
      <c r="A27" s="6" t="s">
        <v>149</v>
      </c>
      <c r="B27" s="47" t="s">
        <v>283</v>
      </c>
      <c r="C27" s="8">
        <v>0</v>
      </c>
      <c r="D27" s="43" t="str">
        <f>IF($B27="N/A","N/A",IF(C27&gt;=10,"No",IF(C27&lt;0,"No","Yes")))</f>
        <v>Yes</v>
      </c>
      <c r="E27" s="8">
        <v>0</v>
      </c>
      <c r="F27" s="43" t="str">
        <f>IF($B27="N/A","N/A",IF(E27&gt;=10,"No",IF(E27&lt;0,"No","Yes")))</f>
        <v>Yes</v>
      </c>
      <c r="G27" s="8">
        <v>0</v>
      </c>
      <c r="H27" s="43" t="str">
        <f>IF($B27="N/A","N/A",IF(G27&gt;=10,"No",IF(G27&lt;0,"No","Yes")))</f>
        <v>Yes</v>
      </c>
      <c r="I27" s="12" t="s">
        <v>1743</v>
      </c>
      <c r="J27" s="12" t="s">
        <v>1743</v>
      </c>
      <c r="K27" s="44" t="s">
        <v>217</v>
      </c>
      <c r="L27" s="9" t="str">
        <f t="shared" si="11"/>
        <v>N/A</v>
      </c>
    </row>
    <row r="28" spans="1:14" x14ac:dyDescent="0.2">
      <c r="A28" s="2" t="s">
        <v>425</v>
      </c>
      <c r="B28" s="34" t="s">
        <v>217</v>
      </c>
      <c r="C28" s="13" t="s">
        <v>1743</v>
      </c>
      <c r="D28" s="70" t="str">
        <f t="shared" ref="D28:D31" si="12">IF($B28="N/A","N/A",IF(C28&gt;10,"No",IF(C28&lt;-10,"No","Yes")))</f>
        <v>N/A</v>
      </c>
      <c r="E28" s="13" t="s">
        <v>1743</v>
      </c>
      <c r="F28" s="43" t="str">
        <f t="shared" ref="F28:F31" si="13">IF($B28="N/A","N/A",IF(E28&gt;10,"No",IF(E28&lt;-10,"No","Yes")))</f>
        <v>N/A</v>
      </c>
      <c r="G28" s="13" t="s">
        <v>1743</v>
      </c>
      <c r="H28" s="43" t="str">
        <f t="shared" ref="H28:H31" si="14">IF($B28="N/A","N/A",IF(G28&gt;10,"No",IF(G28&lt;-10,"No","Yes")))</f>
        <v>N/A</v>
      </c>
      <c r="I28" s="12" t="s">
        <v>1743</v>
      </c>
      <c r="J28" s="12" t="s">
        <v>1743</v>
      </c>
      <c r="K28" s="44" t="s">
        <v>217</v>
      </c>
      <c r="L28" s="9" t="str">
        <f t="shared" si="11"/>
        <v>N/A</v>
      </c>
    </row>
    <row r="29" spans="1:14" x14ac:dyDescent="0.2">
      <c r="A29" s="2" t="s">
        <v>426</v>
      </c>
      <c r="B29" s="34" t="s">
        <v>217</v>
      </c>
      <c r="C29" s="13" t="s">
        <v>1743</v>
      </c>
      <c r="D29" s="70" t="str">
        <f t="shared" si="12"/>
        <v>N/A</v>
      </c>
      <c r="E29" s="13" t="s">
        <v>1743</v>
      </c>
      <c r="F29" s="43" t="str">
        <f t="shared" si="13"/>
        <v>N/A</v>
      </c>
      <c r="G29" s="13" t="s">
        <v>1743</v>
      </c>
      <c r="H29" s="43" t="str">
        <f t="shared" si="14"/>
        <v>N/A</v>
      </c>
      <c r="I29" s="12" t="s">
        <v>1743</v>
      </c>
      <c r="J29" s="12" t="s">
        <v>1743</v>
      </c>
      <c r="K29" s="44" t="s">
        <v>217</v>
      </c>
      <c r="L29" s="9" t="str">
        <f t="shared" si="11"/>
        <v>N/A</v>
      </c>
    </row>
    <row r="30" spans="1:14" x14ac:dyDescent="0.2">
      <c r="A30" s="2" t="s">
        <v>422</v>
      </c>
      <c r="B30" s="34" t="s">
        <v>217</v>
      </c>
      <c r="C30" s="13" t="s">
        <v>1743</v>
      </c>
      <c r="D30" s="70" t="str">
        <f t="shared" si="12"/>
        <v>N/A</v>
      </c>
      <c r="E30" s="13" t="s">
        <v>1743</v>
      </c>
      <c r="F30" s="43" t="str">
        <f t="shared" si="13"/>
        <v>N/A</v>
      </c>
      <c r="G30" s="13" t="s">
        <v>1743</v>
      </c>
      <c r="H30" s="43" t="str">
        <f t="shared" si="14"/>
        <v>N/A</v>
      </c>
      <c r="I30" s="12" t="s">
        <v>1743</v>
      </c>
      <c r="J30" s="12" t="s">
        <v>1743</v>
      </c>
      <c r="K30" s="44" t="s">
        <v>217</v>
      </c>
      <c r="L30" s="9" t="str">
        <f t="shared" si="11"/>
        <v>N/A</v>
      </c>
    </row>
    <row r="31" spans="1:14" x14ac:dyDescent="0.2">
      <c r="A31" s="2" t="s">
        <v>423</v>
      </c>
      <c r="B31" s="34" t="s">
        <v>217</v>
      </c>
      <c r="C31" s="13" t="s">
        <v>1743</v>
      </c>
      <c r="D31" s="70" t="str">
        <f t="shared" si="12"/>
        <v>N/A</v>
      </c>
      <c r="E31" s="13" t="s">
        <v>1743</v>
      </c>
      <c r="F31" s="43" t="str">
        <f t="shared" si="13"/>
        <v>N/A</v>
      </c>
      <c r="G31" s="13" t="s">
        <v>1743</v>
      </c>
      <c r="H31" s="43" t="str">
        <f t="shared" si="14"/>
        <v>N/A</v>
      </c>
      <c r="I31" s="12" t="s">
        <v>1743</v>
      </c>
      <c r="J31" s="12" t="s">
        <v>1743</v>
      </c>
      <c r="K31" s="44" t="s">
        <v>217</v>
      </c>
      <c r="L31" s="9" t="str">
        <f t="shared" si="11"/>
        <v>N/A</v>
      </c>
    </row>
    <row r="32" spans="1:14" x14ac:dyDescent="0.2">
      <c r="A32" s="2" t="s">
        <v>948</v>
      </c>
      <c r="B32" s="34" t="s">
        <v>217</v>
      </c>
      <c r="C32" s="68">
        <v>16.020403752</v>
      </c>
      <c r="D32" s="70" t="str">
        <f>IF($B32="N/A","N/A",IF(C32&gt;10,"No",IF(C32&lt;-10,"No","Yes")))</f>
        <v>N/A</v>
      </c>
      <c r="E32" s="68">
        <v>14.741907121000001</v>
      </c>
      <c r="F32" s="70" t="str">
        <f>IF($B32="N/A","N/A",IF(E32&gt;10,"No",IF(E32&lt;-10,"No","Yes")))</f>
        <v>N/A</v>
      </c>
      <c r="G32" s="68">
        <v>13.822458879999999</v>
      </c>
      <c r="H32" s="70" t="str">
        <f>IF($B32="N/A","N/A",IF(G32&gt;10,"No",IF(G32&lt;-10,"No","Yes")))</f>
        <v>N/A</v>
      </c>
      <c r="I32" s="12">
        <v>-7.98</v>
      </c>
      <c r="J32" s="12">
        <v>-6.24</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97.540310379000005</v>
      </c>
      <c r="D34" s="43" t="str">
        <f>IF($B34="N/A","N/A",IF(C34&gt;=98,"Yes","No"))</f>
        <v>No</v>
      </c>
      <c r="E34" s="13">
        <v>97.685908357000002</v>
      </c>
      <c r="F34" s="43" t="str">
        <f>IF($B34="N/A","N/A",IF(E34&gt;=98,"Yes","No"))</f>
        <v>No</v>
      </c>
      <c r="G34" s="13">
        <v>97.955154926000006</v>
      </c>
      <c r="H34" s="43" t="str">
        <f>IF($B34="N/A","N/A",IF(G34&gt;=98,"Yes","No"))</f>
        <v>No</v>
      </c>
      <c r="I34" s="12">
        <v>0.14929999999999999</v>
      </c>
      <c r="J34" s="12">
        <v>0.27560000000000001</v>
      </c>
      <c r="K34" s="44" t="s">
        <v>733</v>
      </c>
      <c r="L34" s="9" t="str">
        <f t="shared" si="11"/>
        <v>Yes</v>
      </c>
    </row>
    <row r="35" spans="1:14" x14ac:dyDescent="0.2">
      <c r="A35" s="2" t="s">
        <v>18</v>
      </c>
      <c r="B35" s="47" t="s">
        <v>281</v>
      </c>
      <c r="C35" s="13">
        <v>100</v>
      </c>
      <c r="D35" s="43" t="str">
        <f>IF($B35="N/A","N/A",IF(C35&gt;=95,"Yes","No"))</f>
        <v>Yes</v>
      </c>
      <c r="E35" s="13">
        <v>100</v>
      </c>
      <c r="F35" s="43" t="str">
        <f>IF($B35="N/A","N/A",IF(E35&gt;=95,"Yes","No"))</f>
        <v>Yes</v>
      </c>
      <c r="G35" s="13">
        <v>99.999449347999999</v>
      </c>
      <c r="H35" s="43" t="str">
        <f>IF($B35="N/A","N/A",IF(G35&gt;=95,"Yes","No"))</f>
        <v>Yes</v>
      </c>
      <c r="I35" s="12">
        <v>0</v>
      </c>
      <c r="J35" s="12">
        <v>-1E-3</v>
      </c>
      <c r="K35" s="44" t="s">
        <v>733</v>
      </c>
      <c r="L35" s="9" t="str">
        <f t="shared" si="11"/>
        <v>Yes</v>
      </c>
    </row>
    <row r="36" spans="1:14" x14ac:dyDescent="0.2">
      <c r="A36" s="2" t="s">
        <v>23</v>
      </c>
      <c r="B36" s="34" t="s">
        <v>217</v>
      </c>
      <c r="C36" s="13">
        <v>72.421432585000005</v>
      </c>
      <c r="D36" s="43" t="str">
        <f t="shared" ref="D36:D41" si="15">IF($B36="N/A","N/A",IF(C36&gt;10,"No",IF(C36&lt;-10,"No","Yes")))</f>
        <v>N/A</v>
      </c>
      <c r="E36" s="13">
        <v>72.618997773999993</v>
      </c>
      <c r="F36" s="43" t="str">
        <f t="shared" ref="F36:F41" si="16">IF($B36="N/A","N/A",IF(E36&gt;10,"No",IF(E36&lt;-10,"No","Yes")))</f>
        <v>N/A</v>
      </c>
      <c r="G36" s="13">
        <v>73.239153537999997</v>
      </c>
      <c r="H36" s="43" t="str">
        <f t="shared" ref="H36:H41" si="17">IF($B36="N/A","N/A",IF(G36&gt;10,"No",IF(G36&lt;-10,"No","Yes")))</f>
        <v>N/A</v>
      </c>
      <c r="I36" s="12">
        <v>0.27279999999999999</v>
      </c>
      <c r="J36" s="12">
        <v>0.85399999999999998</v>
      </c>
      <c r="K36" s="44" t="s">
        <v>733</v>
      </c>
      <c r="L36" s="9" t="str">
        <f t="shared" si="11"/>
        <v>Yes</v>
      </c>
    </row>
    <row r="37" spans="1:14" x14ac:dyDescent="0.2">
      <c r="A37" s="2" t="s">
        <v>24</v>
      </c>
      <c r="B37" s="34" t="s">
        <v>217</v>
      </c>
      <c r="C37" s="13">
        <v>20.698064813999999</v>
      </c>
      <c r="D37" s="43" t="str">
        <f t="shared" si="15"/>
        <v>N/A</v>
      </c>
      <c r="E37" s="13">
        <v>19.826789354999999</v>
      </c>
      <c r="F37" s="43" t="str">
        <f t="shared" si="16"/>
        <v>N/A</v>
      </c>
      <c r="G37" s="13">
        <v>18.809986619</v>
      </c>
      <c r="H37" s="43" t="str">
        <f t="shared" si="17"/>
        <v>N/A</v>
      </c>
      <c r="I37" s="12">
        <v>-4.21</v>
      </c>
      <c r="J37" s="12">
        <v>-5.13</v>
      </c>
      <c r="K37" s="44" t="s">
        <v>733</v>
      </c>
      <c r="L37" s="9" t="str">
        <f t="shared" si="11"/>
        <v>Yes</v>
      </c>
    </row>
    <row r="38" spans="1:14" x14ac:dyDescent="0.2">
      <c r="A38" s="2" t="s">
        <v>25</v>
      </c>
      <c r="B38" s="34" t="s">
        <v>217</v>
      </c>
      <c r="C38" s="13">
        <v>1.8843931468999999</v>
      </c>
      <c r="D38" s="43" t="str">
        <f t="shared" si="15"/>
        <v>N/A</v>
      </c>
      <c r="E38" s="13">
        <v>1.8751066864999999</v>
      </c>
      <c r="F38" s="43" t="str">
        <f t="shared" si="16"/>
        <v>N/A</v>
      </c>
      <c r="G38" s="13">
        <v>1.8647819695000001</v>
      </c>
      <c r="H38" s="43" t="str">
        <f t="shared" si="17"/>
        <v>N/A</v>
      </c>
      <c r="I38" s="12">
        <v>-0.49299999999999999</v>
      </c>
      <c r="J38" s="12">
        <v>-0.55100000000000005</v>
      </c>
      <c r="K38" s="44" t="s">
        <v>733</v>
      </c>
      <c r="L38" s="9" t="str">
        <f t="shared" si="11"/>
        <v>Yes</v>
      </c>
    </row>
    <row r="39" spans="1:14" x14ac:dyDescent="0.2">
      <c r="A39" s="2" t="s">
        <v>26</v>
      </c>
      <c r="B39" s="47" t="s">
        <v>217</v>
      </c>
      <c r="C39" s="13">
        <v>3.6808887736</v>
      </c>
      <c r="D39" s="11" t="str">
        <f t="shared" si="15"/>
        <v>N/A</v>
      </c>
      <c r="E39" s="13">
        <v>3.7862855044999999</v>
      </c>
      <c r="F39" s="11" t="str">
        <f t="shared" si="16"/>
        <v>N/A</v>
      </c>
      <c r="G39" s="13">
        <v>3.7777459623</v>
      </c>
      <c r="H39" s="11" t="str">
        <f t="shared" si="17"/>
        <v>N/A</v>
      </c>
      <c r="I39" s="12">
        <v>2.863</v>
      </c>
      <c r="J39" s="12">
        <v>-0.22600000000000001</v>
      </c>
      <c r="K39" s="47" t="s">
        <v>217</v>
      </c>
      <c r="L39" s="9" t="str">
        <f t="shared" si="11"/>
        <v>N/A</v>
      </c>
    </row>
    <row r="40" spans="1:14" x14ac:dyDescent="0.2">
      <c r="A40" s="2" t="s">
        <v>60</v>
      </c>
      <c r="B40" s="47" t="s">
        <v>217</v>
      </c>
      <c r="C40" s="13">
        <v>0</v>
      </c>
      <c r="D40" s="11" t="str">
        <f t="shared" si="15"/>
        <v>N/A</v>
      </c>
      <c r="E40" s="13">
        <v>0</v>
      </c>
      <c r="F40" s="11" t="str">
        <f t="shared" si="16"/>
        <v>N/A</v>
      </c>
      <c r="G40" s="13">
        <v>0</v>
      </c>
      <c r="H40" s="11" t="str">
        <f t="shared" si="17"/>
        <v>N/A</v>
      </c>
      <c r="I40" s="12" t="s">
        <v>1743</v>
      </c>
      <c r="J40" s="12" t="s">
        <v>1743</v>
      </c>
      <c r="K40" s="47" t="s">
        <v>217</v>
      </c>
      <c r="L40" s="9" t="str">
        <f t="shared" si="11"/>
        <v>N/A</v>
      </c>
    </row>
    <row r="41" spans="1:14" x14ac:dyDescent="0.2">
      <c r="A41" s="2" t="s">
        <v>61</v>
      </c>
      <c r="B41" s="47" t="s">
        <v>217</v>
      </c>
      <c r="C41" s="13">
        <v>1.3595296762</v>
      </c>
      <c r="D41" s="11" t="str">
        <f t="shared" si="15"/>
        <v>N/A</v>
      </c>
      <c r="E41" s="13">
        <v>1.6335522353</v>
      </c>
      <c r="F41" s="11" t="str">
        <f t="shared" si="16"/>
        <v>N/A</v>
      </c>
      <c r="G41" s="13">
        <v>1.6927033144000001</v>
      </c>
      <c r="H41" s="11" t="str">
        <f t="shared" si="17"/>
        <v>N/A</v>
      </c>
      <c r="I41" s="12">
        <v>20.16</v>
      </c>
      <c r="J41" s="12">
        <v>3.621</v>
      </c>
      <c r="K41" s="47" t="s">
        <v>217</v>
      </c>
      <c r="L41" s="9" t="str">
        <f t="shared" si="11"/>
        <v>N/A</v>
      </c>
    </row>
    <row r="42" spans="1:14" x14ac:dyDescent="0.2">
      <c r="A42" s="2" t="s">
        <v>62</v>
      </c>
      <c r="B42" s="47" t="s">
        <v>282</v>
      </c>
      <c r="C42" s="13">
        <v>2.6747503566000002</v>
      </c>
      <c r="D42" s="11" t="str">
        <f>IF($B42="N/A","N/A",IF(C42&gt;=5,"No",IF(C42&lt;0,"No","Yes")))</f>
        <v>Yes</v>
      </c>
      <c r="E42" s="13">
        <v>3.5263729150000001</v>
      </c>
      <c r="F42" s="11" t="str">
        <f>IF($B42="N/A","N/A",IF(E42&gt;=5,"No",IF(E42&lt;0,"No","Yes")))</f>
        <v>Yes</v>
      </c>
      <c r="G42" s="13">
        <v>4.0010352251999999</v>
      </c>
      <c r="H42" s="11" t="str">
        <f>IF($B42="N/A","N/A",IF(G42&gt;=5,"No",IF(G42&lt;0,"No","Yes")))</f>
        <v>Yes</v>
      </c>
      <c r="I42" s="12">
        <v>31.84</v>
      </c>
      <c r="J42" s="12">
        <v>13.46</v>
      </c>
      <c r="K42" s="44" t="s">
        <v>733</v>
      </c>
      <c r="L42" s="9" t="str">
        <f t="shared" si="11"/>
        <v>No</v>
      </c>
    </row>
    <row r="43" spans="1:14" x14ac:dyDescent="0.2">
      <c r="A43" s="2" t="s">
        <v>63</v>
      </c>
      <c r="B43" s="47" t="s">
        <v>217</v>
      </c>
      <c r="C43" s="13">
        <v>31.236040865</v>
      </c>
      <c r="D43" s="11" t="str">
        <f>IF($B43="N/A","N/A",IF(C43&gt;10,"No",IF(C43&lt;-10,"No","Yes")))</f>
        <v>N/A</v>
      </c>
      <c r="E43" s="13">
        <v>33.491041551000002</v>
      </c>
      <c r="F43" s="11" t="str">
        <f>IF($B43="N/A","N/A",IF(E43&gt;10,"No",IF(E43&lt;-10,"No","Yes")))</f>
        <v>N/A</v>
      </c>
      <c r="G43" s="13">
        <v>34.942429365000002</v>
      </c>
      <c r="H43" s="11" t="str">
        <f>IF($B43="N/A","N/A",IF(G43&gt;10,"No",IF(G43&lt;-10,"No","Yes")))</f>
        <v>N/A</v>
      </c>
      <c r="I43" s="12">
        <v>7.2190000000000003</v>
      </c>
      <c r="J43" s="12">
        <v>4.3339999999999996</v>
      </c>
      <c r="K43" s="47" t="s">
        <v>733</v>
      </c>
      <c r="L43" s="9" t="str">
        <f t="shared" si="11"/>
        <v>Yes</v>
      </c>
    </row>
    <row r="44" spans="1:14" x14ac:dyDescent="0.2">
      <c r="A44" s="2" t="s">
        <v>64</v>
      </c>
      <c r="B44" s="47" t="s">
        <v>217</v>
      </c>
      <c r="C44" s="13">
        <v>1.9028947064999999</v>
      </c>
      <c r="D44" s="11" t="str">
        <f>IF($B44="N/A","N/A",IF(C44&gt;10,"No",IF(C44&lt;-10,"No","Yes")))</f>
        <v>N/A</v>
      </c>
      <c r="E44" s="13">
        <v>2.7349835554999999</v>
      </c>
      <c r="F44" s="11" t="str">
        <f>IF($B44="N/A","N/A",IF(E44&gt;10,"No",IF(E44&lt;-10,"No","Yes")))</f>
        <v>N/A</v>
      </c>
      <c r="G44" s="13">
        <v>2.6679693964000002</v>
      </c>
      <c r="H44" s="11" t="str">
        <f>IF($B44="N/A","N/A",IF(G44&gt;10,"No",IF(G44&lt;-10,"No","Yes")))</f>
        <v>N/A</v>
      </c>
      <c r="I44" s="12">
        <v>43.73</v>
      </c>
      <c r="J44" s="12">
        <v>-2.4500000000000002</v>
      </c>
      <c r="K44" s="44" t="s">
        <v>733</v>
      </c>
      <c r="L44" s="9" t="str">
        <f t="shared" si="11"/>
        <v>Yes</v>
      </c>
    </row>
    <row r="45" spans="1:14" x14ac:dyDescent="0.2">
      <c r="A45" s="3" t="s">
        <v>19</v>
      </c>
      <c r="B45" s="34" t="s">
        <v>285</v>
      </c>
      <c r="C45" s="8">
        <v>6.0242222510000003</v>
      </c>
      <c r="D45" s="43" t="str">
        <f>IF($B45="N/A","N/A",IF(C45&gt;8,"No",IF(C45&lt;2,"No","Yes")))</f>
        <v>Yes</v>
      </c>
      <c r="E45" s="8">
        <v>5.4784549533</v>
      </c>
      <c r="F45" s="43" t="str">
        <f>IF($B45="N/A","N/A",IF(E45&gt;8,"No",IF(E45&lt;2,"No","Yes")))</f>
        <v>Yes</v>
      </c>
      <c r="G45" s="8">
        <v>5.2636795648000003</v>
      </c>
      <c r="H45" s="43" t="str">
        <f>IF($B45="N/A","N/A",IF(G45&gt;8,"No",IF(G45&lt;2,"No","Yes")))</f>
        <v>Yes</v>
      </c>
      <c r="I45" s="12">
        <v>-9.06</v>
      </c>
      <c r="J45" s="12">
        <v>-3.92</v>
      </c>
      <c r="K45" s="44" t="s">
        <v>733</v>
      </c>
      <c r="L45" s="9" t="str">
        <f t="shared" si="11"/>
        <v>Yes</v>
      </c>
    </row>
    <row r="46" spans="1:14" x14ac:dyDescent="0.2">
      <c r="A46" s="3" t="s">
        <v>174</v>
      </c>
      <c r="B46" s="34" t="s">
        <v>217</v>
      </c>
      <c r="C46" s="8">
        <v>21.674303664</v>
      </c>
      <c r="D46" s="11" t="str">
        <f t="shared" ref="D46:D53" si="18">IF($B46="N/A","N/A",IF(C46&gt;10,"No",IF(C46&lt;-10,"No","Yes")))</f>
        <v>N/A</v>
      </c>
      <c r="E46" s="8">
        <v>22.656841305</v>
      </c>
      <c r="F46" s="11" t="str">
        <f t="shared" ref="F46:F53" si="19">IF($B46="N/A","N/A",IF(E46&gt;10,"No",IF(E46&lt;-10,"No","Yes")))</f>
        <v>N/A</v>
      </c>
      <c r="G46" s="8">
        <v>22.716309753000001</v>
      </c>
      <c r="H46" s="11" t="str">
        <f t="shared" ref="H46:H53" si="20">IF($B46="N/A","N/A",IF(G46&gt;10,"No",IF(G46&lt;-10,"No","Yes")))</f>
        <v>N/A</v>
      </c>
      <c r="I46" s="12">
        <v>4.5330000000000004</v>
      </c>
      <c r="J46" s="12">
        <v>0.26250000000000001</v>
      </c>
      <c r="K46" s="44" t="s">
        <v>733</v>
      </c>
      <c r="L46" s="9" t="str">
        <f>IF(J46="Div by 0", "N/A", IF(OR(J46="N/A",K46="N/A"),"N/A", IF(J46&gt;VALUE(MID(K46,1,2)), "No", IF(J46&lt;-1*VALUE(MID(K46,1,2)), "No", "Yes"))))</f>
        <v>Yes</v>
      </c>
    </row>
    <row r="47" spans="1:14" x14ac:dyDescent="0.2">
      <c r="A47" s="3" t="s">
        <v>175</v>
      </c>
      <c r="B47" s="34" t="s">
        <v>217</v>
      </c>
      <c r="C47" s="8">
        <v>30.443162005000001</v>
      </c>
      <c r="D47" s="11" t="str">
        <f t="shared" si="18"/>
        <v>N/A</v>
      </c>
      <c r="E47" s="8">
        <v>32.135437969999998</v>
      </c>
      <c r="F47" s="11" t="str">
        <f t="shared" si="19"/>
        <v>N/A</v>
      </c>
      <c r="G47" s="8">
        <v>33.045434270999998</v>
      </c>
      <c r="H47" s="11" t="str">
        <f t="shared" si="20"/>
        <v>N/A</v>
      </c>
      <c r="I47" s="12">
        <v>5.5590000000000002</v>
      </c>
      <c r="J47" s="12">
        <v>2.8319999999999999</v>
      </c>
      <c r="K47" s="44" t="s">
        <v>733</v>
      </c>
      <c r="L47" s="9" t="str">
        <f>IF(J47="Div by 0", "N/A", IF(OR(J47="N/A",K47="N/A"),"N/A", IF(J47&gt;VALUE(MID(K47,1,2)), "No", IF(J47&lt;-1*VALUE(MID(K47,1,2)), "No", "Yes"))))</f>
        <v>Yes</v>
      </c>
    </row>
    <row r="48" spans="1:14" x14ac:dyDescent="0.2">
      <c r="A48" s="3" t="s">
        <v>176</v>
      </c>
      <c r="B48" s="34" t="s">
        <v>217</v>
      </c>
      <c r="C48" s="8">
        <v>2.6682661133000001</v>
      </c>
      <c r="D48" s="11" t="str">
        <f t="shared" si="18"/>
        <v>N/A</v>
      </c>
      <c r="E48" s="8">
        <v>2.7608063409999999</v>
      </c>
      <c r="F48" s="11" t="str">
        <f t="shared" si="19"/>
        <v>N/A</v>
      </c>
      <c r="G48" s="8">
        <v>2.8220899434</v>
      </c>
      <c r="H48" s="11" t="str">
        <f t="shared" si="20"/>
        <v>N/A</v>
      </c>
      <c r="I48" s="12">
        <v>3.468</v>
      </c>
      <c r="J48" s="12">
        <v>2.2200000000000002</v>
      </c>
      <c r="K48" s="44" t="s">
        <v>733</v>
      </c>
      <c r="L48" s="9" t="str">
        <f t="shared" ref="L48:L57" si="21">IF(J48="Div by 0", "N/A", IF(OR(J48="N/A",K48="N/A"),"N/A", IF(J48&gt;VALUE(MID(K48,1,2)), "No", IF(J48&lt;-1*VALUE(MID(K48,1,2)), "No", "Yes"))))</f>
        <v>Yes</v>
      </c>
    </row>
    <row r="49" spans="1:12" x14ac:dyDescent="0.2">
      <c r="A49" s="3" t="s">
        <v>177</v>
      </c>
      <c r="B49" s="34" t="s">
        <v>217</v>
      </c>
      <c r="C49" s="8">
        <v>21.057580080000001</v>
      </c>
      <c r="D49" s="11" t="str">
        <f t="shared" si="18"/>
        <v>N/A</v>
      </c>
      <c r="E49" s="8">
        <v>20.146929521000001</v>
      </c>
      <c r="F49" s="11" t="str">
        <f t="shared" si="19"/>
        <v>N/A</v>
      </c>
      <c r="G49" s="8">
        <v>20.084194644</v>
      </c>
      <c r="H49" s="11" t="str">
        <f t="shared" si="20"/>
        <v>N/A</v>
      </c>
      <c r="I49" s="12">
        <v>-4.32</v>
      </c>
      <c r="J49" s="12">
        <v>-0.311</v>
      </c>
      <c r="K49" s="44" t="s">
        <v>733</v>
      </c>
      <c r="L49" s="9" t="str">
        <f t="shared" si="21"/>
        <v>Yes</v>
      </c>
    </row>
    <row r="50" spans="1:12" x14ac:dyDescent="0.2">
      <c r="A50" s="3" t="s">
        <v>178</v>
      </c>
      <c r="B50" s="34" t="s">
        <v>217</v>
      </c>
      <c r="C50" s="8">
        <v>8.8257755875000008</v>
      </c>
      <c r="D50" s="11" t="str">
        <f t="shared" si="18"/>
        <v>N/A</v>
      </c>
      <c r="E50" s="8">
        <v>8.3265429693000002</v>
      </c>
      <c r="F50" s="11" t="str">
        <f t="shared" si="19"/>
        <v>N/A</v>
      </c>
      <c r="G50" s="8">
        <v>8.1546009702000006</v>
      </c>
      <c r="H50" s="11" t="str">
        <f t="shared" si="20"/>
        <v>N/A</v>
      </c>
      <c r="I50" s="12">
        <v>-5.66</v>
      </c>
      <c r="J50" s="12">
        <v>-2.06</v>
      </c>
      <c r="K50" s="44" t="s">
        <v>733</v>
      </c>
      <c r="L50" s="9" t="str">
        <f t="shared" si="21"/>
        <v>Yes</v>
      </c>
    </row>
    <row r="51" spans="1:12" x14ac:dyDescent="0.2">
      <c r="A51" s="3" t="s">
        <v>179</v>
      </c>
      <c r="B51" s="34" t="s">
        <v>217</v>
      </c>
      <c r="C51" s="8">
        <v>4.4395452384</v>
      </c>
      <c r="D51" s="11" t="str">
        <f t="shared" si="18"/>
        <v>N/A</v>
      </c>
      <c r="E51" s="8">
        <v>4.1460406005000001</v>
      </c>
      <c r="F51" s="11" t="str">
        <f t="shared" si="19"/>
        <v>N/A</v>
      </c>
      <c r="G51" s="8">
        <v>3.9578090669999999</v>
      </c>
      <c r="H51" s="11" t="str">
        <f t="shared" si="20"/>
        <v>N/A</v>
      </c>
      <c r="I51" s="12">
        <v>-6.61</v>
      </c>
      <c r="J51" s="12">
        <v>-4.54</v>
      </c>
      <c r="K51" s="44" t="s">
        <v>733</v>
      </c>
      <c r="L51" s="9" t="str">
        <f t="shared" si="21"/>
        <v>Yes</v>
      </c>
    </row>
    <row r="52" spans="1:12" x14ac:dyDescent="0.2">
      <c r="A52" s="3" t="s">
        <v>180</v>
      </c>
      <c r="B52" s="34" t="s">
        <v>217</v>
      </c>
      <c r="C52" s="8">
        <v>3.2950762979000001</v>
      </c>
      <c r="D52" s="11" t="str">
        <f t="shared" si="18"/>
        <v>N/A</v>
      </c>
      <c r="E52" s="8">
        <v>2.9769170566000001</v>
      </c>
      <c r="F52" s="11" t="str">
        <f t="shared" si="19"/>
        <v>N/A</v>
      </c>
      <c r="G52" s="8">
        <v>2.6838763676999999</v>
      </c>
      <c r="H52" s="11" t="str">
        <f t="shared" si="20"/>
        <v>N/A</v>
      </c>
      <c r="I52" s="12">
        <v>-9.66</v>
      </c>
      <c r="J52" s="12">
        <v>-9.84</v>
      </c>
      <c r="K52" s="44" t="s">
        <v>733</v>
      </c>
      <c r="L52" s="9" t="str">
        <f t="shared" si="21"/>
        <v>Yes</v>
      </c>
    </row>
    <row r="53" spans="1:12" x14ac:dyDescent="0.2">
      <c r="A53" s="3" t="s">
        <v>950</v>
      </c>
      <c r="B53" s="34" t="s">
        <v>217</v>
      </c>
      <c r="C53" s="8">
        <v>1.5389270739000001</v>
      </c>
      <c r="D53" s="11" t="str">
        <f t="shared" si="18"/>
        <v>N/A</v>
      </c>
      <c r="E53" s="8">
        <v>1.3604346692</v>
      </c>
      <c r="F53" s="11" t="str">
        <f t="shared" si="19"/>
        <v>N/A</v>
      </c>
      <c r="G53" s="8">
        <v>1.2527326089999999</v>
      </c>
      <c r="H53" s="11" t="str">
        <f t="shared" si="20"/>
        <v>N/A</v>
      </c>
      <c r="I53" s="12">
        <v>-11.6</v>
      </c>
      <c r="J53" s="12">
        <v>-7.92</v>
      </c>
      <c r="K53" s="44" t="s">
        <v>733</v>
      </c>
      <c r="L53" s="9" t="str">
        <f t="shared" si="21"/>
        <v>Yes</v>
      </c>
    </row>
    <row r="54" spans="1:12" x14ac:dyDescent="0.2">
      <c r="A54" s="2" t="s">
        <v>212</v>
      </c>
      <c r="B54" s="34" t="s">
        <v>217</v>
      </c>
      <c r="C54" s="35" t="s">
        <v>217</v>
      </c>
      <c r="D54" s="9" t="str">
        <f t="shared" ref="D54:D57" si="22">IF($B54="N/A","N/A",IF(C54&lt;0,"No","Yes"))</f>
        <v>N/A</v>
      </c>
      <c r="E54" s="35">
        <v>185999</v>
      </c>
      <c r="F54" s="9" t="str">
        <f t="shared" ref="F54:F57" si="23">IF($B54="N/A","N/A",IF(E54&lt;0,"No","Yes"))</f>
        <v>N/A</v>
      </c>
      <c r="G54" s="35">
        <v>220451</v>
      </c>
      <c r="H54" s="9" t="str">
        <f t="shared" ref="H54:H57" si="24">IF($B54="N/A","N/A",IF(G54&lt;0,"No","Yes"))</f>
        <v>N/A</v>
      </c>
      <c r="I54" s="12" t="s">
        <v>217</v>
      </c>
      <c r="J54" s="12">
        <v>18.52</v>
      </c>
      <c r="K54" s="44" t="s">
        <v>733</v>
      </c>
      <c r="L54" s="9" t="str">
        <f t="shared" si="21"/>
        <v>No</v>
      </c>
    </row>
    <row r="55" spans="1:12" x14ac:dyDescent="0.2">
      <c r="A55" s="2" t="s">
        <v>213</v>
      </c>
      <c r="B55" s="34" t="s">
        <v>217</v>
      </c>
      <c r="C55" s="35" t="s">
        <v>217</v>
      </c>
      <c r="D55" s="9" t="str">
        <f t="shared" si="22"/>
        <v>N/A</v>
      </c>
      <c r="E55" s="35">
        <v>8510</v>
      </c>
      <c r="F55" s="9" t="str">
        <f t="shared" si="23"/>
        <v>N/A</v>
      </c>
      <c r="G55" s="35">
        <v>10174</v>
      </c>
      <c r="H55" s="9" t="str">
        <f t="shared" si="24"/>
        <v>N/A</v>
      </c>
      <c r="I55" s="12" t="s">
        <v>217</v>
      </c>
      <c r="J55" s="12">
        <v>19.55</v>
      </c>
      <c r="K55" s="44" t="s">
        <v>733</v>
      </c>
      <c r="L55" s="9" t="str">
        <f t="shared" si="21"/>
        <v>No</v>
      </c>
    </row>
    <row r="56" spans="1:12" x14ac:dyDescent="0.2">
      <c r="A56" s="2" t="s">
        <v>214</v>
      </c>
      <c r="B56" s="34" t="s">
        <v>217</v>
      </c>
      <c r="C56" s="35" t="s">
        <v>217</v>
      </c>
      <c r="D56" s="9" t="str">
        <f t="shared" si="22"/>
        <v>N/A</v>
      </c>
      <c r="E56" s="35">
        <v>87180</v>
      </c>
      <c r="F56" s="9" t="str">
        <f t="shared" si="23"/>
        <v>N/A</v>
      </c>
      <c r="G56" s="35">
        <v>101263</v>
      </c>
      <c r="H56" s="9" t="str">
        <f t="shared" si="24"/>
        <v>N/A</v>
      </c>
      <c r="I56" s="12" t="s">
        <v>217</v>
      </c>
      <c r="J56" s="12">
        <v>16.149999999999999</v>
      </c>
      <c r="K56" s="44" t="s">
        <v>733</v>
      </c>
      <c r="L56" s="9" t="str">
        <f t="shared" si="21"/>
        <v>No</v>
      </c>
    </row>
    <row r="57" spans="1:12" x14ac:dyDescent="0.2">
      <c r="A57" s="2" t="s">
        <v>951</v>
      </c>
      <c r="B57" s="34" t="s">
        <v>217</v>
      </c>
      <c r="C57" s="35" t="s">
        <v>217</v>
      </c>
      <c r="D57" s="9" t="str">
        <f t="shared" si="22"/>
        <v>N/A</v>
      </c>
      <c r="E57" s="35">
        <v>23055</v>
      </c>
      <c r="F57" s="9" t="str">
        <f t="shared" si="23"/>
        <v>N/A</v>
      </c>
      <c r="G57" s="35">
        <v>25371</v>
      </c>
      <c r="H57" s="9" t="str">
        <f t="shared" si="24"/>
        <v>N/A</v>
      </c>
      <c r="I57" s="12" t="s">
        <v>217</v>
      </c>
      <c r="J57" s="12">
        <v>10.050000000000001</v>
      </c>
      <c r="K57" s="44" t="s">
        <v>733</v>
      </c>
      <c r="L57" s="9" t="str">
        <f t="shared" si="21"/>
        <v>No</v>
      </c>
    </row>
    <row r="58" spans="1:12" x14ac:dyDescent="0.2">
      <c r="A58" s="2" t="s">
        <v>952</v>
      </c>
      <c r="B58" s="34" t="s">
        <v>217</v>
      </c>
      <c r="C58" s="8">
        <v>99.966858311999999</v>
      </c>
      <c r="D58" s="43" t="str">
        <f>IF($B58="N/A","N/A",IF(C58&gt;10,"No",IF(C58&lt;-10,"No","Yes")))</f>
        <v>N/A</v>
      </c>
      <c r="E58" s="8">
        <v>99.988405385999997</v>
      </c>
      <c r="F58" s="43" t="str">
        <f>IF($B58="N/A","N/A",IF(E58&gt;10,"No",IF(E58&lt;-10,"No","Yes")))</f>
        <v>N/A</v>
      </c>
      <c r="G58" s="8">
        <v>99.980727191</v>
      </c>
      <c r="H58" s="43" t="str">
        <f>IF($B58="N/A","N/A",IF(G58&gt;10,"No",IF(G58&lt;-10,"No","Yes")))</f>
        <v>N/A</v>
      </c>
      <c r="I58" s="12">
        <v>2.1600000000000001E-2</v>
      </c>
      <c r="J58" s="12">
        <v>-8.0000000000000002E-3</v>
      </c>
      <c r="K58" s="34" t="s">
        <v>217</v>
      </c>
      <c r="L58" s="9" t="str">
        <f t="shared" si="11"/>
        <v>N/A</v>
      </c>
    </row>
    <row r="59" spans="1:12" x14ac:dyDescent="0.2">
      <c r="A59" s="2" t="s">
        <v>953</v>
      </c>
      <c r="B59" s="34" t="s">
        <v>217</v>
      </c>
      <c r="C59" s="8">
        <v>99.701724808999998</v>
      </c>
      <c r="D59" s="43" t="str">
        <f>IF($B59="N/A","N/A",IF(C59&gt;10,"No",IF(C59&lt;-10,"No","Yes")))</f>
        <v>N/A</v>
      </c>
      <c r="E59" s="8">
        <v>99.598697537999996</v>
      </c>
      <c r="F59" s="43" t="str">
        <f>IF($B59="N/A","N/A",IF(E59&gt;10,"No",IF(E59&lt;-10,"No","Yes")))</f>
        <v>N/A</v>
      </c>
      <c r="G59" s="8">
        <v>99.738165117999998</v>
      </c>
      <c r="H59" s="43" t="str">
        <f>IF($B59="N/A","N/A",IF(G59&gt;10,"No",IF(G59&lt;-10,"No","Yes")))</f>
        <v>N/A</v>
      </c>
      <c r="I59" s="12">
        <v>-0.10299999999999999</v>
      </c>
      <c r="J59" s="12">
        <v>0.14000000000000001</v>
      </c>
      <c r="K59" s="34" t="s">
        <v>217</v>
      </c>
      <c r="L59" s="9" t="str">
        <f t="shared" si="11"/>
        <v>N/A</v>
      </c>
    </row>
    <row r="60" spans="1:12" x14ac:dyDescent="0.2">
      <c r="A60" s="2" t="s">
        <v>181</v>
      </c>
      <c r="B60" s="34" t="s">
        <v>217</v>
      </c>
      <c r="C60" s="8">
        <v>57.914018933999998</v>
      </c>
      <c r="D60" s="43" t="str">
        <f t="shared" ref="D60:D61" si="25">IF($B60="N/A","N/A",IF(C60&gt;10,"No",IF(C60&lt;-10,"No","Yes")))</f>
        <v>N/A</v>
      </c>
      <c r="E60" s="8">
        <v>57.192364302999998</v>
      </c>
      <c r="F60" s="43" t="str">
        <f t="shared" ref="F60:F61" si="26">IF($B60="N/A","N/A",IF(E60&gt;10,"No",IF(E60&lt;-10,"No","Yes")))</f>
        <v>N/A</v>
      </c>
      <c r="G60" s="8">
        <v>56.815691371</v>
      </c>
      <c r="H60" s="43" t="str">
        <f t="shared" ref="H60:H61" si="27">IF($B60="N/A","N/A",IF(G60&gt;10,"No",IF(G60&lt;-10,"No","Yes")))</f>
        <v>N/A</v>
      </c>
      <c r="I60" s="12">
        <v>-1.25</v>
      </c>
      <c r="J60" s="12">
        <v>-0.65900000000000003</v>
      </c>
      <c r="K60" s="44" t="s">
        <v>733</v>
      </c>
      <c r="L60" s="9" t="str">
        <f>IF(J60="Div by 0", "N/A", IF(OR(J60="N/A",K60="N/A"),"N/A", IF(J60&gt;VALUE(MID(K60,1,2)), "No", IF(J60&lt;-1*VALUE(MID(K60,1,2)), "No", "Yes"))))</f>
        <v>Yes</v>
      </c>
    </row>
    <row r="61" spans="1:12" x14ac:dyDescent="0.2">
      <c r="A61" s="6" t="s">
        <v>182</v>
      </c>
      <c r="B61" s="34" t="s">
        <v>217</v>
      </c>
      <c r="C61" s="8">
        <v>41.787705875</v>
      </c>
      <c r="D61" s="43" t="str">
        <f t="shared" si="25"/>
        <v>N/A</v>
      </c>
      <c r="E61" s="8">
        <v>42.406333236000002</v>
      </c>
      <c r="F61" s="43" t="str">
        <f t="shared" si="26"/>
        <v>N/A</v>
      </c>
      <c r="G61" s="8">
        <v>42.922473748000002</v>
      </c>
      <c r="H61" s="43" t="str">
        <f t="shared" si="27"/>
        <v>N/A</v>
      </c>
      <c r="I61" s="12">
        <v>1.48</v>
      </c>
      <c r="J61" s="12">
        <v>1.2170000000000001</v>
      </c>
      <c r="K61" s="44" t="s">
        <v>733</v>
      </c>
      <c r="L61" s="9" t="str">
        <f>IF(J61="Div by 0", "N/A", IF(OR(J61="N/A",K61="N/A"),"N/A", IF(J61&gt;VALUE(MID(K61,1,2)), "No", IF(J61&lt;-1*VALUE(MID(K61,1,2)), "No", "Yes"))))</f>
        <v>Yes</v>
      </c>
    </row>
    <row r="62" spans="1:12" x14ac:dyDescent="0.2">
      <c r="A62" s="7" t="s">
        <v>682</v>
      </c>
      <c r="B62" s="34" t="s">
        <v>286</v>
      </c>
      <c r="C62" s="8">
        <v>39.731480281000003</v>
      </c>
      <c r="D62" s="43" t="str">
        <f>IF($B62="N/A","N/A",IF(C62&gt;70,"No",IF(C62&lt;40,"No","Yes")))</f>
        <v>No</v>
      </c>
      <c r="E62" s="8">
        <v>42.658516083000002</v>
      </c>
      <c r="F62" s="43" t="str">
        <f>IF($B62="N/A","N/A",IF(E62&gt;70,"No",IF(E62&lt;40,"No","Yes")))</f>
        <v>Yes</v>
      </c>
      <c r="G62" s="8">
        <v>46.077707967000002</v>
      </c>
      <c r="H62" s="43" t="str">
        <f>IF($B62="N/A","N/A",IF(G62&gt;70,"No",IF(G62&lt;40,"No","Yes")))</f>
        <v>Yes</v>
      </c>
      <c r="I62" s="12">
        <v>7.367</v>
      </c>
      <c r="J62" s="12">
        <v>8.0150000000000006</v>
      </c>
      <c r="K62" s="44" t="s">
        <v>733</v>
      </c>
      <c r="L62" s="9" t="str">
        <f t="shared" si="11"/>
        <v>Yes</v>
      </c>
    </row>
    <row r="63" spans="1:12" x14ac:dyDescent="0.2">
      <c r="A63" s="2" t="s">
        <v>683</v>
      </c>
      <c r="B63" s="34" t="s">
        <v>217</v>
      </c>
      <c r="C63" s="8">
        <v>68.273369609</v>
      </c>
      <c r="D63" s="43" t="str">
        <f>IF($B63="N/A","N/A",IF(C63&gt;10,"No",IF(C63&lt;-10,"No","Yes")))</f>
        <v>N/A</v>
      </c>
      <c r="E63" s="8">
        <v>69.439356533999998</v>
      </c>
      <c r="F63" s="43" t="str">
        <f>IF($B63="N/A","N/A",IF(E63&gt;10,"No",IF(E63&lt;-10,"No","Yes")))</f>
        <v>N/A</v>
      </c>
      <c r="G63" s="8">
        <v>67.252172631999997</v>
      </c>
      <c r="H63" s="43" t="str">
        <f>IF($B63="N/A","N/A",IF(G63&gt;10,"No",IF(G63&lt;-10,"No","Yes")))</f>
        <v>N/A</v>
      </c>
      <c r="I63" s="12">
        <v>1.708</v>
      </c>
      <c r="J63" s="12">
        <v>-3.15</v>
      </c>
      <c r="K63" s="34" t="s">
        <v>217</v>
      </c>
      <c r="L63" s="9" t="str">
        <f t="shared" si="11"/>
        <v>N/A</v>
      </c>
    </row>
    <row r="64" spans="1:12" x14ac:dyDescent="0.2">
      <c r="A64" s="2" t="s">
        <v>684</v>
      </c>
      <c r="B64" s="34" t="s">
        <v>217</v>
      </c>
      <c r="C64" s="8">
        <v>62.796157440000002</v>
      </c>
      <c r="D64" s="43" t="str">
        <f t="shared" ref="D64:D70" si="28">IF($B64="N/A","N/A",IF(C64&gt;10,"No",IF(C64&lt;-10,"No","Yes")))</f>
        <v>N/A</v>
      </c>
      <c r="E64" s="8">
        <v>65.164984875000002</v>
      </c>
      <c r="F64" s="43" t="str">
        <f t="shared" ref="F64:F70" si="29">IF($B64="N/A","N/A",IF(E64&gt;10,"No",IF(E64&lt;-10,"No","Yes")))</f>
        <v>N/A</v>
      </c>
      <c r="G64" s="8">
        <v>64.930199459999997</v>
      </c>
      <c r="H64" s="43" t="str">
        <f t="shared" ref="H64:H70" si="30">IF($B64="N/A","N/A",IF(G64&gt;10,"No",IF(G64&lt;-10,"No","Yes")))</f>
        <v>N/A</v>
      </c>
      <c r="I64" s="12">
        <v>3.7719999999999998</v>
      </c>
      <c r="J64" s="12">
        <v>-0.36</v>
      </c>
      <c r="K64" s="34" t="s">
        <v>217</v>
      </c>
      <c r="L64" s="9" t="str">
        <f t="shared" si="11"/>
        <v>N/A</v>
      </c>
    </row>
    <row r="65" spans="1:12" x14ac:dyDescent="0.2">
      <c r="A65" s="2" t="s">
        <v>427</v>
      </c>
      <c r="B65" s="34" t="s">
        <v>217</v>
      </c>
      <c r="C65" s="8">
        <v>36.678322799999997</v>
      </c>
      <c r="D65" s="43" t="str">
        <f t="shared" si="28"/>
        <v>N/A</v>
      </c>
      <c r="E65" s="8">
        <v>40.494719901000003</v>
      </c>
      <c r="F65" s="43" t="str">
        <f t="shared" si="29"/>
        <v>N/A</v>
      </c>
      <c r="G65" s="8">
        <v>46.362240946999997</v>
      </c>
      <c r="H65" s="43" t="str">
        <f t="shared" si="30"/>
        <v>N/A</v>
      </c>
      <c r="I65" s="12">
        <v>10.41</v>
      </c>
      <c r="J65" s="12">
        <v>14.49</v>
      </c>
      <c r="K65" s="34" t="s">
        <v>217</v>
      </c>
      <c r="L65" s="9" t="str">
        <f t="shared" si="11"/>
        <v>N/A</v>
      </c>
    </row>
    <row r="66" spans="1:12" x14ac:dyDescent="0.2">
      <c r="A66" s="2" t="s">
        <v>685</v>
      </c>
      <c r="B66" s="34" t="s">
        <v>217</v>
      </c>
      <c r="C66" s="8">
        <v>18.243877772000001</v>
      </c>
      <c r="D66" s="43" t="str">
        <f t="shared" si="28"/>
        <v>N/A</v>
      </c>
      <c r="E66" s="8">
        <v>21.965298852</v>
      </c>
      <c r="F66" s="43" t="str">
        <f t="shared" si="29"/>
        <v>N/A</v>
      </c>
      <c r="G66" s="8">
        <v>24.913947404999998</v>
      </c>
      <c r="H66" s="43" t="str">
        <f t="shared" si="30"/>
        <v>N/A</v>
      </c>
      <c r="I66" s="12">
        <v>20.399999999999999</v>
      </c>
      <c r="J66" s="12">
        <v>13.42</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0.73091831289999998</v>
      </c>
      <c r="D68" s="43" t="str">
        <f t="shared" si="28"/>
        <v>N/A</v>
      </c>
      <c r="E68" s="8">
        <v>0.59776674860000001</v>
      </c>
      <c r="F68" s="43" t="str">
        <f t="shared" si="29"/>
        <v>N/A</v>
      </c>
      <c r="G68" s="8">
        <v>0.41133681709999997</v>
      </c>
      <c r="H68" s="43" t="str">
        <f t="shared" si="30"/>
        <v>N/A</v>
      </c>
      <c r="I68" s="12">
        <v>-18.2</v>
      </c>
      <c r="J68" s="12">
        <v>-31.2</v>
      </c>
      <c r="K68" s="34" t="s">
        <v>217</v>
      </c>
      <c r="L68" s="9" t="str">
        <f t="shared" si="11"/>
        <v>N/A</v>
      </c>
    </row>
    <row r="69" spans="1:12" x14ac:dyDescent="0.2">
      <c r="A69" s="3" t="s">
        <v>151</v>
      </c>
      <c r="B69" s="34" t="s">
        <v>217</v>
      </c>
      <c r="C69" s="8">
        <v>1.2157956166999999</v>
      </c>
      <c r="D69" s="43" t="str">
        <f t="shared" si="28"/>
        <v>N/A</v>
      </c>
      <c r="E69" s="8">
        <v>1.0528553346</v>
      </c>
      <c r="F69" s="43" t="str">
        <f t="shared" si="29"/>
        <v>N/A</v>
      </c>
      <c r="G69" s="8">
        <v>0.94491831079999999</v>
      </c>
      <c r="H69" s="43" t="str">
        <f t="shared" si="30"/>
        <v>N/A</v>
      </c>
      <c r="I69" s="12">
        <v>-13.4</v>
      </c>
      <c r="J69" s="12">
        <v>-10.3</v>
      </c>
      <c r="K69" s="34" t="s">
        <v>217</v>
      </c>
      <c r="L69" s="9" t="str">
        <f t="shared" si="11"/>
        <v>N/A</v>
      </c>
    </row>
    <row r="70" spans="1:12" x14ac:dyDescent="0.2">
      <c r="A70" s="3" t="s">
        <v>152</v>
      </c>
      <c r="B70" s="34" t="s">
        <v>217</v>
      </c>
      <c r="C70" s="8">
        <v>1.3263879883</v>
      </c>
      <c r="D70" s="43" t="str">
        <f t="shared" si="28"/>
        <v>N/A</v>
      </c>
      <c r="E70" s="8">
        <v>1.1594613657999999</v>
      </c>
      <c r="F70" s="43" t="str">
        <f t="shared" si="29"/>
        <v>N/A</v>
      </c>
      <c r="G70" s="8">
        <v>1.0470642004999999</v>
      </c>
      <c r="H70" s="43" t="str">
        <f t="shared" si="30"/>
        <v>N/A</v>
      </c>
      <c r="I70" s="12">
        <v>-12.6</v>
      </c>
      <c r="J70" s="12">
        <v>-9.69</v>
      </c>
      <c r="K70" s="34" t="s">
        <v>217</v>
      </c>
      <c r="L70" s="9" t="str">
        <f t="shared" si="11"/>
        <v>N/A</v>
      </c>
    </row>
    <row r="71" spans="1:12" x14ac:dyDescent="0.2">
      <c r="A71" s="2" t="s">
        <v>954</v>
      </c>
      <c r="B71" s="47" t="s">
        <v>217</v>
      </c>
      <c r="C71" s="1">
        <v>2131</v>
      </c>
      <c r="D71" s="11" t="str">
        <f>IF($B71="N/A","N/A",IF(C71&gt;10,"No",IF(C71&lt;-10,"No","Yes")))</f>
        <v>N/A</v>
      </c>
      <c r="E71" s="1">
        <v>2154</v>
      </c>
      <c r="F71" s="11" t="str">
        <f>IF($B71="N/A","N/A",IF(E71&gt;10,"No",IF(E71&lt;-10,"No","Yes")))</f>
        <v>N/A</v>
      </c>
      <c r="G71" s="1">
        <v>2950</v>
      </c>
      <c r="H71" s="11" t="str">
        <f>IF($B71="N/A","N/A",IF(G71&gt;10,"No",IF(G71&lt;-10,"No","Yes")))</f>
        <v>N/A</v>
      </c>
      <c r="I71" s="12">
        <v>1.079</v>
      </c>
      <c r="J71" s="12">
        <v>36.950000000000003</v>
      </c>
      <c r="K71" s="34" t="s">
        <v>217</v>
      </c>
      <c r="L71" s="9" t="str">
        <f t="shared" si="11"/>
        <v>N/A</v>
      </c>
    </row>
    <row r="72" spans="1:12" x14ac:dyDescent="0.2">
      <c r="A72" s="3" t="s">
        <v>205</v>
      </c>
      <c r="B72" s="47" t="s">
        <v>221</v>
      </c>
      <c r="C72" s="1">
        <v>13</v>
      </c>
      <c r="D72" s="43" t="str">
        <f t="shared" ref="D72:D73" si="31">IF($B72="N/A","N/A",IF(C72&gt;0,"No",IF(C72&lt;0,"No","Yes")))</f>
        <v>No</v>
      </c>
      <c r="E72" s="1">
        <v>22</v>
      </c>
      <c r="F72" s="43" t="str">
        <f t="shared" ref="F72:F73" si="32">IF($B72="N/A","N/A",IF(E72&gt;0,"No",IF(E72&lt;0,"No","Yes")))</f>
        <v>No</v>
      </c>
      <c r="G72" s="1">
        <v>27</v>
      </c>
      <c r="H72" s="43" t="str">
        <f t="shared" ref="H72:H73" si="33">IF($B72="N/A","N/A",IF(G72&gt;0,"No",IF(G72&lt;0,"No","Yes")))</f>
        <v>No</v>
      </c>
      <c r="I72" s="12">
        <v>69.23</v>
      </c>
      <c r="J72" s="12">
        <v>22.73</v>
      </c>
      <c r="K72" s="34" t="s">
        <v>217</v>
      </c>
      <c r="L72" s="9" t="str">
        <f t="shared" si="11"/>
        <v>N/A</v>
      </c>
    </row>
    <row r="73" spans="1:12" x14ac:dyDescent="0.2">
      <c r="A73" s="3" t="s">
        <v>206</v>
      </c>
      <c r="B73" s="47" t="s">
        <v>221</v>
      </c>
      <c r="C73" s="1">
        <v>78</v>
      </c>
      <c r="D73" s="43" t="str">
        <f t="shared" si="31"/>
        <v>No</v>
      </c>
      <c r="E73" s="1">
        <v>64</v>
      </c>
      <c r="F73" s="43" t="str">
        <f t="shared" si="32"/>
        <v>No</v>
      </c>
      <c r="G73" s="1">
        <v>261</v>
      </c>
      <c r="H73" s="43" t="str">
        <f t="shared" si="33"/>
        <v>No</v>
      </c>
      <c r="I73" s="12">
        <v>-17.899999999999999</v>
      </c>
      <c r="J73" s="12">
        <v>307.8</v>
      </c>
      <c r="K73" s="34" t="s">
        <v>217</v>
      </c>
      <c r="L73" s="9" t="str">
        <f t="shared" si="11"/>
        <v>N/A</v>
      </c>
    </row>
    <row r="74" spans="1:12" x14ac:dyDescent="0.2">
      <c r="A74" s="3" t="s">
        <v>207</v>
      </c>
      <c r="B74" s="67" t="s">
        <v>217</v>
      </c>
      <c r="C74" s="13">
        <v>33.333333332999999</v>
      </c>
      <c r="D74" s="11" t="str">
        <f>IF($B74="N/A","N/A",IF(C74&gt;10,"No",IF(C74&lt;-10,"No","Yes")))</f>
        <v>N/A</v>
      </c>
      <c r="E74" s="13">
        <v>29.6875</v>
      </c>
      <c r="F74" s="11" t="str">
        <f>IF($B74="N/A","N/A",IF(E74&gt;10,"No",IF(E74&lt;-10,"No","Yes")))</f>
        <v>N/A</v>
      </c>
      <c r="G74" s="13">
        <v>35.249042146000001</v>
      </c>
      <c r="H74" s="11" t="str">
        <f>IF($B74="N/A","N/A",IF(G74&gt;10,"No",IF(G74&lt;-10,"No","Yes")))</f>
        <v>N/A</v>
      </c>
      <c r="I74" s="12">
        <v>-10.9</v>
      </c>
      <c r="J74" s="12">
        <v>18.73</v>
      </c>
      <c r="K74" s="67" t="s">
        <v>217</v>
      </c>
      <c r="L74" s="9" t="str">
        <f t="shared" si="11"/>
        <v>N/A</v>
      </c>
    </row>
    <row r="75" spans="1:12" x14ac:dyDescent="0.2">
      <c r="A75" s="2" t="s">
        <v>65</v>
      </c>
      <c r="B75" s="47" t="s">
        <v>217</v>
      </c>
      <c r="C75" s="1">
        <v>41565</v>
      </c>
      <c r="D75" s="11" t="str">
        <f>IF($B75="N/A","N/A",IF(C75&gt;10,"No",IF(C75&lt;-10,"No","Yes")))</f>
        <v>N/A</v>
      </c>
      <c r="E75" s="1">
        <v>43015</v>
      </c>
      <c r="F75" s="11" t="str">
        <f>IF($B75="N/A","N/A",IF(E75&gt;10,"No",IF(E75&lt;-10,"No","Yes")))</f>
        <v>N/A</v>
      </c>
      <c r="G75" s="1">
        <v>47097</v>
      </c>
      <c r="H75" s="11" t="str">
        <f>IF($B75="N/A","N/A",IF(G75&gt;10,"No",IF(G75&lt;-10,"No","Yes")))</f>
        <v>N/A</v>
      </c>
      <c r="I75" s="12">
        <v>3.4889999999999999</v>
      </c>
      <c r="J75" s="12">
        <v>9.49</v>
      </c>
      <c r="K75" s="47" t="s">
        <v>733</v>
      </c>
      <c r="L75" s="9" t="str">
        <f t="shared" ref="L75:L107" si="34">IF(J75="Div by 0", "N/A", IF(K75="N/A","N/A", IF(J75&gt;VALUE(MID(K75,1,2)), "No", IF(J75&lt;-1*VALUE(MID(K75,1,2)), "No", "Yes"))))</f>
        <v>Yes</v>
      </c>
    </row>
    <row r="76" spans="1:12" x14ac:dyDescent="0.2">
      <c r="A76" s="4" t="s">
        <v>66</v>
      </c>
      <c r="B76" s="47" t="s">
        <v>217</v>
      </c>
      <c r="C76" s="1">
        <v>34837.589999999997</v>
      </c>
      <c r="D76" s="11" t="str">
        <f>IF($B76="N/A","N/A",IF(C76&gt;10,"No",IF(C76&lt;-10,"No","Yes")))</f>
        <v>N/A</v>
      </c>
      <c r="E76" s="1">
        <v>36269.660000000003</v>
      </c>
      <c r="F76" s="11" t="str">
        <f>IF($B76="N/A","N/A",IF(E76&gt;10,"No",IF(E76&lt;-10,"No","Yes")))</f>
        <v>N/A</v>
      </c>
      <c r="G76" s="1">
        <v>39661.870000000003</v>
      </c>
      <c r="H76" s="11" t="str">
        <f>IF($B76="N/A","N/A",IF(G76&gt;10,"No",IF(G76&lt;-10,"No","Yes")))</f>
        <v>N/A</v>
      </c>
      <c r="I76" s="12">
        <v>4.1109999999999998</v>
      </c>
      <c r="J76" s="12">
        <v>9.3529999999999998</v>
      </c>
      <c r="K76" s="47" t="s">
        <v>734</v>
      </c>
      <c r="L76" s="9" t="str">
        <f t="shared" si="34"/>
        <v>Yes</v>
      </c>
    </row>
    <row r="77" spans="1:12" x14ac:dyDescent="0.2">
      <c r="A77" s="3" t="s">
        <v>67</v>
      </c>
      <c r="B77" s="34" t="s">
        <v>287</v>
      </c>
      <c r="C77" s="8">
        <v>97.222545934999999</v>
      </c>
      <c r="D77" s="43" t="str">
        <f>IF($B77="N/A","N/A",IF(C77&gt;=90,"Yes","No"))</f>
        <v>Yes</v>
      </c>
      <c r="E77" s="8">
        <v>97.338648442999997</v>
      </c>
      <c r="F77" s="43" t="str">
        <f>IF($B77="N/A","N/A",IF(E77&gt;=90,"Yes","No"))</f>
        <v>Yes</v>
      </c>
      <c r="G77" s="8">
        <v>96.630976876999995</v>
      </c>
      <c r="H77" s="43" t="str">
        <f>IF($B77="N/A","N/A",IF(G77&gt;=90,"Yes","No"))</f>
        <v>Yes</v>
      </c>
      <c r="I77" s="12">
        <v>0.11940000000000001</v>
      </c>
      <c r="J77" s="12">
        <v>-0.72699999999999998</v>
      </c>
      <c r="K77" s="44" t="s">
        <v>733</v>
      </c>
      <c r="L77" s="9" t="str">
        <f t="shared" si="34"/>
        <v>Yes</v>
      </c>
    </row>
    <row r="78" spans="1:12" x14ac:dyDescent="0.2">
      <c r="A78" s="2" t="s">
        <v>955</v>
      </c>
      <c r="B78" s="34" t="s">
        <v>287</v>
      </c>
      <c r="C78" s="8">
        <v>97.474214244999999</v>
      </c>
      <c r="D78" s="43" t="str">
        <f>IF($B78="N/A","N/A",IF(C78&gt;=90,"Yes","No"))</f>
        <v>Yes</v>
      </c>
      <c r="E78" s="8">
        <v>97.539221151999996</v>
      </c>
      <c r="F78" s="43" t="str">
        <f>IF($B78="N/A","N/A",IF(E78&gt;=90,"Yes","No"))</f>
        <v>Yes</v>
      </c>
      <c r="G78" s="8">
        <v>96.950950066000004</v>
      </c>
      <c r="H78" s="43" t="str">
        <f>IF($B78="N/A","N/A",IF(G78&gt;=90,"Yes","No"))</f>
        <v>Yes</v>
      </c>
      <c r="I78" s="12">
        <v>6.6699999999999995E-2</v>
      </c>
      <c r="J78" s="12">
        <v>-0.60299999999999998</v>
      </c>
      <c r="K78" s="44" t="s">
        <v>733</v>
      </c>
      <c r="L78" s="9" t="str">
        <f t="shared" si="34"/>
        <v>Yes</v>
      </c>
    </row>
    <row r="79" spans="1:12" x14ac:dyDescent="0.2">
      <c r="A79" s="6" t="s">
        <v>956</v>
      </c>
      <c r="B79" s="47" t="s">
        <v>288</v>
      </c>
      <c r="C79" s="13">
        <v>41.166183552</v>
      </c>
      <c r="D79" s="43" t="str">
        <f>IF($B79="N/A","N/A",IF(C79&gt;55,"No",IF(C79&lt;30,"No","Yes")))</f>
        <v>Yes</v>
      </c>
      <c r="E79" s="13">
        <v>41.880065578</v>
      </c>
      <c r="F79" s="43" t="str">
        <f>IF($B79="N/A","N/A",IF(E79&gt;55,"No",IF(E79&lt;30,"No","Yes")))</f>
        <v>Yes</v>
      </c>
      <c r="G79" s="13">
        <v>42.573096966999998</v>
      </c>
      <c r="H79" s="43" t="str">
        <f>IF($B79="N/A","N/A",IF(G79&gt;55,"No",IF(G79&lt;30,"No","Yes")))</f>
        <v>Yes</v>
      </c>
      <c r="I79" s="12">
        <v>1.734</v>
      </c>
      <c r="J79" s="12">
        <v>1.655</v>
      </c>
      <c r="K79" s="47" t="s">
        <v>733</v>
      </c>
      <c r="L79" s="9" t="str">
        <f t="shared" si="34"/>
        <v>Yes</v>
      </c>
    </row>
    <row r="80" spans="1:12" ht="25.5" x14ac:dyDescent="0.2">
      <c r="A80" s="2" t="s">
        <v>957</v>
      </c>
      <c r="B80" s="47" t="s">
        <v>282</v>
      </c>
      <c r="C80" s="13">
        <v>1.6841092264999999</v>
      </c>
      <c r="D80" s="43" t="str">
        <f>IF($B80="N/A","N/A",IF(C80&gt;=5,"No",IF(C80&lt;0,"No","Yes")))</f>
        <v>Yes</v>
      </c>
      <c r="E80" s="13">
        <v>1.6250145298000001</v>
      </c>
      <c r="F80" s="43" t="str">
        <f>IF($B80="N/A","N/A",IF(E80&gt;=5,"No",IF(E80&lt;0,"No","Yes")))</f>
        <v>Yes</v>
      </c>
      <c r="G80" s="13">
        <v>1.7474573752</v>
      </c>
      <c r="H80" s="43" t="str">
        <f>IF($B80="N/A","N/A",IF(G80&gt;=5,"No",IF(G80&lt;0,"No","Yes")))</f>
        <v>Yes</v>
      </c>
      <c r="I80" s="12">
        <v>-3.51</v>
      </c>
      <c r="J80" s="12">
        <v>7.5350000000000001</v>
      </c>
      <c r="K80" s="47" t="s">
        <v>217</v>
      </c>
      <c r="L80" s="9" t="str">
        <f t="shared" si="34"/>
        <v>N/A</v>
      </c>
    </row>
    <row r="81" spans="1:12" ht="25.5" x14ac:dyDescent="0.2">
      <c r="A81" s="2" t="s">
        <v>958</v>
      </c>
      <c r="B81" s="47" t="s">
        <v>217</v>
      </c>
      <c r="C81" s="13">
        <v>23.907133406</v>
      </c>
      <c r="D81" s="47" t="s">
        <v>217</v>
      </c>
      <c r="E81" s="13">
        <v>24.589096826999999</v>
      </c>
      <c r="F81" s="47" t="s">
        <v>217</v>
      </c>
      <c r="G81" s="13">
        <v>25.375289296999998</v>
      </c>
      <c r="H81" s="47" t="s">
        <v>217</v>
      </c>
      <c r="I81" s="12">
        <v>2.8530000000000002</v>
      </c>
      <c r="J81" s="12">
        <v>3.1970000000000001</v>
      </c>
      <c r="K81" s="47" t="s">
        <v>217</v>
      </c>
      <c r="L81" s="9" t="str">
        <f t="shared" si="34"/>
        <v>N/A</v>
      </c>
    </row>
    <row r="82" spans="1:12" ht="25.5" x14ac:dyDescent="0.2">
      <c r="A82" s="2" t="s">
        <v>959</v>
      </c>
      <c r="B82" s="47" t="s">
        <v>217</v>
      </c>
      <c r="C82" s="13">
        <v>40.471550583000003</v>
      </c>
      <c r="D82" s="47" t="s">
        <v>217</v>
      </c>
      <c r="E82" s="13">
        <v>39.73032663</v>
      </c>
      <c r="F82" s="47" t="s">
        <v>217</v>
      </c>
      <c r="G82" s="13">
        <v>37.885640273999996</v>
      </c>
      <c r="H82" s="47" t="s">
        <v>217</v>
      </c>
      <c r="I82" s="12">
        <v>-1.83</v>
      </c>
      <c r="J82" s="12">
        <v>-4.6399999999999997</v>
      </c>
      <c r="K82" s="47" t="s">
        <v>217</v>
      </c>
      <c r="L82" s="9" t="str">
        <f t="shared" si="34"/>
        <v>N/A</v>
      </c>
    </row>
    <row r="83" spans="1:12" ht="25.5" x14ac:dyDescent="0.2">
      <c r="A83" s="2" t="s">
        <v>960</v>
      </c>
      <c r="B83" s="47" t="s">
        <v>217</v>
      </c>
      <c r="C83" s="13">
        <v>13.994947672</v>
      </c>
      <c r="D83" s="47" t="s">
        <v>217</v>
      </c>
      <c r="E83" s="13">
        <v>14.236894106999999</v>
      </c>
      <c r="F83" s="47" t="s">
        <v>217</v>
      </c>
      <c r="G83" s="13">
        <v>15.08164002</v>
      </c>
      <c r="H83" s="47" t="s">
        <v>217</v>
      </c>
      <c r="I83" s="12">
        <v>1.7290000000000001</v>
      </c>
      <c r="J83" s="12">
        <v>5.9329999999999998</v>
      </c>
      <c r="K83" s="47" t="s">
        <v>217</v>
      </c>
      <c r="L83" s="9" t="str">
        <f t="shared" si="34"/>
        <v>N/A</v>
      </c>
    </row>
    <row r="84" spans="1:12" ht="25.5" x14ac:dyDescent="0.2">
      <c r="A84" s="2" t="s">
        <v>961</v>
      </c>
      <c r="B84" s="47" t="s">
        <v>217</v>
      </c>
      <c r="C84" s="13">
        <v>3.4596415252999999</v>
      </c>
      <c r="D84" s="47" t="s">
        <v>217</v>
      </c>
      <c r="E84" s="13">
        <v>3.1523887016000001</v>
      </c>
      <c r="F84" s="47" t="s">
        <v>217</v>
      </c>
      <c r="G84" s="13">
        <v>2.9534789901999998</v>
      </c>
      <c r="H84" s="47" t="s">
        <v>217</v>
      </c>
      <c r="I84" s="12">
        <v>-8.8800000000000008</v>
      </c>
      <c r="J84" s="12">
        <v>-6.31</v>
      </c>
      <c r="K84" s="47" t="s">
        <v>217</v>
      </c>
      <c r="L84" s="9" t="str">
        <f t="shared" si="34"/>
        <v>N/A</v>
      </c>
    </row>
    <row r="85" spans="1:12" ht="25.5" x14ac:dyDescent="0.2">
      <c r="A85" s="2" t="s">
        <v>962</v>
      </c>
      <c r="B85" s="47" t="s">
        <v>217</v>
      </c>
      <c r="C85" s="13">
        <v>2.4058703000000002E-3</v>
      </c>
      <c r="D85" s="47" t="s">
        <v>217</v>
      </c>
      <c r="E85" s="13">
        <v>0</v>
      </c>
      <c r="F85" s="47" t="s">
        <v>217</v>
      </c>
      <c r="G85" s="13">
        <v>2.1232775E-3</v>
      </c>
      <c r="H85" s="47" t="s">
        <v>217</v>
      </c>
      <c r="I85" s="12">
        <v>-100</v>
      </c>
      <c r="J85" s="12" t="s">
        <v>1743</v>
      </c>
      <c r="K85" s="47" t="s">
        <v>217</v>
      </c>
      <c r="L85" s="9" t="str">
        <f t="shared" si="34"/>
        <v>N/A</v>
      </c>
    </row>
    <row r="86" spans="1:12" x14ac:dyDescent="0.2">
      <c r="A86" s="2" t="s">
        <v>963</v>
      </c>
      <c r="B86" s="47" t="s">
        <v>217</v>
      </c>
      <c r="C86" s="13">
        <v>7.4076747262999998</v>
      </c>
      <c r="D86" s="47" t="s">
        <v>217</v>
      </c>
      <c r="E86" s="13">
        <v>7.9972102754999996</v>
      </c>
      <c r="F86" s="47" t="s">
        <v>217</v>
      </c>
      <c r="G86" s="13">
        <v>8.2765356604000004</v>
      </c>
      <c r="H86" s="47" t="s">
        <v>217</v>
      </c>
      <c r="I86" s="12">
        <v>7.9580000000000002</v>
      </c>
      <c r="J86" s="12">
        <v>3.4929999999999999</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9.0725369902999997</v>
      </c>
      <c r="D88" s="47" t="s">
        <v>217</v>
      </c>
      <c r="E88" s="13">
        <v>8.6690689293999998</v>
      </c>
      <c r="F88" s="47" t="s">
        <v>217</v>
      </c>
      <c r="G88" s="13">
        <v>8.6778351062999999</v>
      </c>
      <c r="H88" s="47" t="s">
        <v>217</v>
      </c>
      <c r="I88" s="12">
        <v>-4.45</v>
      </c>
      <c r="J88" s="12">
        <v>0.1011</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54.687838325999998</v>
      </c>
      <c r="D91" s="47" t="s">
        <v>217</v>
      </c>
      <c r="E91" s="13">
        <v>53.176798791000003</v>
      </c>
      <c r="F91" s="47" t="s">
        <v>217</v>
      </c>
      <c r="G91" s="13">
        <v>51.264411746</v>
      </c>
      <c r="H91" s="47" t="s">
        <v>217</v>
      </c>
      <c r="I91" s="12">
        <v>-2.76</v>
      </c>
      <c r="J91" s="12">
        <v>-3.6</v>
      </c>
      <c r="K91" s="47" t="s">
        <v>217</v>
      </c>
      <c r="L91" s="9" t="str">
        <f t="shared" si="34"/>
        <v>N/A</v>
      </c>
    </row>
    <row r="92" spans="1:12" x14ac:dyDescent="0.2">
      <c r="A92" s="2" t="s">
        <v>969</v>
      </c>
      <c r="B92" s="47" t="s">
        <v>217</v>
      </c>
      <c r="C92" s="13">
        <v>45.312161674000002</v>
      </c>
      <c r="D92" s="47" t="s">
        <v>217</v>
      </c>
      <c r="E92" s="13">
        <v>46.823201208999997</v>
      </c>
      <c r="F92" s="47" t="s">
        <v>217</v>
      </c>
      <c r="G92" s="13">
        <v>48.735588254</v>
      </c>
      <c r="H92" s="47" t="s">
        <v>217</v>
      </c>
      <c r="I92" s="12">
        <v>3.335</v>
      </c>
      <c r="J92" s="12">
        <v>4.0839999999999996</v>
      </c>
      <c r="K92" s="47" t="s">
        <v>217</v>
      </c>
      <c r="L92" s="9" t="str">
        <f t="shared" si="34"/>
        <v>N/A</v>
      </c>
    </row>
    <row r="93" spans="1:12" x14ac:dyDescent="0.2">
      <c r="A93" s="6" t="s">
        <v>68</v>
      </c>
      <c r="B93" s="47" t="s">
        <v>217</v>
      </c>
      <c r="C93" s="1">
        <v>264</v>
      </c>
      <c r="D93" s="11" t="str">
        <f>IF($B93="N/A","N/A",IF(C93&gt;10,"No",IF(C93&lt;-10,"No","Yes")))</f>
        <v>N/A</v>
      </c>
      <c r="E93" s="1">
        <v>289</v>
      </c>
      <c r="F93" s="11" t="str">
        <f>IF($B93="N/A","N/A",IF(E93&gt;10,"No",IF(E93&lt;-10,"No","Yes")))</f>
        <v>N/A</v>
      </c>
      <c r="G93" s="1">
        <v>472</v>
      </c>
      <c r="H93" s="11" t="str">
        <f>IF($B93="N/A","N/A",IF(G93&gt;10,"No",IF(G93&lt;-10,"No","Yes")))</f>
        <v>N/A</v>
      </c>
      <c r="I93" s="12">
        <v>9.4700000000000006</v>
      </c>
      <c r="J93" s="12">
        <v>63.32</v>
      </c>
      <c r="K93" s="47" t="s">
        <v>733</v>
      </c>
      <c r="L93" s="9" t="str">
        <f t="shared" si="34"/>
        <v>No</v>
      </c>
    </row>
    <row r="94" spans="1:12" x14ac:dyDescent="0.2">
      <c r="A94" s="2" t="s">
        <v>109</v>
      </c>
      <c r="B94" s="47" t="s">
        <v>217</v>
      </c>
      <c r="C94" s="13">
        <v>0</v>
      </c>
      <c r="D94" s="43" t="str">
        <f>IF($B94="N/A","N/A",IF(C94&gt;10,"No",IF(C94&lt;-10,"No","Yes")))</f>
        <v>N/A</v>
      </c>
      <c r="E94" s="13">
        <v>0.34602076120000003</v>
      </c>
      <c r="F94" s="43" t="str">
        <f>IF($B94="N/A","N/A",IF(E94&gt;10,"No",IF(E94&lt;-10,"No","Yes")))</f>
        <v>N/A</v>
      </c>
      <c r="G94" s="13">
        <v>0.42372881359999998</v>
      </c>
      <c r="H94" s="43" t="str">
        <f>IF($B94="N/A","N/A",IF(G94&gt;10,"No",IF(G94&lt;-10,"No","Yes")))</f>
        <v>N/A</v>
      </c>
      <c r="I94" s="12" t="s">
        <v>1743</v>
      </c>
      <c r="J94" s="12">
        <v>22.46</v>
      </c>
      <c r="K94" s="47" t="s">
        <v>733</v>
      </c>
      <c r="L94" s="9" t="str">
        <f t="shared" si="34"/>
        <v>No</v>
      </c>
    </row>
    <row r="95" spans="1:12" x14ac:dyDescent="0.2">
      <c r="A95" s="2" t="s">
        <v>110</v>
      </c>
      <c r="B95" s="47" t="s">
        <v>217</v>
      </c>
      <c r="C95" s="13">
        <v>22.727272726999999</v>
      </c>
      <c r="D95" s="43" t="str">
        <f>IF($B95="N/A","N/A",IF(C95&gt;10,"No",IF(C95&lt;-10,"No","Yes")))</f>
        <v>N/A</v>
      </c>
      <c r="E95" s="13">
        <v>19.377162630000001</v>
      </c>
      <c r="F95" s="43" t="str">
        <f>IF($B95="N/A","N/A",IF(E95&gt;10,"No",IF(E95&lt;-10,"No","Yes")))</f>
        <v>N/A</v>
      </c>
      <c r="G95" s="13">
        <v>13.135593220000001</v>
      </c>
      <c r="H95" s="43" t="str">
        <f>IF($B95="N/A","N/A",IF(G95&gt;10,"No",IF(G95&lt;-10,"No","Yes")))</f>
        <v>N/A</v>
      </c>
      <c r="I95" s="12">
        <v>-14.7</v>
      </c>
      <c r="J95" s="12">
        <v>-32.200000000000003</v>
      </c>
      <c r="K95" s="47" t="s">
        <v>733</v>
      </c>
      <c r="L95" s="9" t="str">
        <f t="shared" si="34"/>
        <v>No</v>
      </c>
    </row>
    <row r="96" spans="1:12" x14ac:dyDescent="0.2">
      <c r="A96" s="4" t="s">
        <v>7</v>
      </c>
      <c r="B96" s="47" t="s">
        <v>217</v>
      </c>
      <c r="C96" s="13">
        <v>6.1036930108999998</v>
      </c>
      <c r="D96" s="11" t="str">
        <f>IF($B96="N/A","N/A",IF(C96&gt;10,"No",IF(C96&lt;-10,"No","Yes")))</f>
        <v>N/A</v>
      </c>
      <c r="E96" s="13">
        <v>6.4047425317000002</v>
      </c>
      <c r="F96" s="11" t="str">
        <f>IF($B96="N/A","N/A",IF(E96&gt;10,"No",IF(E96&lt;-10,"No","Yes")))</f>
        <v>N/A</v>
      </c>
      <c r="G96" s="13">
        <v>6.7116801495000002</v>
      </c>
      <c r="H96" s="11" t="str">
        <f>IF($B96="N/A","N/A",IF(G96&gt;10,"No",IF(G96&lt;-10,"No","Yes")))</f>
        <v>N/A</v>
      </c>
      <c r="I96" s="12">
        <v>4.9320000000000004</v>
      </c>
      <c r="J96" s="12">
        <v>4.7919999999999998</v>
      </c>
      <c r="K96" s="47" t="s">
        <v>734</v>
      </c>
      <c r="L96" s="9" t="str">
        <f t="shared" si="34"/>
        <v>Yes</v>
      </c>
    </row>
    <row r="97" spans="1:12" x14ac:dyDescent="0.2">
      <c r="A97" s="4" t="s">
        <v>184</v>
      </c>
      <c r="B97" s="47" t="s">
        <v>217</v>
      </c>
      <c r="C97" s="13">
        <v>61.958378443000001</v>
      </c>
      <c r="D97" s="11" t="str">
        <f t="shared" ref="D97:D98" si="35">IF($B97="N/A","N/A",IF(C97&gt;10,"No",IF(C97&lt;-10,"No","Yes")))</f>
        <v>N/A</v>
      </c>
      <c r="E97" s="13">
        <v>61.471579681999998</v>
      </c>
      <c r="F97" s="11" t="str">
        <f t="shared" ref="F97:F98" si="36">IF($B97="N/A","N/A",IF(E97&gt;10,"No",IF(E97&lt;-10,"No","Yes")))</f>
        <v>N/A</v>
      </c>
      <c r="G97" s="13">
        <v>61.192857295000003</v>
      </c>
      <c r="H97" s="11" t="str">
        <f t="shared" ref="H97:H98" si="37">IF($B97="N/A","N/A",IF(G97&gt;10,"No",IF(G97&lt;-10,"No","Yes")))</f>
        <v>N/A</v>
      </c>
      <c r="I97" s="12">
        <v>-0.78600000000000003</v>
      </c>
      <c r="J97" s="12">
        <v>-0.45300000000000001</v>
      </c>
      <c r="K97" s="47" t="s">
        <v>733</v>
      </c>
      <c r="L97" s="9" t="str">
        <f>IF(J97="Div by 0", "N/A", IF(OR(J97="N/A",K97="N/A"),"N/A", IF(J97&gt;VALUE(MID(K97,1,2)), "No", IF(J97&lt;-1*VALUE(MID(K97,1,2)), "No", "Yes"))))</f>
        <v>Yes</v>
      </c>
    </row>
    <row r="98" spans="1:12" x14ac:dyDescent="0.2">
      <c r="A98" s="4" t="s">
        <v>185</v>
      </c>
      <c r="B98" s="47" t="s">
        <v>217</v>
      </c>
      <c r="C98" s="13">
        <v>38.041621556999999</v>
      </c>
      <c r="D98" s="11" t="str">
        <f t="shared" si="35"/>
        <v>N/A</v>
      </c>
      <c r="E98" s="13">
        <v>38.528420318000002</v>
      </c>
      <c r="F98" s="11" t="str">
        <f t="shared" si="36"/>
        <v>N/A</v>
      </c>
      <c r="G98" s="13">
        <v>38.807142704999997</v>
      </c>
      <c r="H98" s="11" t="str">
        <f t="shared" si="37"/>
        <v>N/A</v>
      </c>
      <c r="I98" s="12">
        <v>1.28</v>
      </c>
      <c r="J98" s="12">
        <v>0.72340000000000004</v>
      </c>
      <c r="K98" s="47" t="s">
        <v>733</v>
      </c>
      <c r="L98" s="9" t="str">
        <f>IF(J98="Div by 0", "N/A", IF(OR(J98="N/A",K98="N/A"),"N/A", IF(J98&gt;VALUE(MID(K98,1,2)), "No", IF(J98&lt;-1*VALUE(MID(K98,1,2)), "No", "Yes"))))</f>
        <v>Yes</v>
      </c>
    </row>
    <row r="99" spans="1:12" x14ac:dyDescent="0.2">
      <c r="A99" s="2" t="s">
        <v>8</v>
      </c>
      <c r="B99" s="47" t="s">
        <v>289</v>
      </c>
      <c r="C99" s="13">
        <v>6.6642607962999998</v>
      </c>
      <c r="D99" s="43" t="str">
        <f>IF($B99="N/A","N/A",IF(C99&gt;10,"No",IF(C99&lt;5,"No","Yes")))</f>
        <v>Yes</v>
      </c>
      <c r="E99" s="13">
        <v>6.2675810764</v>
      </c>
      <c r="F99" s="43" t="str">
        <f>IF($B99="N/A","N/A",IF(E99&gt;10,"No",IF(E99&lt;5,"No","Yes")))</f>
        <v>Yes</v>
      </c>
      <c r="G99" s="13">
        <v>5.8220268807000002</v>
      </c>
      <c r="H99" s="43" t="str">
        <f t="shared" ref="H99:H102" si="38">IF($B99="N/A","N/A",IF(G99&gt;10,"No",IF(G99&lt;5,"No","Yes")))</f>
        <v>Yes</v>
      </c>
      <c r="I99" s="12">
        <v>-5.95</v>
      </c>
      <c r="J99" s="12">
        <v>-7.11</v>
      </c>
      <c r="K99" s="47" t="s">
        <v>734</v>
      </c>
      <c r="L99" s="9" t="str">
        <f t="shared" si="34"/>
        <v>Yes</v>
      </c>
    </row>
    <row r="100" spans="1:12" x14ac:dyDescent="0.2">
      <c r="A100" s="2" t="s">
        <v>153</v>
      </c>
      <c r="B100" s="47" t="s">
        <v>289</v>
      </c>
      <c r="C100" s="13">
        <v>3.7483459641999999</v>
      </c>
      <c r="D100" s="43" t="str">
        <f>IF($B100="N/A","N/A",IF(C100&gt;10,"No",IF(C100&lt;5,"No","Yes")))</f>
        <v>No</v>
      </c>
      <c r="E100" s="13">
        <v>3.1733116355000002</v>
      </c>
      <c r="F100" s="43" t="str">
        <f t="shared" ref="F100:F102" si="39">IF($B100="N/A","N/A",IF(E100&gt;10,"No",IF(E100&lt;5,"No","Yes")))</f>
        <v>No</v>
      </c>
      <c r="G100" s="13">
        <v>2.153003376</v>
      </c>
      <c r="H100" s="43" t="str">
        <f t="shared" si="38"/>
        <v>No</v>
      </c>
      <c r="I100" s="12">
        <v>-15.3</v>
      </c>
      <c r="J100" s="12">
        <v>-32.200000000000003</v>
      </c>
      <c r="K100" s="47" t="s">
        <v>734</v>
      </c>
      <c r="L100" s="9" t="str">
        <f t="shared" si="34"/>
        <v>No</v>
      </c>
    </row>
    <row r="101" spans="1:12" x14ac:dyDescent="0.2">
      <c r="A101" s="2" t="s">
        <v>154</v>
      </c>
      <c r="B101" s="47" t="s">
        <v>289</v>
      </c>
      <c r="C101" s="13">
        <v>6.4068326717000001</v>
      </c>
      <c r="D101" s="43" t="str">
        <f>IF($B101="N/A","N/A",IF(C101&gt;10,"No",IF(C101&lt;5,"No","Yes")))</f>
        <v>Yes</v>
      </c>
      <c r="E101" s="13">
        <v>5.9769847727999998</v>
      </c>
      <c r="F101" s="43" t="str">
        <f t="shared" si="39"/>
        <v>Yes</v>
      </c>
      <c r="G101" s="13">
        <v>5.5884663566999997</v>
      </c>
      <c r="H101" s="43" t="str">
        <f t="shared" si="38"/>
        <v>Yes</v>
      </c>
      <c r="I101" s="12">
        <v>-6.71</v>
      </c>
      <c r="J101" s="12">
        <v>-6.5</v>
      </c>
      <c r="K101" s="47" t="s">
        <v>734</v>
      </c>
      <c r="L101" s="9" t="str">
        <f t="shared" si="34"/>
        <v>Yes</v>
      </c>
    </row>
    <row r="102" spans="1:12" x14ac:dyDescent="0.2">
      <c r="A102" s="2" t="s">
        <v>155</v>
      </c>
      <c r="B102" s="47" t="s">
        <v>289</v>
      </c>
      <c r="C102" s="13">
        <v>6.7195958137999998</v>
      </c>
      <c r="D102" s="43" t="str">
        <f>IF($B102="N/A","N/A",IF(C102&gt;10,"No",IF(C102&lt;5,"No","Yes")))</f>
        <v>Yes</v>
      </c>
      <c r="E102" s="13">
        <v>6.2931535510999996</v>
      </c>
      <c r="F102" s="43" t="str">
        <f t="shared" si="39"/>
        <v>Yes</v>
      </c>
      <c r="G102" s="13">
        <v>5.8496294880999997</v>
      </c>
      <c r="H102" s="43" t="str">
        <f t="shared" si="38"/>
        <v>Yes</v>
      </c>
      <c r="I102" s="12">
        <v>-6.35</v>
      </c>
      <c r="J102" s="12">
        <v>-7.05</v>
      </c>
      <c r="K102" s="47" t="s">
        <v>734</v>
      </c>
      <c r="L102" s="9" t="str">
        <f t="shared" si="34"/>
        <v>Yes</v>
      </c>
    </row>
    <row r="103" spans="1:12" x14ac:dyDescent="0.2">
      <c r="A103" s="2" t="s">
        <v>970</v>
      </c>
      <c r="B103" s="47" t="s">
        <v>217</v>
      </c>
      <c r="C103" s="1">
        <v>1396</v>
      </c>
      <c r="D103" s="11" t="str">
        <f t="shared" ref="D103:D114" si="40">IF($B103="N/A","N/A",IF(C103&gt;10,"No",IF(C103&lt;-10,"No","Yes")))</f>
        <v>N/A</v>
      </c>
      <c r="E103" s="1">
        <v>1453</v>
      </c>
      <c r="F103" s="11" t="str">
        <f t="shared" ref="F103:F114" si="41">IF($B103="N/A","N/A",IF(E103&gt;10,"No",IF(E103&lt;-10,"No","Yes")))</f>
        <v>N/A</v>
      </c>
      <c r="G103" s="1">
        <v>1839</v>
      </c>
      <c r="H103" s="11" t="str">
        <f t="shared" ref="H103:H114" si="42">IF($B103="N/A","N/A",IF(G103&gt;10,"No",IF(G103&lt;-10,"No","Yes")))</f>
        <v>N/A</v>
      </c>
      <c r="I103" s="12">
        <v>4.0830000000000002</v>
      </c>
      <c r="J103" s="12">
        <v>26.57</v>
      </c>
      <c r="K103" s="44" t="s">
        <v>733</v>
      </c>
      <c r="L103" s="9" t="str">
        <f t="shared" si="34"/>
        <v>No</v>
      </c>
    </row>
    <row r="104" spans="1:12" x14ac:dyDescent="0.2">
      <c r="A104" s="2" t="s">
        <v>971</v>
      </c>
      <c r="B104" s="47" t="s">
        <v>217</v>
      </c>
      <c r="C104" s="1">
        <v>220</v>
      </c>
      <c r="D104" s="11" t="str">
        <f t="shared" si="40"/>
        <v>N/A</v>
      </c>
      <c r="E104" s="1">
        <v>168</v>
      </c>
      <c r="F104" s="11" t="str">
        <f t="shared" si="41"/>
        <v>N/A</v>
      </c>
      <c r="G104" s="1">
        <v>162</v>
      </c>
      <c r="H104" s="11" t="str">
        <f t="shared" si="42"/>
        <v>N/A</v>
      </c>
      <c r="I104" s="12">
        <v>-23.6</v>
      </c>
      <c r="J104" s="12">
        <v>-3.57</v>
      </c>
      <c r="K104" s="44" t="s">
        <v>733</v>
      </c>
      <c r="L104" s="9" t="str">
        <f t="shared" si="34"/>
        <v>Yes</v>
      </c>
    </row>
    <row r="105" spans="1:12" x14ac:dyDescent="0.2">
      <c r="A105" s="2" t="s">
        <v>1</v>
      </c>
      <c r="B105" s="47" t="s">
        <v>217</v>
      </c>
      <c r="C105" s="13">
        <v>97.820281487000003</v>
      </c>
      <c r="D105" s="11" t="str">
        <f t="shared" si="40"/>
        <v>N/A</v>
      </c>
      <c r="E105" s="13">
        <v>97.898407531999993</v>
      </c>
      <c r="F105" s="11" t="str">
        <f t="shared" si="41"/>
        <v>N/A</v>
      </c>
      <c r="G105" s="13">
        <v>97.787544854000004</v>
      </c>
      <c r="H105" s="11" t="str">
        <f t="shared" si="42"/>
        <v>N/A</v>
      </c>
      <c r="I105" s="12">
        <v>7.9899999999999999E-2</v>
      </c>
      <c r="J105" s="12">
        <v>-0.113</v>
      </c>
      <c r="K105" s="47" t="s">
        <v>734</v>
      </c>
      <c r="L105" s="9" t="str">
        <f t="shared" si="34"/>
        <v>Yes</v>
      </c>
    </row>
    <row r="106" spans="1:12" x14ac:dyDescent="0.2">
      <c r="A106" s="2" t="s">
        <v>69</v>
      </c>
      <c r="B106" s="47" t="s">
        <v>217</v>
      </c>
      <c r="C106" s="13">
        <v>97.978307385999997</v>
      </c>
      <c r="D106" s="11" t="str">
        <f t="shared" si="40"/>
        <v>N/A</v>
      </c>
      <c r="E106" s="13">
        <v>97.893661988999995</v>
      </c>
      <c r="F106" s="11" t="str">
        <f t="shared" si="41"/>
        <v>N/A</v>
      </c>
      <c r="G106" s="13">
        <v>97.774400173999993</v>
      </c>
      <c r="H106" s="11" t="str">
        <f t="shared" si="42"/>
        <v>N/A</v>
      </c>
      <c r="I106" s="12">
        <v>-8.5999999999999993E-2</v>
      </c>
      <c r="J106" s="12">
        <v>-0.122</v>
      </c>
      <c r="K106" s="47" t="s">
        <v>734</v>
      </c>
      <c r="L106" s="9" t="str">
        <f t="shared" si="34"/>
        <v>Yes</v>
      </c>
    </row>
    <row r="107" spans="1:12" x14ac:dyDescent="0.2">
      <c r="A107" s="4" t="s">
        <v>70</v>
      </c>
      <c r="B107" s="47" t="s">
        <v>217</v>
      </c>
      <c r="C107" s="1">
        <v>39403</v>
      </c>
      <c r="D107" s="11" t="str">
        <f t="shared" si="40"/>
        <v>N/A</v>
      </c>
      <c r="E107" s="1">
        <v>40889</v>
      </c>
      <c r="F107" s="11" t="str">
        <f t="shared" si="41"/>
        <v>N/A</v>
      </c>
      <c r="G107" s="1">
        <v>44618</v>
      </c>
      <c r="H107" s="11" t="str">
        <f t="shared" si="42"/>
        <v>N/A</v>
      </c>
      <c r="I107" s="12">
        <v>3.7709999999999999</v>
      </c>
      <c r="J107" s="12">
        <v>9.1199999999999992</v>
      </c>
      <c r="K107" s="47" t="s">
        <v>733</v>
      </c>
      <c r="L107" s="9" t="str">
        <f t="shared" si="34"/>
        <v>Yes</v>
      </c>
    </row>
    <row r="108" spans="1:12" x14ac:dyDescent="0.2">
      <c r="A108" s="2" t="s">
        <v>688</v>
      </c>
      <c r="B108" s="47" t="s">
        <v>217</v>
      </c>
      <c r="C108" s="13">
        <v>1.6496205873000001</v>
      </c>
      <c r="D108" s="11" t="str">
        <f t="shared" si="40"/>
        <v>N/A</v>
      </c>
      <c r="E108" s="13">
        <v>1.6165716940999999</v>
      </c>
      <c r="F108" s="11" t="str">
        <f t="shared" si="41"/>
        <v>N/A</v>
      </c>
      <c r="G108" s="13">
        <v>1.8938544982000001</v>
      </c>
      <c r="H108" s="11" t="str">
        <f t="shared" si="42"/>
        <v>N/A</v>
      </c>
      <c r="I108" s="12">
        <v>-2</v>
      </c>
      <c r="J108" s="12">
        <v>17.149999999999999</v>
      </c>
      <c r="K108" s="47" t="s">
        <v>734</v>
      </c>
      <c r="L108" s="9" t="str">
        <f t="shared" ref="L108:L114" si="43">IF(J108="Div by 0", "N/A", IF(K108="N/A","N/A", IF(J108&gt;VALUE(MID(K108,1,2)), "No", IF(J108&lt;-1*VALUE(MID(K108,1,2)), "No", "Yes"))))</f>
        <v>No</v>
      </c>
    </row>
    <row r="109" spans="1:12" x14ac:dyDescent="0.2">
      <c r="A109" s="2" t="s">
        <v>687</v>
      </c>
      <c r="B109" s="47" t="s">
        <v>217</v>
      </c>
      <c r="C109" s="13">
        <v>0.69030276879999997</v>
      </c>
      <c r="D109" s="11" t="str">
        <f t="shared" si="40"/>
        <v>N/A</v>
      </c>
      <c r="E109" s="13">
        <v>0.65787864709999999</v>
      </c>
      <c r="F109" s="11" t="str">
        <f t="shared" si="41"/>
        <v>N/A</v>
      </c>
      <c r="G109" s="13">
        <v>0.75305930340000005</v>
      </c>
      <c r="H109" s="11" t="str">
        <f t="shared" si="42"/>
        <v>N/A</v>
      </c>
      <c r="I109" s="12">
        <v>-4.7</v>
      </c>
      <c r="J109" s="12">
        <v>14.47</v>
      </c>
      <c r="K109" s="47" t="s">
        <v>734</v>
      </c>
      <c r="L109" s="9" t="str">
        <f t="shared" si="43"/>
        <v>Yes</v>
      </c>
    </row>
    <row r="110" spans="1:12" x14ac:dyDescent="0.2">
      <c r="A110" s="2" t="s">
        <v>686</v>
      </c>
      <c r="B110" s="47" t="s">
        <v>217</v>
      </c>
      <c r="C110" s="13">
        <v>97.660076644</v>
      </c>
      <c r="D110" s="11" t="str">
        <f t="shared" si="40"/>
        <v>N/A</v>
      </c>
      <c r="E110" s="13">
        <v>97.725549658999995</v>
      </c>
      <c r="F110" s="11" t="str">
        <f t="shared" si="41"/>
        <v>N/A</v>
      </c>
      <c r="G110" s="13">
        <v>97.353086198</v>
      </c>
      <c r="H110" s="11" t="str">
        <f t="shared" si="42"/>
        <v>N/A</v>
      </c>
      <c r="I110" s="12">
        <v>6.7000000000000004E-2</v>
      </c>
      <c r="J110" s="12">
        <v>-0.38100000000000001</v>
      </c>
      <c r="K110" s="47" t="s">
        <v>734</v>
      </c>
      <c r="L110" s="9" t="str">
        <f t="shared" si="43"/>
        <v>Yes</v>
      </c>
    </row>
    <row r="111" spans="1:12" ht="25.5" x14ac:dyDescent="0.2">
      <c r="A111" s="4" t="s">
        <v>972</v>
      </c>
      <c r="B111" s="47" t="s">
        <v>217</v>
      </c>
      <c r="C111" s="13">
        <v>49.88812703</v>
      </c>
      <c r="D111" s="11" t="str">
        <f t="shared" si="40"/>
        <v>N/A</v>
      </c>
      <c r="E111" s="13">
        <v>49.15727072</v>
      </c>
      <c r="F111" s="11" t="str">
        <f t="shared" si="41"/>
        <v>N/A</v>
      </c>
      <c r="G111" s="13">
        <v>48.612438160000004</v>
      </c>
      <c r="H111" s="11" t="str">
        <f t="shared" si="42"/>
        <v>N/A</v>
      </c>
      <c r="I111" s="12">
        <v>-1.46</v>
      </c>
      <c r="J111" s="12">
        <v>-1.1100000000000001</v>
      </c>
      <c r="K111" s="47" t="s">
        <v>734</v>
      </c>
      <c r="L111" s="9" t="str">
        <f t="shared" si="43"/>
        <v>Yes</v>
      </c>
    </row>
    <row r="112" spans="1:12" ht="25.5" x14ac:dyDescent="0.2">
      <c r="A112" s="4" t="s">
        <v>973</v>
      </c>
      <c r="B112" s="47" t="s">
        <v>217</v>
      </c>
      <c r="C112" s="13">
        <v>48.444604836000003</v>
      </c>
      <c r="D112" s="11" t="str">
        <f t="shared" si="40"/>
        <v>N/A</v>
      </c>
      <c r="E112" s="13">
        <v>49.266534929999999</v>
      </c>
      <c r="F112" s="11" t="str">
        <f t="shared" si="41"/>
        <v>N/A</v>
      </c>
      <c r="G112" s="13">
        <v>49.820583052000003</v>
      </c>
      <c r="H112" s="11" t="str">
        <f t="shared" si="42"/>
        <v>N/A</v>
      </c>
      <c r="I112" s="12">
        <v>1.6970000000000001</v>
      </c>
      <c r="J112" s="12">
        <v>1.125</v>
      </c>
      <c r="K112" s="47" t="s">
        <v>734</v>
      </c>
      <c r="L112" s="9" t="str">
        <f t="shared" si="43"/>
        <v>Yes</v>
      </c>
    </row>
    <row r="113" spans="1:12" ht="25.5" x14ac:dyDescent="0.2">
      <c r="A113" s="4" t="s">
        <v>974</v>
      </c>
      <c r="B113" s="47" t="s">
        <v>217</v>
      </c>
      <c r="C113" s="13">
        <v>0.77469024419999999</v>
      </c>
      <c r="D113" s="11" t="str">
        <f t="shared" si="40"/>
        <v>N/A</v>
      </c>
      <c r="E113" s="13">
        <v>0.7183540625</v>
      </c>
      <c r="F113" s="11" t="str">
        <f t="shared" si="41"/>
        <v>N/A</v>
      </c>
      <c r="G113" s="13">
        <v>0.73040745699999998</v>
      </c>
      <c r="H113" s="11" t="str">
        <f t="shared" si="42"/>
        <v>N/A</v>
      </c>
      <c r="I113" s="12">
        <v>-7.27</v>
      </c>
      <c r="J113" s="12">
        <v>1.6779999999999999</v>
      </c>
      <c r="K113" s="47" t="s">
        <v>734</v>
      </c>
      <c r="L113" s="9" t="str">
        <f t="shared" si="43"/>
        <v>Yes</v>
      </c>
    </row>
    <row r="114" spans="1:12" ht="25.5" x14ac:dyDescent="0.2">
      <c r="A114" s="4" t="s">
        <v>975</v>
      </c>
      <c r="B114" s="47" t="s">
        <v>217</v>
      </c>
      <c r="C114" s="13">
        <v>0.89257789009999999</v>
      </c>
      <c r="D114" s="11" t="str">
        <f t="shared" si="40"/>
        <v>N/A</v>
      </c>
      <c r="E114" s="13">
        <v>0.85784028830000003</v>
      </c>
      <c r="F114" s="11" t="str">
        <f t="shared" si="41"/>
        <v>N/A</v>
      </c>
      <c r="G114" s="13">
        <v>0.83657133149999996</v>
      </c>
      <c r="H114" s="11" t="str">
        <f t="shared" si="42"/>
        <v>N/A</v>
      </c>
      <c r="I114" s="12">
        <v>-3.89</v>
      </c>
      <c r="J114" s="12">
        <v>-2.48</v>
      </c>
      <c r="K114" s="47" t="s">
        <v>734</v>
      </c>
      <c r="L114" s="9" t="str">
        <f t="shared" si="43"/>
        <v>Yes</v>
      </c>
    </row>
    <row r="115" spans="1:12" x14ac:dyDescent="0.2">
      <c r="A115" s="2" t="s">
        <v>976</v>
      </c>
      <c r="B115" s="47" t="s">
        <v>290</v>
      </c>
      <c r="C115" s="13">
        <v>99.930967269999996</v>
      </c>
      <c r="D115" s="43" t="str">
        <f>IF($B115="N/A","N/A",IF(C115&gt;=99,"Yes","No"))</f>
        <v>Yes</v>
      </c>
      <c r="E115" s="13">
        <v>99.884526558999994</v>
      </c>
      <c r="F115" s="43" t="str">
        <f>IF($B115="N/A","N/A",IF(E115&gt;=99,"Yes","No"))</f>
        <v>Yes</v>
      </c>
      <c r="G115" s="13">
        <v>99.874797466000004</v>
      </c>
      <c r="H115" s="43" t="str">
        <f>IF($B115="N/A","N/A",IF(G115&gt;=99,"Yes","No"))</f>
        <v>Yes</v>
      </c>
      <c r="I115" s="12">
        <v>-4.5999999999999999E-2</v>
      </c>
      <c r="J115" s="12">
        <v>-0.01</v>
      </c>
      <c r="K115" s="47" t="s">
        <v>733</v>
      </c>
      <c r="L115" s="9" t="str">
        <f t="shared" ref="L115:L149" si="44">IF(J115="Div by 0", "N/A", IF(K115="N/A","N/A", IF(J115&gt;VALUE(MID(K115,1,2)), "No", IF(J115&lt;-1*VALUE(MID(K115,1,2)), "No", "Yes"))))</f>
        <v>Yes</v>
      </c>
    </row>
    <row r="116" spans="1:12" x14ac:dyDescent="0.2">
      <c r="A116" s="2" t="s">
        <v>977</v>
      </c>
      <c r="B116" s="47" t="s">
        <v>217</v>
      </c>
      <c r="C116" s="13">
        <v>2.563304027</v>
      </c>
      <c r="D116" s="43" t="str">
        <f>IF($B116="N/A","N/A",IF(C116&gt;10,"No",IF(C116&lt;-10,"No","Yes")))</f>
        <v>N/A</v>
      </c>
      <c r="E116" s="13">
        <v>2.7616782506000002</v>
      </c>
      <c r="F116" s="43" t="str">
        <f>IF($B116="N/A","N/A",IF(E116&gt;10,"No",IF(E116&lt;-10,"No","Yes")))</f>
        <v>N/A</v>
      </c>
      <c r="G116" s="13">
        <v>3.1310826932000002</v>
      </c>
      <c r="H116" s="43" t="str">
        <f>IF($B116="N/A","N/A",IF(G116&gt;10,"No",IF(G116&lt;-10,"No","Yes")))</f>
        <v>N/A</v>
      </c>
      <c r="I116" s="12">
        <v>7.7389999999999999</v>
      </c>
      <c r="J116" s="12">
        <v>13.38</v>
      </c>
      <c r="K116" s="47" t="s">
        <v>733</v>
      </c>
      <c r="L116" s="9" t="str">
        <f t="shared" si="44"/>
        <v>No</v>
      </c>
    </row>
    <row r="117" spans="1:12" x14ac:dyDescent="0.2">
      <c r="A117" s="3" t="s">
        <v>978</v>
      </c>
      <c r="B117" s="47" t="s">
        <v>284</v>
      </c>
      <c r="C117" s="8">
        <v>99.911456161000004</v>
      </c>
      <c r="D117" s="43" t="str">
        <f>IF($B117="N/A","N/A",IF(C117&gt;=98,"Yes","No"))</f>
        <v>Yes</v>
      </c>
      <c r="E117" s="8">
        <v>99.970237439000002</v>
      </c>
      <c r="F117" s="43" t="str">
        <f>IF($B117="N/A","N/A",IF(E117&gt;=98,"Yes","No"))</f>
        <v>Yes</v>
      </c>
      <c r="G117" s="8">
        <v>99.953626628999999</v>
      </c>
      <c r="H117" s="43" t="str">
        <f>IF($B117="N/A","N/A",IF(G117&gt;=98,"Yes","No"))</f>
        <v>Yes</v>
      </c>
      <c r="I117" s="12">
        <v>5.8799999999999998E-2</v>
      </c>
      <c r="J117" s="12">
        <v>-1.7000000000000001E-2</v>
      </c>
      <c r="K117" s="44" t="s">
        <v>733</v>
      </c>
      <c r="L117" s="9" t="str">
        <f t="shared" si="44"/>
        <v>Yes</v>
      </c>
    </row>
    <row r="118" spans="1:12" x14ac:dyDescent="0.2">
      <c r="A118" s="3" t="s">
        <v>979</v>
      </c>
      <c r="B118" s="47" t="s">
        <v>291</v>
      </c>
      <c r="C118" s="8">
        <v>91.495701799000003</v>
      </c>
      <c r="D118" s="43" t="str">
        <f>IF($B118="N/A","N/A",IF(C118&gt;=80,"Yes","No"))</f>
        <v>Yes</v>
      </c>
      <c r="E118" s="8">
        <v>90.907441614999996</v>
      </c>
      <c r="F118" s="43" t="str">
        <f>IF($B118="N/A","N/A",IF(E118&gt;=80,"Yes","No"))</f>
        <v>Yes</v>
      </c>
      <c r="G118" s="8">
        <v>90.612694478999998</v>
      </c>
      <c r="H118" s="43" t="str">
        <f>IF($B118="N/A","N/A",IF(G118&gt;=80,"Yes","No"))</f>
        <v>Yes</v>
      </c>
      <c r="I118" s="12">
        <v>-0.64300000000000002</v>
      </c>
      <c r="J118" s="12">
        <v>-0.32400000000000001</v>
      </c>
      <c r="K118" s="44" t="s">
        <v>733</v>
      </c>
      <c r="L118" s="9" t="str">
        <f t="shared" si="44"/>
        <v>Yes</v>
      </c>
    </row>
    <row r="119" spans="1:12" ht="25.5" x14ac:dyDescent="0.2">
      <c r="A119" s="2" t="s">
        <v>980</v>
      </c>
      <c r="B119" s="47" t="s">
        <v>292</v>
      </c>
      <c r="C119" s="13" t="s">
        <v>1743</v>
      </c>
      <c r="D119" s="43" t="str">
        <f>IF($B119="N/A","N/A",IF(C119&gt;=100,"Yes","No"))</f>
        <v>Yes</v>
      </c>
      <c r="E119" s="13" t="s">
        <v>1743</v>
      </c>
      <c r="F119" s="43" t="str">
        <f t="shared" ref="F119:F120" si="45">IF($B119="N/A","N/A",IF(E119&gt;=100,"Yes","No"))</f>
        <v>Yes</v>
      </c>
      <c r="G119" s="13" t="s">
        <v>1743</v>
      </c>
      <c r="H119" s="43" t="str">
        <f t="shared" ref="H119:H120" si="46">IF($B119="N/A","N/A",IF(G119&gt;=100,"Yes","No"))</f>
        <v>Yes</v>
      </c>
      <c r="I119" s="12" t="s">
        <v>1743</v>
      </c>
      <c r="J119" s="12" t="s">
        <v>1743</v>
      </c>
      <c r="K119" s="44" t="s">
        <v>732</v>
      </c>
      <c r="L119" s="9" t="str">
        <f t="shared" si="44"/>
        <v>N/A</v>
      </c>
    </row>
    <row r="120" spans="1:12" ht="25.5" x14ac:dyDescent="0.2">
      <c r="A120" s="3" t="s">
        <v>981</v>
      </c>
      <c r="B120" s="47" t="s">
        <v>292</v>
      </c>
      <c r="C120" s="13" t="s">
        <v>1743</v>
      </c>
      <c r="D120" s="43" t="str">
        <f>IF($B120="N/A","N/A",IF(C120&gt;=100,"Yes","No"))</f>
        <v>Yes</v>
      </c>
      <c r="E120" s="13" t="s">
        <v>1743</v>
      </c>
      <c r="F120" s="43" t="str">
        <f t="shared" si="45"/>
        <v>Yes</v>
      </c>
      <c r="G120" s="13" t="s">
        <v>1743</v>
      </c>
      <c r="H120" s="43" t="str">
        <f t="shared" si="46"/>
        <v>Yes</v>
      </c>
      <c r="I120" s="12" t="s">
        <v>1743</v>
      </c>
      <c r="J120" s="12" t="s">
        <v>1743</v>
      </c>
      <c r="K120" s="44" t="s">
        <v>732</v>
      </c>
      <c r="L120" s="9" t="str">
        <f t="shared" si="44"/>
        <v>N/A</v>
      </c>
    </row>
    <row r="121" spans="1:12" ht="25.5" x14ac:dyDescent="0.2">
      <c r="A121" s="2" t="s">
        <v>982</v>
      </c>
      <c r="B121" s="47" t="s">
        <v>217</v>
      </c>
      <c r="C121" s="13" t="s">
        <v>1743</v>
      </c>
      <c r="D121" s="35" t="s">
        <v>735</v>
      </c>
      <c r="E121" s="13" t="s">
        <v>1743</v>
      </c>
      <c r="F121" s="35" t="s">
        <v>735</v>
      </c>
      <c r="G121" s="13" t="s">
        <v>1743</v>
      </c>
      <c r="H121" s="43" t="str">
        <f>IF($B121="N/A","N/A",IF(G121&lt;100,"No",IF(G121=100,"No","Yes")))</f>
        <v>N/A</v>
      </c>
      <c r="I121" s="12" t="s">
        <v>1743</v>
      </c>
      <c r="J121" s="12" t="s">
        <v>1743</v>
      </c>
      <c r="K121" s="44" t="s">
        <v>732</v>
      </c>
      <c r="L121" s="9" t="str">
        <f t="shared" si="44"/>
        <v>N/A</v>
      </c>
    </row>
    <row r="122" spans="1:12" ht="25.5" x14ac:dyDescent="0.2">
      <c r="A122" s="2" t="s">
        <v>983</v>
      </c>
      <c r="B122" s="34" t="s">
        <v>217</v>
      </c>
      <c r="C122" s="13" t="s">
        <v>1743</v>
      </c>
      <c r="D122" s="43" t="str">
        <f>IF($B122="N/A","N/A",IF(C122&gt;10,"No",IF(C122&lt;-10,"No","Yes")))</f>
        <v>N/A</v>
      </c>
      <c r="E122" s="13" t="s">
        <v>1743</v>
      </c>
      <c r="F122" s="43" t="str">
        <f>IF($B122="N/A","N/A",IF(E122&gt;10,"No",IF(E122&lt;-10,"No","Yes")))</f>
        <v>N/A</v>
      </c>
      <c r="G122" s="13" t="s">
        <v>1743</v>
      </c>
      <c r="H122" s="43" t="str">
        <f>IF($B122="N/A","N/A",IF(G122&gt;10,"No",IF(G122&lt;-10,"No","Yes")))</f>
        <v>N/A</v>
      </c>
      <c r="I122" s="12" t="s">
        <v>1743</v>
      </c>
      <c r="J122" s="12" t="s">
        <v>1743</v>
      </c>
      <c r="K122" s="44" t="s">
        <v>732</v>
      </c>
      <c r="L122" s="9" t="str">
        <f>IF(J122="Div by 0", "N/A", IF(OR(J122="N/A",K122="N/A"),"N/A", IF(J122&gt;VALUE(MID(K122,1,2)), "No", IF(J122&lt;-1*VALUE(MID(K122,1,2)), "No", "Yes"))))</f>
        <v>N/A</v>
      </c>
    </row>
    <row r="123" spans="1:12" x14ac:dyDescent="0.2">
      <c r="A123" s="7" t="s">
        <v>100</v>
      </c>
      <c r="B123" s="34" t="s">
        <v>217</v>
      </c>
      <c r="C123" s="35">
        <v>24626</v>
      </c>
      <c r="D123" s="43" t="str">
        <f t="shared" ref="D123:D149" si="47">IF($B123="N/A","N/A",IF(C123&gt;10,"No",IF(C123&lt;-10,"No","Yes")))</f>
        <v>N/A</v>
      </c>
      <c r="E123" s="35">
        <v>25114</v>
      </c>
      <c r="F123" s="43" t="str">
        <f t="shared" ref="F123:F149" si="48">IF($B123="N/A","N/A",IF(E123&gt;10,"No",IF(E123&lt;-10,"No","Yes")))</f>
        <v>N/A</v>
      </c>
      <c r="G123" s="35">
        <v>27156</v>
      </c>
      <c r="H123" s="43" t="str">
        <f t="shared" ref="H123:H149" si="49">IF($B123="N/A","N/A",IF(G123&gt;10,"No",IF(G123&lt;-10,"No","Yes")))</f>
        <v>N/A</v>
      </c>
      <c r="I123" s="12">
        <v>1.982</v>
      </c>
      <c r="J123" s="12">
        <v>8.1310000000000002</v>
      </c>
      <c r="K123" s="44" t="s">
        <v>733</v>
      </c>
      <c r="L123" s="9" t="str">
        <f t="shared" si="44"/>
        <v>Yes</v>
      </c>
    </row>
    <row r="124" spans="1:12" x14ac:dyDescent="0.2">
      <c r="A124" s="2" t="s">
        <v>984</v>
      </c>
      <c r="B124" s="34" t="s">
        <v>217</v>
      </c>
      <c r="C124" s="35">
        <v>9207</v>
      </c>
      <c r="D124" s="43" t="str">
        <f t="shared" si="47"/>
        <v>N/A</v>
      </c>
      <c r="E124" s="35">
        <v>9497</v>
      </c>
      <c r="F124" s="43" t="str">
        <f t="shared" si="48"/>
        <v>N/A</v>
      </c>
      <c r="G124" s="35">
        <v>9896</v>
      </c>
      <c r="H124" s="43" t="str">
        <f t="shared" si="49"/>
        <v>N/A</v>
      </c>
      <c r="I124" s="12">
        <v>3.15</v>
      </c>
      <c r="J124" s="12">
        <v>4.2009999999999996</v>
      </c>
      <c r="K124" s="44" t="s">
        <v>733</v>
      </c>
      <c r="L124" s="9" t="str">
        <f t="shared" si="44"/>
        <v>Yes</v>
      </c>
    </row>
    <row r="125" spans="1:12" x14ac:dyDescent="0.2">
      <c r="A125" s="2" t="s">
        <v>985</v>
      </c>
      <c r="B125" s="34" t="s">
        <v>217</v>
      </c>
      <c r="C125" s="35">
        <v>0</v>
      </c>
      <c r="D125" s="43" t="str">
        <f t="shared" si="47"/>
        <v>N/A</v>
      </c>
      <c r="E125" s="35">
        <v>0</v>
      </c>
      <c r="F125" s="43" t="str">
        <f t="shared" si="48"/>
        <v>N/A</v>
      </c>
      <c r="G125" s="35">
        <v>0</v>
      </c>
      <c r="H125" s="43" t="str">
        <f t="shared" si="49"/>
        <v>N/A</v>
      </c>
      <c r="I125" s="12" t="s">
        <v>1743</v>
      </c>
      <c r="J125" s="12" t="s">
        <v>1743</v>
      </c>
      <c r="K125" s="44" t="s">
        <v>733</v>
      </c>
      <c r="L125" s="9" t="str">
        <f t="shared" si="44"/>
        <v>N/A</v>
      </c>
    </row>
    <row r="126" spans="1:12" x14ac:dyDescent="0.2">
      <c r="A126" s="2" t="s">
        <v>986</v>
      </c>
      <c r="B126" s="34" t="s">
        <v>217</v>
      </c>
      <c r="C126" s="35">
        <v>9721</v>
      </c>
      <c r="D126" s="43" t="str">
        <f t="shared" si="47"/>
        <v>N/A</v>
      </c>
      <c r="E126" s="35">
        <v>10203</v>
      </c>
      <c r="F126" s="43" t="str">
        <f t="shared" si="48"/>
        <v>N/A</v>
      </c>
      <c r="G126" s="35">
        <v>11496</v>
      </c>
      <c r="H126" s="43" t="str">
        <f t="shared" si="49"/>
        <v>N/A</v>
      </c>
      <c r="I126" s="12">
        <v>4.9580000000000002</v>
      </c>
      <c r="J126" s="12">
        <v>12.67</v>
      </c>
      <c r="K126" s="44" t="s">
        <v>733</v>
      </c>
      <c r="L126" s="9" t="str">
        <f t="shared" si="44"/>
        <v>No</v>
      </c>
    </row>
    <row r="127" spans="1:12" x14ac:dyDescent="0.2">
      <c r="A127" s="2" t="s">
        <v>987</v>
      </c>
      <c r="B127" s="34" t="s">
        <v>217</v>
      </c>
      <c r="C127" s="35">
        <v>5698</v>
      </c>
      <c r="D127" s="43" t="str">
        <f t="shared" si="47"/>
        <v>N/A</v>
      </c>
      <c r="E127" s="35">
        <v>5414</v>
      </c>
      <c r="F127" s="43" t="str">
        <f t="shared" si="48"/>
        <v>N/A</v>
      </c>
      <c r="G127" s="35">
        <v>5764</v>
      </c>
      <c r="H127" s="43" t="str">
        <f t="shared" si="49"/>
        <v>N/A</v>
      </c>
      <c r="I127" s="12">
        <v>-4.9800000000000004</v>
      </c>
      <c r="J127" s="12">
        <v>6.4649999999999999</v>
      </c>
      <c r="K127" s="44" t="s">
        <v>733</v>
      </c>
      <c r="L127" s="9" t="str">
        <f t="shared" si="44"/>
        <v>Yes</v>
      </c>
    </row>
    <row r="128" spans="1:12" x14ac:dyDescent="0.2">
      <c r="A128" s="2" t="s">
        <v>988</v>
      </c>
      <c r="B128" s="34" t="s">
        <v>217</v>
      </c>
      <c r="C128" s="35">
        <v>0</v>
      </c>
      <c r="D128" s="43" t="str">
        <f t="shared" si="47"/>
        <v>N/A</v>
      </c>
      <c r="E128" s="35">
        <v>0</v>
      </c>
      <c r="F128" s="43" t="str">
        <f t="shared" si="48"/>
        <v>N/A</v>
      </c>
      <c r="G128" s="35">
        <v>0</v>
      </c>
      <c r="H128" s="43" t="str">
        <f t="shared" si="49"/>
        <v>N/A</v>
      </c>
      <c r="I128" s="12" t="s">
        <v>1743</v>
      </c>
      <c r="J128" s="12" t="s">
        <v>1743</v>
      </c>
      <c r="K128" s="44" t="s">
        <v>733</v>
      </c>
      <c r="L128" s="9" t="str">
        <f t="shared" si="44"/>
        <v>N/A</v>
      </c>
    </row>
    <row r="129" spans="1:12" x14ac:dyDescent="0.2">
      <c r="A129" s="7" t="s">
        <v>101</v>
      </c>
      <c r="B129" s="34" t="s">
        <v>217</v>
      </c>
      <c r="C129" s="35">
        <v>41743</v>
      </c>
      <c r="D129" s="43" t="str">
        <f t="shared" si="47"/>
        <v>N/A</v>
      </c>
      <c r="E129" s="35">
        <v>43307</v>
      </c>
      <c r="F129" s="43" t="str">
        <f t="shared" si="48"/>
        <v>N/A</v>
      </c>
      <c r="G129" s="35">
        <v>47779</v>
      </c>
      <c r="H129" s="43" t="str">
        <f t="shared" si="49"/>
        <v>N/A</v>
      </c>
      <c r="I129" s="12">
        <v>3.7469999999999999</v>
      </c>
      <c r="J129" s="12">
        <v>10.33</v>
      </c>
      <c r="K129" s="44" t="s">
        <v>733</v>
      </c>
      <c r="L129" s="9" t="str">
        <f t="shared" si="44"/>
        <v>No</v>
      </c>
    </row>
    <row r="130" spans="1:12" x14ac:dyDescent="0.2">
      <c r="A130" s="2" t="s">
        <v>989</v>
      </c>
      <c r="B130" s="34" t="s">
        <v>217</v>
      </c>
      <c r="C130" s="35">
        <v>27878</v>
      </c>
      <c r="D130" s="43" t="str">
        <f t="shared" si="47"/>
        <v>N/A</v>
      </c>
      <c r="E130" s="35">
        <v>28749</v>
      </c>
      <c r="F130" s="43" t="str">
        <f t="shared" si="48"/>
        <v>N/A</v>
      </c>
      <c r="G130" s="35">
        <v>31491</v>
      </c>
      <c r="H130" s="43" t="str">
        <f t="shared" si="49"/>
        <v>N/A</v>
      </c>
      <c r="I130" s="12">
        <v>3.1240000000000001</v>
      </c>
      <c r="J130" s="12">
        <v>9.5380000000000003</v>
      </c>
      <c r="K130" s="44" t="s">
        <v>733</v>
      </c>
      <c r="L130" s="9" t="str">
        <f t="shared" si="44"/>
        <v>Yes</v>
      </c>
    </row>
    <row r="131" spans="1:12" x14ac:dyDescent="0.2">
      <c r="A131" s="2" t="s">
        <v>990</v>
      </c>
      <c r="B131" s="34" t="s">
        <v>217</v>
      </c>
      <c r="C131" s="35">
        <v>0</v>
      </c>
      <c r="D131" s="43" t="str">
        <f t="shared" si="47"/>
        <v>N/A</v>
      </c>
      <c r="E131" s="35">
        <v>0</v>
      </c>
      <c r="F131" s="43" t="str">
        <f t="shared" si="48"/>
        <v>N/A</v>
      </c>
      <c r="G131" s="35">
        <v>0</v>
      </c>
      <c r="H131" s="43" t="str">
        <f t="shared" si="49"/>
        <v>N/A</v>
      </c>
      <c r="I131" s="12" t="s">
        <v>1743</v>
      </c>
      <c r="J131" s="12" t="s">
        <v>1743</v>
      </c>
      <c r="K131" s="44" t="s">
        <v>733</v>
      </c>
      <c r="L131" s="9" t="str">
        <f t="shared" si="44"/>
        <v>N/A</v>
      </c>
    </row>
    <row r="132" spans="1:12" x14ac:dyDescent="0.2">
      <c r="A132" s="2" t="s">
        <v>991</v>
      </c>
      <c r="B132" s="34" t="s">
        <v>217</v>
      </c>
      <c r="C132" s="35">
        <v>9449</v>
      </c>
      <c r="D132" s="43" t="str">
        <f t="shared" si="47"/>
        <v>N/A</v>
      </c>
      <c r="E132" s="35">
        <v>10312</v>
      </c>
      <c r="F132" s="43" t="str">
        <f t="shared" si="48"/>
        <v>N/A</v>
      </c>
      <c r="G132" s="35">
        <v>11934</v>
      </c>
      <c r="H132" s="43" t="str">
        <f t="shared" si="49"/>
        <v>N/A</v>
      </c>
      <c r="I132" s="12">
        <v>9.1329999999999991</v>
      </c>
      <c r="J132" s="12">
        <v>15.73</v>
      </c>
      <c r="K132" s="44" t="s">
        <v>733</v>
      </c>
      <c r="L132" s="9" t="str">
        <f t="shared" si="44"/>
        <v>No</v>
      </c>
    </row>
    <row r="133" spans="1:12" x14ac:dyDescent="0.2">
      <c r="A133" s="2" t="s">
        <v>992</v>
      </c>
      <c r="B133" s="34" t="s">
        <v>217</v>
      </c>
      <c r="C133" s="35">
        <v>4416</v>
      </c>
      <c r="D133" s="43" t="str">
        <f t="shared" si="47"/>
        <v>N/A</v>
      </c>
      <c r="E133" s="35">
        <v>4246</v>
      </c>
      <c r="F133" s="43" t="str">
        <f t="shared" si="48"/>
        <v>N/A</v>
      </c>
      <c r="G133" s="35">
        <v>4354</v>
      </c>
      <c r="H133" s="43" t="str">
        <f t="shared" si="49"/>
        <v>N/A</v>
      </c>
      <c r="I133" s="12">
        <v>-3.85</v>
      </c>
      <c r="J133" s="12">
        <v>2.544</v>
      </c>
      <c r="K133" s="44" t="s">
        <v>733</v>
      </c>
      <c r="L133" s="9" t="str">
        <f t="shared" si="44"/>
        <v>Yes</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155855</v>
      </c>
      <c r="D135" s="43" t="str">
        <f t="shared" si="47"/>
        <v>N/A</v>
      </c>
      <c r="E135" s="35">
        <v>181436</v>
      </c>
      <c r="F135" s="43" t="str">
        <f t="shared" si="48"/>
        <v>N/A</v>
      </c>
      <c r="G135" s="35">
        <v>215641</v>
      </c>
      <c r="H135" s="43" t="str">
        <f t="shared" si="49"/>
        <v>N/A</v>
      </c>
      <c r="I135" s="12">
        <v>16.41</v>
      </c>
      <c r="J135" s="12">
        <v>18.850000000000001</v>
      </c>
      <c r="K135" s="44" t="s">
        <v>733</v>
      </c>
      <c r="L135" s="9" t="str">
        <f t="shared" si="44"/>
        <v>No</v>
      </c>
    </row>
    <row r="136" spans="1:12" x14ac:dyDescent="0.2">
      <c r="A136" s="2" t="s">
        <v>994</v>
      </c>
      <c r="B136" s="34" t="s">
        <v>217</v>
      </c>
      <c r="C136" s="35">
        <v>84918</v>
      </c>
      <c r="D136" s="43" t="str">
        <f t="shared" si="47"/>
        <v>N/A</v>
      </c>
      <c r="E136" s="35">
        <v>89429</v>
      </c>
      <c r="F136" s="43" t="str">
        <f t="shared" si="48"/>
        <v>N/A</v>
      </c>
      <c r="G136" s="35">
        <v>101691</v>
      </c>
      <c r="H136" s="43" t="str">
        <f t="shared" si="49"/>
        <v>N/A</v>
      </c>
      <c r="I136" s="12">
        <v>5.3120000000000003</v>
      </c>
      <c r="J136" s="12">
        <v>13.71</v>
      </c>
      <c r="K136" s="44" t="s">
        <v>733</v>
      </c>
      <c r="L136" s="9" t="str">
        <f t="shared" si="44"/>
        <v>No</v>
      </c>
    </row>
    <row r="137" spans="1:12" x14ac:dyDescent="0.2">
      <c r="A137" s="2" t="s">
        <v>995</v>
      </c>
      <c r="B137" s="34" t="s">
        <v>217</v>
      </c>
      <c r="C137" s="35">
        <v>0</v>
      </c>
      <c r="D137" s="43" t="str">
        <f t="shared" si="47"/>
        <v>N/A</v>
      </c>
      <c r="E137" s="35">
        <v>0</v>
      </c>
      <c r="F137" s="43" t="str">
        <f t="shared" si="48"/>
        <v>N/A</v>
      </c>
      <c r="G137" s="35">
        <v>0</v>
      </c>
      <c r="H137" s="43" t="str">
        <f t="shared" si="49"/>
        <v>N/A</v>
      </c>
      <c r="I137" s="12" t="s">
        <v>1743</v>
      </c>
      <c r="J137" s="12" t="s">
        <v>1743</v>
      </c>
      <c r="K137" s="44" t="s">
        <v>733</v>
      </c>
      <c r="L137" s="9" t="str">
        <f t="shared" si="44"/>
        <v>N/A</v>
      </c>
    </row>
    <row r="138" spans="1:12" x14ac:dyDescent="0.2">
      <c r="A138" s="2" t="s">
        <v>996</v>
      </c>
      <c r="B138" s="34" t="s">
        <v>217</v>
      </c>
      <c r="C138" s="35">
        <v>0</v>
      </c>
      <c r="D138" s="43" t="str">
        <f t="shared" si="47"/>
        <v>N/A</v>
      </c>
      <c r="E138" s="35">
        <v>0</v>
      </c>
      <c r="F138" s="43" t="str">
        <f t="shared" si="48"/>
        <v>N/A</v>
      </c>
      <c r="G138" s="35">
        <v>0</v>
      </c>
      <c r="H138" s="43" t="str">
        <f t="shared" si="49"/>
        <v>N/A</v>
      </c>
      <c r="I138" s="12" t="s">
        <v>1743</v>
      </c>
      <c r="J138" s="12" t="s">
        <v>1743</v>
      </c>
      <c r="K138" s="44" t="s">
        <v>733</v>
      </c>
      <c r="L138" s="9" t="str">
        <f t="shared" si="44"/>
        <v>N/A</v>
      </c>
    </row>
    <row r="139" spans="1:12" x14ac:dyDescent="0.2">
      <c r="A139" s="2" t="s">
        <v>997</v>
      </c>
      <c r="B139" s="34" t="s">
        <v>217</v>
      </c>
      <c r="C139" s="35">
        <v>53111</v>
      </c>
      <c r="D139" s="43" t="str">
        <f t="shared" si="47"/>
        <v>N/A</v>
      </c>
      <c r="E139" s="35">
        <v>71850</v>
      </c>
      <c r="F139" s="43" t="str">
        <f t="shared" si="48"/>
        <v>N/A</v>
      </c>
      <c r="G139" s="35">
        <v>91767</v>
      </c>
      <c r="H139" s="43" t="str">
        <f t="shared" si="49"/>
        <v>N/A</v>
      </c>
      <c r="I139" s="12">
        <v>35.28</v>
      </c>
      <c r="J139" s="12">
        <v>27.72</v>
      </c>
      <c r="K139" s="44" t="s">
        <v>733</v>
      </c>
      <c r="L139" s="9" t="str">
        <f t="shared" si="44"/>
        <v>No</v>
      </c>
    </row>
    <row r="140" spans="1:12" x14ac:dyDescent="0.2">
      <c r="A140" s="2" t="s">
        <v>998</v>
      </c>
      <c r="B140" s="34" t="s">
        <v>217</v>
      </c>
      <c r="C140" s="35">
        <v>7599</v>
      </c>
      <c r="D140" s="43" t="str">
        <f t="shared" si="47"/>
        <v>N/A</v>
      </c>
      <c r="E140" s="35">
        <v>10334</v>
      </c>
      <c r="F140" s="43" t="str">
        <f t="shared" si="48"/>
        <v>N/A</v>
      </c>
      <c r="G140" s="35">
        <v>12815</v>
      </c>
      <c r="H140" s="43" t="str">
        <f t="shared" si="49"/>
        <v>N/A</v>
      </c>
      <c r="I140" s="12">
        <v>35.99</v>
      </c>
      <c r="J140" s="12">
        <v>24.01</v>
      </c>
      <c r="K140" s="44" t="s">
        <v>733</v>
      </c>
      <c r="L140" s="9" t="str">
        <f t="shared" si="44"/>
        <v>No</v>
      </c>
    </row>
    <row r="141" spans="1:12" x14ac:dyDescent="0.2">
      <c r="A141" s="2" t="s">
        <v>999</v>
      </c>
      <c r="B141" s="34" t="s">
        <v>217</v>
      </c>
      <c r="C141" s="35">
        <v>10227</v>
      </c>
      <c r="D141" s="43" t="str">
        <f t="shared" si="47"/>
        <v>N/A</v>
      </c>
      <c r="E141" s="35">
        <v>9823</v>
      </c>
      <c r="F141" s="43" t="str">
        <f t="shared" si="48"/>
        <v>N/A</v>
      </c>
      <c r="G141" s="35">
        <v>9368</v>
      </c>
      <c r="H141" s="43" t="str">
        <f t="shared" si="49"/>
        <v>N/A</v>
      </c>
      <c r="I141" s="12">
        <v>-3.95</v>
      </c>
      <c r="J141" s="12">
        <v>-4.63</v>
      </c>
      <c r="K141" s="44" t="s">
        <v>733</v>
      </c>
      <c r="L141" s="9" t="str">
        <f t="shared" si="44"/>
        <v>Yes</v>
      </c>
    </row>
    <row r="142" spans="1:12" x14ac:dyDescent="0.2">
      <c r="A142" s="2" t="s">
        <v>1000</v>
      </c>
      <c r="B142" s="34" t="s">
        <v>217</v>
      </c>
      <c r="C142" s="35">
        <v>0</v>
      </c>
      <c r="D142" s="43" t="str">
        <f t="shared" si="47"/>
        <v>N/A</v>
      </c>
      <c r="E142" s="35">
        <v>0</v>
      </c>
      <c r="F142" s="43" t="str">
        <f t="shared" si="48"/>
        <v>N/A</v>
      </c>
      <c r="G142" s="35">
        <v>0</v>
      </c>
      <c r="H142" s="43" t="str">
        <f t="shared" si="49"/>
        <v>N/A</v>
      </c>
      <c r="I142" s="12" t="s">
        <v>1743</v>
      </c>
      <c r="J142" s="12" t="s">
        <v>1743</v>
      </c>
      <c r="K142" s="44" t="s">
        <v>733</v>
      </c>
      <c r="L142" s="9" t="str">
        <f t="shared" si="44"/>
        <v>N/A</v>
      </c>
    </row>
    <row r="143" spans="1:12" x14ac:dyDescent="0.2">
      <c r="A143" s="7" t="s">
        <v>105</v>
      </c>
      <c r="B143" s="34" t="s">
        <v>217</v>
      </c>
      <c r="C143" s="35">
        <v>55372</v>
      </c>
      <c r="D143" s="43" t="str">
        <f t="shared" si="47"/>
        <v>N/A</v>
      </c>
      <c r="E143" s="35">
        <v>60632</v>
      </c>
      <c r="F143" s="43" t="str">
        <f t="shared" si="48"/>
        <v>N/A</v>
      </c>
      <c r="G143" s="35">
        <v>72630</v>
      </c>
      <c r="H143" s="43" t="str">
        <f t="shared" si="49"/>
        <v>N/A</v>
      </c>
      <c r="I143" s="12">
        <v>9.4990000000000006</v>
      </c>
      <c r="J143" s="12">
        <v>19.79</v>
      </c>
      <c r="K143" s="44" t="s">
        <v>733</v>
      </c>
      <c r="L143" s="9" t="str">
        <f t="shared" si="44"/>
        <v>No</v>
      </c>
    </row>
    <row r="144" spans="1:12" x14ac:dyDescent="0.2">
      <c r="A144" s="2" t="s">
        <v>1001</v>
      </c>
      <c r="B144" s="34" t="s">
        <v>217</v>
      </c>
      <c r="C144" s="35">
        <v>42614</v>
      </c>
      <c r="D144" s="43" t="str">
        <f t="shared" si="47"/>
        <v>N/A</v>
      </c>
      <c r="E144" s="35">
        <v>43997</v>
      </c>
      <c r="F144" s="43" t="str">
        <f t="shared" si="48"/>
        <v>N/A</v>
      </c>
      <c r="G144" s="35">
        <v>50925</v>
      </c>
      <c r="H144" s="43" t="str">
        <f t="shared" si="49"/>
        <v>N/A</v>
      </c>
      <c r="I144" s="12">
        <v>3.2450000000000001</v>
      </c>
      <c r="J144" s="12">
        <v>15.75</v>
      </c>
      <c r="K144" s="44" t="s">
        <v>733</v>
      </c>
      <c r="L144" s="9" t="str">
        <f t="shared" si="44"/>
        <v>No</v>
      </c>
    </row>
    <row r="145" spans="1:12" x14ac:dyDescent="0.2">
      <c r="A145" s="2" t="s">
        <v>1002</v>
      </c>
      <c r="B145" s="34" t="s">
        <v>217</v>
      </c>
      <c r="C145" s="35">
        <v>0</v>
      </c>
      <c r="D145" s="43" t="str">
        <f t="shared" si="47"/>
        <v>N/A</v>
      </c>
      <c r="E145" s="35">
        <v>0</v>
      </c>
      <c r="F145" s="43" t="str">
        <f t="shared" si="48"/>
        <v>N/A</v>
      </c>
      <c r="G145" s="35">
        <v>0</v>
      </c>
      <c r="H145" s="43" t="str">
        <f t="shared" si="49"/>
        <v>N/A</v>
      </c>
      <c r="I145" s="12" t="s">
        <v>1743</v>
      </c>
      <c r="J145" s="12" t="s">
        <v>1743</v>
      </c>
      <c r="K145" s="44" t="s">
        <v>733</v>
      </c>
      <c r="L145" s="9" t="str">
        <f t="shared" si="44"/>
        <v>N/A</v>
      </c>
    </row>
    <row r="146" spans="1:12" x14ac:dyDescent="0.2">
      <c r="A146" s="2" t="s">
        <v>1003</v>
      </c>
      <c r="B146" s="34" t="s">
        <v>217</v>
      </c>
      <c r="C146" s="35">
        <v>0</v>
      </c>
      <c r="D146" s="43" t="str">
        <f t="shared" si="47"/>
        <v>N/A</v>
      </c>
      <c r="E146" s="35">
        <v>0</v>
      </c>
      <c r="F146" s="43" t="str">
        <f t="shared" si="48"/>
        <v>N/A</v>
      </c>
      <c r="G146" s="35">
        <v>0</v>
      </c>
      <c r="H146" s="43" t="str">
        <f t="shared" si="49"/>
        <v>N/A</v>
      </c>
      <c r="I146" s="12" t="s">
        <v>1743</v>
      </c>
      <c r="J146" s="12" t="s">
        <v>1743</v>
      </c>
      <c r="K146" s="44" t="s">
        <v>733</v>
      </c>
      <c r="L146" s="9" t="str">
        <f t="shared" si="44"/>
        <v>N/A</v>
      </c>
    </row>
    <row r="147" spans="1:12" x14ac:dyDescent="0.2">
      <c r="A147" s="2" t="s">
        <v>1004</v>
      </c>
      <c r="B147" s="34" t="s">
        <v>217</v>
      </c>
      <c r="C147" s="35">
        <v>6171</v>
      </c>
      <c r="D147" s="43" t="str">
        <f t="shared" si="47"/>
        <v>N/A</v>
      </c>
      <c r="E147" s="35">
        <v>7651</v>
      </c>
      <c r="F147" s="43" t="str">
        <f t="shared" si="48"/>
        <v>N/A</v>
      </c>
      <c r="G147" s="35">
        <v>9693</v>
      </c>
      <c r="H147" s="43" t="str">
        <f t="shared" si="49"/>
        <v>N/A</v>
      </c>
      <c r="I147" s="12">
        <v>23.98</v>
      </c>
      <c r="J147" s="12">
        <v>26.69</v>
      </c>
      <c r="K147" s="44" t="s">
        <v>733</v>
      </c>
      <c r="L147" s="9" t="str">
        <f t="shared" si="44"/>
        <v>No</v>
      </c>
    </row>
    <row r="148" spans="1:12" x14ac:dyDescent="0.2">
      <c r="A148" s="2" t="s">
        <v>1005</v>
      </c>
      <c r="B148" s="34" t="s">
        <v>217</v>
      </c>
      <c r="C148" s="35">
        <v>6587</v>
      </c>
      <c r="D148" s="43" t="str">
        <f t="shared" si="47"/>
        <v>N/A</v>
      </c>
      <c r="E148" s="35">
        <v>8984</v>
      </c>
      <c r="F148" s="43" t="str">
        <f t="shared" si="48"/>
        <v>N/A</v>
      </c>
      <c r="G148" s="35">
        <v>12012</v>
      </c>
      <c r="H148" s="43" t="str">
        <f t="shared" si="49"/>
        <v>N/A</v>
      </c>
      <c r="I148" s="12">
        <v>36.39</v>
      </c>
      <c r="J148" s="12">
        <v>33.700000000000003</v>
      </c>
      <c r="K148" s="44" t="s">
        <v>733</v>
      </c>
      <c r="L148" s="9" t="str">
        <f t="shared" si="44"/>
        <v>No</v>
      </c>
    </row>
    <row r="149" spans="1:12" x14ac:dyDescent="0.2">
      <c r="A149" s="2" t="s">
        <v>1006</v>
      </c>
      <c r="B149" s="34" t="s">
        <v>217</v>
      </c>
      <c r="C149" s="35">
        <v>0</v>
      </c>
      <c r="D149" s="43" t="str">
        <f t="shared" si="47"/>
        <v>N/A</v>
      </c>
      <c r="E149" s="35">
        <v>0</v>
      </c>
      <c r="F149" s="43" t="str">
        <f t="shared" si="48"/>
        <v>N/A</v>
      </c>
      <c r="G149" s="35">
        <v>0</v>
      </c>
      <c r="H149" s="43" t="str">
        <f t="shared" si="49"/>
        <v>N/A</v>
      </c>
      <c r="I149" s="12" t="s">
        <v>1743</v>
      </c>
      <c r="J149" s="12" t="s">
        <v>1743</v>
      </c>
      <c r="K149" s="44" t="s">
        <v>733</v>
      </c>
      <c r="L149" s="9" t="str">
        <f t="shared" si="44"/>
        <v>N/A</v>
      </c>
    </row>
    <row r="150" spans="1:12" ht="25.5" x14ac:dyDescent="0.2">
      <c r="A150" s="16" t="s">
        <v>1007</v>
      </c>
      <c r="B150" s="1" t="s">
        <v>217</v>
      </c>
      <c r="C150" s="1">
        <v>5863</v>
      </c>
      <c r="D150" s="11" t="str">
        <f t="shared" ref="D150:D155" si="50">IF($B150="N/A","N/A",IF(C150&gt;10,"No",IF(C150&lt;-10,"No","Yes")))</f>
        <v>N/A</v>
      </c>
      <c r="E150" s="1">
        <v>5709</v>
      </c>
      <c r="F150" s="11" t="str">
        <f t="shared" ref="F150:F155" si="51">IF($B150="N/A","N/A",IF(E150&gt;10,"No",IF(E150&lt;-10,"No","Yes")))</f>
        <v>N/A</v>
      </c>
      <c r="G150" s="1">
        <v>5877</v>
      </c>
      <c r="H150" s="11" t="str">
        <f t="shared" ref="H150:H155" si="52">IF($B150="N/A","N/A",IF(G150&gt;10,"No",IF(G150&lt;-10,"No","Yes")))</f>
        <v>N/A</v>
      </c>
      <c r="I150" s="56">
        <v>-2.63</v>
      </c>
      <c r="J150" s="56">
        <v>2.9430000000000001</v>
      </c>
      <c r="K150" s="44" t="s">
        <v>732</v>
      </c>
      <c r="L150" s="9" t="str">
        <f t="shared" ref="L150:L155" si="53">IF(J150="Div by 0", "N/A", IF(K150="N/A","N/A", IF(J150&gt;VALUE(MID(K150,1,2)), "No", IF(J150&lt;-1*VALUE(MID(K150,1,2)), "No", "Yes"))))</f>
        <v>Yes</v>
      </c>
    </row>
    <row r="151" spans="1:12" x14ac:dyDescent="0.2">
      <c r="A151" s="6" t="s">
        <v>330</v>
      </c>
      <c r="B151" s="47" t="s">
        <v>217</v>
      </c>
      <c r="C151" s="13">
        <v>2.1120621334999998</v>
      </c>
      <c r="D151" s="11" t="str">
        <f t="shared" si="50"/>
        <v>N/A</v>
      </c>
      <c r="E151" s="13">
        <v>1.8387124826000001</v>
      </c>
      <c r="F151" s="11" t="str">
        <f t="shared" si="51"/>
        <v>N/A</v>
      </c>
      <c r="G151" s="13">
        <v>1.6180900094999999</v>
      </c>
      <c r="H151" s="11" t="str">
        <f t="shared" si="52"/>
        <v>N/A</v>
      </c>
      <c r="I151" s="56">
        <v>-12.9</v>
      </c>
      <c r="J151" s="56">
        <v>-12</v>
      </c>
      <c r="K151" s="44" t="s">
        <v>732</v>
      </c>
      <c r="L151" s="9" t="str">
        <f t="shared" si="53"/>
        <v>Yes</v>
      </c>
    </row>
    <row r="152" spans="1:12" x14ac:dyDescent="0.2">
      <c r="A152" s="2" t="s">
        <v>331</v>
      </c>
      <c r="B152" s="47" t="s">
        <v>217</v>
      </c>
      <c r="C152" s="13">
        <v>13.688784212</v>
      </c>
      <c r="D152" s="11" t="str">
        <f t="shared" si="50"/>
        <v>N/A</v>
      </c>
      <c r="E152" s="13">
        <v>12.909134347</v>
      </c>
      <c r="F152" s="11" t="str">
        <f t="shared" si="51"/>
        <v>N/A</v>
      </c>
      <c r="G152" s="13">
        <v>11.931064958</v>
      </c>
      <c r="H152" s="11" t="str">
        <f t="shared" si="52"/>
        <v>N/A</v>
      </c>
      <c r="I152" s="56">
        <v>-5.7</v>
      </c>
      <c r="J152" s="56">
        <v>-7.58</v>
      </c>
      <c r="K152" s="44" t="s">
        <v>732</v>
      </c>
      <c r="L152" s="9" t="str">
        <f t="shared" si="53"/>
        <v>Yes</v>
      </c>
    </row>
    <row r="153" spans="1:12" x14ac:dyDescent="0.2">
      <c r="A153" s="2" t="s">
        <v>332</v>
      </c>
      <c r="B153" s="47" t="s">
        <v>217</v>
      </c>
      <c r="C153" s="13">
        <v>3.7970438156999999</v>
      </c>
      <c r="D153" s="11" t="str">
        <f t="shared" si="50"/>
        <v>N/A</v>
      </c>
      <c r="E153" s="13">
        <v>3.5444616344000002</v>
      </c>
      <c r="F153" s="11" t="str">
        <f t="shared" si="51"/>
        <v>N/A</v>
      </c>
      <c r="G153" s="13">
        <v>3.5308399087</v>
      </c>
      <c r="H153" s="11" t="str">
        <f t="shared" si="52"/>
        <v>N/A</v>
      </c>
      <c r="I153" s="56">
        <v>-6.65</v>
      </c>
      <c r="J153" s="56">
        <v>-0.38400000000000001</v>
      </c>
      <c r="K153" s="44" t="s">
        <v>732</v>
      </c>
      <c r="L153" s="9" t="str">
        <f t="shared" si="53"/>
        <v>Yes</v>
      </c>
    </row>
    <row r="154" spans="1:12" x14ac:dyDescent="0.2">
      <c r="A154" s="2" t="s">
        <v>333</v>
      </c>
      <c r="B154" s="47" t="s">
        <v>217</v>
      </c>
      <c r="C154" s="13">
        <v>0.57040197619999999</v>
      </c>
      <c r="D154" s="11" t="str">
        <f t="shared" si="50"/>
        <v>N/A</v>
      </c>
      <c r="E154" s="13">
        <v>0.50596353540000005</v>
      </c>
      <c r="F154" s="11" t="str">
        <f t="shared" si="51"/>
        <v>N/A</v>
      </c>
      <c r="G154" s="13">
        <v>0.43405474840000002</v>
      </c>
      <c r="H154" s="11" t="str">
        <f t="shared" si="52"/>
        <v>N/A</v>
      </c>
      <c r="I154" s="56">
        <v>-11.3</v>
      </c>
      <c r="J154" s="56">
        <v>-14.2</v>
      </c>
      <c r="K154" s="44" t="s">
        <v>732</v>
      </c>
      <c r="L154" s="9" t="str">
        <f t="shared" si="53"/>
        <v>Yes</v>
      </c>
    </row>
    <row r="155" spans="1:12" x14ac:dyDescent="0.2">
      <c r="A155" s="2" t="s">
        <v>334</v>
      </c>
      <c r="B155" s="47" t="s">
        <v>217</v>
      </c>
      <c r="C155" s="13">
        <v>3.2507404500000003E-2</v>
      </c>
      <c r="D155" s="11" t="str">
        <f t="shared" si="50"/>
        <v>N/A</v>
      </c>
      <c r="E155" s="13">
        <v>2.3090117399999999E-2</v>
      </c>
      <c r="F155" s="11" t="str">
        <f t="shared" si="51"/>
        <v>N/A</v>
      </c>
      <c r="G155" s="13">
        <v>1.9275781400000001E-2</v>
      </c>
      <c r="H155" s="11" t="str">
        <f t="shared" si="52"/>
        <v>N/A</v>
      </c>
      <c r="I155" s="56">
        <v>-29</v>
      </c>
      <c r="J155" s="56">
        <v>-16.5</v>
      </c>
      <c r="K155" s="44" t="s">
        <v>732</v>
      </c>
      <c r="L155" s="9" t="str">
        <f t="shared" si="53"/>
        <v>Yes</v>
      </c>
    </row>
    <row r="156" spans="1:12" x14ac:dyDescent="0.2">
      <c r="A156" s="16" t="s">
        <v>1008</v>
      </c>
      <c r="B156" s="34" t="s">
        <v>217</v>
      </c>
      <c r="C156" s="35">
        <v>8879</v>
      </c>
      <c r="D156" s="43" t="str">
        <f t="shared" ref="D156:D162" si="54">IF($B156="N/A","N/A",IF(C156&gt;10,"No",IF(C156&lt;-10,"No","Yes")))</f>
        <v>N/A</v>
      </c>
      <c r="E156" s="35">
        <v>9214</v>
      </c>
      <c r="F156" s="43" t="str">
        <f t="shared" ref="F156:F162" si="55">IF($B156="N/A","N/A",IF(E156&gt;10,"No",IF(E156&lt;-10,"No","Yes")))</f>
        <v>N/A</v>
      </c>
      <c r="G156" s="35">
        <v>9633</v>
      </c>
      <c r="H156" s="43" t="str">
        <f t="shared" ref="H156:H162" si="56">IF($B156="N/A","N/A",IF(G156&gt;10,"No",IF(G156&lt;-10,"No","Yes")))</f>
        <v>N/A</v>
      </c>
      <c r="I156" s="12">
        <v>3.7730000000000001</v>
      </c>
      <c r="J156" s="12">
        <v>4.5469999999999997</v>
      </c>
      <c r="K156" s="44" t="s">
        <v>732</v>
      </c>
      <c r="L156" s="9" t="str">
        <f t="shared" ref="L156:L163" si="57">IF(J156="Div by 0", "N/A", IF(K156="N/A","N/A", IF(J156&gt;VALUE(MID(K156,1,2)), "No", IF(J156&lt;-1*VALUE(MID(K156,1,2)), "No", "Yes"))))</f>
        <v>Yes</v>
      </c>
    </row>
    <row r="157" spans="1:12" x14ac:dyDescent="0.2">
      <c r="A157" s="6" t="s">
        <v>1009</v>
      </c>
      <c r="B157" s="34" t="s">
        <v>217</v>
      </c>
      <c r="C157" s="8">
        <v>3.1985331201</v>
      </c>
      <c r="D157" s="43" t="str">
        <f t="shared" si="54"/>
        <v>N/A</v>
      </c>
      <c r="E157" s="8">
        <v>2.9675769511999999</v>
      </c>
      <c r="F157" s="43" t="str">
        <f t="shared" si="55"/>
        <v>N/A</v>
      </c>
      <c r="G157" s="8">
        <v>2.6522138951000001</v>
      </c>
      <c r="H157" s="43" t="str">
        <f t="shared" si="56"/>
        <v>N/A</v>
      </c>
      <c r="I157" s="12">
        <v>-7.22</v>
      </c>
      <c r="J157" s="12">
        <v>-10.6</v>
      </c>
      <c r="K157" s="44" t="s">
        <v>732</v>
      </c>
      <c r="L157" s="9" t="str">
        <f t="shared" si="57"/>
        <v>Yes</v>
      </c>
    </row>
    <row r="158" spans="1:12" x14ac:dyDescent="0.2">
      <c r="A158" s="16" t="s">
        <v>1010</v>
      </c>
      <c r="B158" s="34" t="s">
        <v>217</v>
      </c>
      <c r="C158" s="8">
        <v>16.774953301</v>
      </c>
      <c r="D158" s="43" t="str">
        <f t="shared" si="54"/>
        <v>N/A</v>
      </c>
      <c r="E158" s="8">
        <v>16.863104244999999</v>
      </c>
      <c r="F158" s="43" t="str">
        <f t="shared" si="55"/>
        <v>N/A</v>
      </c>
      <c r="G158" s="8">
        <v>16.707173368999999</v>
      </c>
      <c r="H158" s="43" t="str">
        <f t="shared" si="56"/>
        <v>N/A</v>
      </c>
      <c r="I158" s="12">
        <v>0.52549999999999997</v>
      </c>
      <c r="J158" s="12">
        <v>-0.92500000000000004</v>
      </c>
      <c r="K158" s="44" t="s">
        <v>732</v>
      </c>
      <c r="L158" s="9" t="str">
        <f t="shared" si="57"/>
        <v>Yes</v>
      </c>
    </row>
    <row r="159" spans="1:12" x14ac:dyDescent="0.2">
      <c r="A159" s="16" t="s">
        <v>1011</v>
      </c>
      <c r="B159" s="34" t="s">
        <v>217</v>
      </c>
      <c r="C159" s="8">
        <v>11.1252186</v>
      </c>
      <c r="D159" s="43" t="str">
        <f t="shared" si="54"/>
        <v>N/A</v>
      </c>
      <c r="E159" s="8">
        <v>11.286858937</v>
      </c>
      <c r="F159" s="43" t="str">
        <f t="shared" si="55"/>
        <v>N/A</v>
      </c>
      <c r="G159" s="8">
        <v>10.510893907</v>
      </c>
      <c r="H159" s="43" t="str">
        <f t="shared" si="56"/>
        <v>N/A</v>
      </c>
      <c r="I159" s="12">
        <v>1.4530000000000001</v>
      </c>
      <c r="J159" s="12">
        <v>-6.87</v>
      </c>
      <c r="K159" s="44" t="s">
        <v>732</v>
      </c>
      <c r="L159" s="9" t="str">
        <f t="shared" si="57"/>
        <v>Yes</v>
      </c>
    </row>
    <row r="160" spans="1:12" x14ac:dyDescent="0.2">
      <c r="A160" s="16" t="s">
        <v>1012</v>
      </c>
      <c r="B160" s="34" t="s">
        <v>217</v>
      </c>
      <c r="C160" s="8">
        <v>4.49135414E-2</v>
      </c>
      <c r="D160" s="43" t="str">
        <f t="shared" si="54"/>
        <v>N/A</v>
      </c>
      <c r="E160" s="8">
        <v>3.2518353600000001E-2</v>
      </c>
      <c r="F160" s="43" t="str">
        <f t="shared" si="55"/>
        <v>N/A</v>
      </c>
      <c r="G160" s="8">
        <v>2.5969087500000002E-2</v>
      </c>
      <c r="H160" s="43" t="str">
        <f t="shared" si="56"/>
        <v>N/A</v>
      </c>
      <c r="I160" s="12">
        <v>-27.6</v>
      </c>
      <c r="J160" s="12">
        <v>-20.100000000000001</v>
      </c>
      <c r="K160" s="44" t="s">
        <v>732</v>
      </c>
      <c r="L160" s="9" t="str">
        <f t="shared" si="57"/>
        <v>Yes</v>
      </c>
    </row>
    <row r="161" spans="1:12" x14ac:dyDescent="0.2">
      <c r="A161" s="16" t="s">
        <v>1013</v>
      </c>
      <c r="B161" s="34" t="s">
        <v>217</v>
      </c>
      <c r="C161" s="8">
        <v>6.1402875099999997E-2</v>
      </c>
      <c r="D161" s="43" t="str">
        <f t="shared" si="54"/>
        <v>N/A</v>
      </c>
      <c r="E161" s="8">
        <v>5.27774113E-2</v>
      </c>
      <c r="F161" s="43" t="str">
        <f t="shared" si="55"/>
        <v>N/A</v>
      </c>
      <c r="G161" s="8">
        <v>2.4783147500000002E-2</v>
      </c>
      <c r="H161" s="43" t="str">
        <f t="shared" si="56"/>
        <v>N/A</v>
      </c>
      <c r="I161" s="12">
        <v>-14</v>
      </c>
      <c r="J161" s="12">
        <v>-53</v>
      </c>
      <c r="K161" s="44" t="s">
        <v>732</v>
      </c>
      <c r="L161" s="9" t="str">
        <f t="shared" si="57"/>
        <v>No</v>
      </c>
    </row>
    <row r="162" spans="1:12" x14ac:dyDescent="0.2">
      <c r="A162" s="2" t="s">
        <v>1014</v>
      </c>
      <c r="B162" s="34" t="s">
        <v>217</v>
      </c>
      <c r="C162" s="35">
        <v>438</v>
      </c>
      <c r="D162" s="43" t="str">
        <f t="shared" si="54"/>
        <v>N/A</v>
      </c>
      <c r="E162" s="35">
        <v>427</v>
      </c>
      <c r="F162" s="43" t="str">
        <f t="shared" si="55"/>
        <v>N/A</v>
      </c>
      <c r="G162" s="35">
        <v>461</v>
      </c>
      <c r="H162" s="43" t="str">
        <f t="shared" si="56"/>
        <v>N/A</v>
      </c>
      <c r="I162" s="12">
        <v>-2.5099999999999998</v>
      </c>
      <c r="J162" s="12">
        <v>7.9630000000000001</v>
      </c>
      <c r="K162" s="44" t="s">
        <v>732</v>
      </c>
      <c r="L162" s="9" t="str">
        <f t="shared" si="57"/>
        <v>Yes</v>
      </c>
    </row>
    <row r="163" spans="1:12" ht="25.5" x14ac:dyDescent="0.2">
      <c r="A163" s="16" t="s">
        <v>1015</v>
      </c>
      <c r="B163" s="34" t="s">
        <v>217</v>
      </c>
      <c r="C163" s="35">
        <v>9057</v>
      </c>
      <c r="D163" s="43" t="str">
        <f>IF($B163="N/A","N/A",IF(C163&gt;10,"No",IF(C163&lt;-10,"No","Yes")))</f>
        <v>N/A</v>
      </c>
      <c r="E163" s="35">
        <v>9404</v>
      </c>
      <c r="F163" s="43" t="str">
        <f>IF($B163="N/A","N/A",IF(E163&gt;10,"No",IF(E163&lt;-10,"No","Yes")))</f>
        <v>N/A</v>
      </c>
      <c r="G163" s="35">
        <v>9810</v>
      </c>
      <c r="H163" s="43" t="str">
        <f>IF($B163="N/A","N/A",IF(G163&gt;10,"No",IF(G163&lt;-10,"No","Yes")))</f>
        <v>N/A</v>
      </c>
      <c r="I163" s="12">
        <v>3.831</v>
      </c>
      <c r="J163" s="12">
        <v>4.3170000000000002</v>
      </c>
      <c r="K163" s="44" t="s">
        <v>732</v>
      </c>
      <c r="L163" s="9" t="str">
        <f t="shared" si="57"/>
        <v>Yes</v>
      </c>
    </row>
    <row r="164" spans="1:12" x14ac:dyDescent="0.2">
      <c r="A164" s="4" t="s">
        <v>1016</v>
      </c>
      <c r="B164" s="34" t="s">
        <v>217</v>
      </c>
      <c r="C164" s="35">
        <v>4417</v>
      </c>
      <c r="D164" s="43" t="str">
        <f t="shared" ref="D164:D238" si="58">IF($B164="N/A","N/A",IF(C164&gt;10,"No",IF(C164&lt;-10,"No","Yes")))</f>
        <v>N/A</v>
      </c>
      <c r="E164" s="35">
        <v>4413</v>
      </c>
      <c r="F164" s="43" t="str">
        <f t="shared" ref="F164:F238" si="59">IF($B164="N/A","N/A",IF(E164&gt;10,"No",IF(E164&lt;-10,"No","Yes")))</f>
        <v>N/A</v>
      </c>
      <c r="G164" s="35">
        <v>4601</v>
      </c>
      <c r="H164" s="43" t="str">
        <f t="shared" ref="H164:H227" si="60">IF($B164="N/A","N/A",IF(G164&gt;10,"No",IF(G164&lt;-10,"No","Yes")))</f>
        <v>N/A</v>
      </c>
      <c r="I164" s="12">
        <v>-9.0999999999999998E-2</v>
      </c>
      <c r="J164" s="12">
        <v>4.26</v>
      </c>
      <c r="K164" s="44" t="s">
        <v>732</v>
      </c>
      <c r="L164" s="9" t="str">
        <f t="shared" ref="L164:L227" si="61">IF(J164="Div by 0", "N/A", IF(K164="N/A","N/A", IF(J164&gt;VALUE(MID(K164,1,2)), "No", IF(J164&lt;-1*VALUE(MID(K164,1,2)), "No", "Yes"))))</f>
        <v>Yes</v>
      </c>
    </row>
    <row r="165" spans="1:12" x14ac:dyDescent="0.2">
      <c r="A165" s="60" t="s">
        <v>71</v>
      </c>
      <c r="B165" s="34" t="s">
        <v>217</v>
      </c>
      <c r="C165" s="8">
        <v>1.5911612558999999</v>
      </c>
      <c r="D165" s="43" t="str">
        <f t="shared" si="58"/>
        <v>N/A</v>
      </c>
      <c r="E165" s="8">
        <v>1.4213063909000001</v>
      </c>
      <c r="F165" s="43" t="str">
        <f t="shared" si="59"/>
        <v>N/A</v>
      </c>
      <c r="G165" s="8">
        <v>1.2667742273</v>
      </c>
      <c r="H165" s="43" t="str">
        <f t="shared" si="60"/>
        <v>N/A</v>
      </c>
      <c r="I165" s="12">
        <v>-10.7</v>
      </c>
      <c r="J165" s="12">
        <v>-10.9</v>
      </c>
      <c r="K165" s="44" t="s">
        <v>732</v>
      </c>
      <c r="L165" s="9" t="str">
        <f t="shared" si="61"/>
        <v>Yes</v>
      </c>
    </row>
    <row r="166" spans="1:12" x14ac:dyDescent="0.2">
      <c r="A166" s="4" t="s">
        <v>111</v>
      </c>
      <c r="B166" s="34" t="s">
        <v>217</v>
      </c>
      <c r="C166" s="8">
        <v>8.5356939819999997</v>
      </c>
      <c r="D166" s="43" t="str">
        <f t="shared" si="58"/>
        <v>N/A</v>
      </c>
      <c r="E166" s="8">
        <v>8.4773433145000006</v>
      </c>
      <c r="F166" s="43" t="str">
        <f t="shared" si="59"/>
        <v>N/A</v>
      </c>
      <c r="G166" s="8">
        <v>8.5911032553000002</v>
      </c>
      <c r="H166" s="43" t="str">
        <f t="shared" si="60"/>
        <v>N/A</v>
      </c>
      <c r="I166" s="12">
        <v>-0.68400000000000005</v>
      </c>
      <c r="J166" s="12">
        <v>1.3420000000000001</v>
      </c>
      <c r="K166" s="44" t="s">
        <v>732</v>
      </c>
      <c r="L166" s="9" t="str">
        <f t="shared" si="61"/>
        <v>Yes</v>
      </c>
    </row>
    <row r="167" spans="1:12" x14ac:dyDescent="0.2">
      <c r="A167" s="4" t="s">
        <v>112</v>
      </c>
      <c r="B167" s="34" t="s">
        <v>217</v>
      </c>
      <c r="C167" s="8">
        <v>5.4092901804000002</v>
      </c>
      <c r="D167" s="43" t="str">
        <f t="shared" si="58"/>
        <v>N/A</v>
      </c>
      <c r="E167" s="8">
        <v>5.1562103123999998</v>
      </c>
      <c r="F167" s="43" t="str">
        <f t="shared" si="59"/>
        <v>N/A</v>
      </c>
      <c r="G167" s="8">
        <v>4.6589505850000004</v>
      </c>
      <c r="H167" s="43" t="str">
        <f t="shared" si="60"/>
        <v>N/A</v>
      </c>
      <c r="I167" s="12">
        <v>-4.68</v>
      </c>
      <c r="J167" s="12">
        <v>-9.64</v>
      </c>
      <c r="K167" s="44" t="s">
        <v>732</v>
      </c>
      <c r="L167" s="9" t="str">
        <f t="shared" si="61"/>
        <v>Yes</v>
      </c>
    </row>
    <row r="168" spans="1:12" x14ac:dyDescent="0.2">
      <c r="A168" s="4" t="s">
        <v>113</v>
      </c>
      <c r="B168" s="34" t="s">
        <v>217</v>
      </c>
      <c r="C168" s="8">
        <v>5.1329762000000001E-3</v>
      </c>
      <c r="D168" s="43" t="str">
        <f t="shared" si="58"/>
        <v>N/A</v>
      </c>
      <c r="E168" s="8">
        <v>2.7557927000000002E-3</v>
      </c>
      <c r="F168" s="43" t="str">
        <f t="shared" si="59"/>
        <v>N/A</v>
      </c>
      <c r="G168" s="8">
        <v>1.8549348E-3</v>
      </c>
      <c r="H168" s="43" t="str">
        <f t="shared" si="60"/>
        <v>N/A</v>
      </c>
      <c r="I168" s="12">
        <v>-46.3</v>
      </c>
      <c r="J168" s="12">
        <v>-32.700000000000003</v>
      </c>
      <c r="K168" s="44" t="s">
        <v>732</v>
      </c>
      <c r="L168" s="9" t="str">
        <f t="shared" si="61"/>
        <v>No</v>
      </c>
    </row>
    <row r="169" spans="1:12" x14ac:dyDescent="0.2">
      <c r="A169" s="4" t="s">
        <v>114</v>
      </c>
      <c r="B169" s="34" t="s">
        <v>217</v>
      </c>
      <c r="C169" s="8">
        <v>8.8492378799999993E-2</v>
      </c>
      <c r="D169" s="43" t="str">
        <f t="shared" si="58"/>
        <v>N/A</v>
      </c>
      <c r="E169" s="8">
        <v>7.5867528700000006E-2</v>
      </c>
      <c r="F169" s="43" t="str">
        <f t="shared" si="59"/>
        <v>N/A</v>
      </c>
      <c r="G169" s="8">
        <v>5.2319978000000003E-2</v>
      </c>
      <c r="H169" s="43" t="str">
        <f t="shared" si="60"/>
        <v>N/A</v>
      </c>
      <c r="I169" s="12">
        <v>-14.3</v>
      </c>
      <c r="J169" s="12">
        <v>-31</v>
      </c>
      <c r="K169" s="44" t="s">
        <v>732</v>
      </c>
      <c r="L169" s="9" t="str">
        <f t="shared" si="61"/>
        <v>No</v>
      </c>
    </row>
    <row r="170" spans="1:12" x14ac:dyDescent="0.2">
      <c r="A170" s="4" t="s">
        <v>428</v>
      </c>
      <c r="B170" s="34" t="s">
        <v>217</v>
      </c>
      <c r="C170" s="35">
        <v>2094</v>
      </c>
      <c r="D170" s="43" t="str">
        <f>IF($B170="N/A","N/A",IF(C170&gt;10,"No",IF(C170&lt;-10,"No","Yes")))</f>
        <v>N/A</v>
      </c>
      <c r="E170" s="35">
        <v>2121</v>
      </c>
      <c r="F170" s="43" t="str">
        <f>IF($B170="N/A","N/A",IF(E170&gt;10,"No",IF(E170&lt;-10,"No","Yes")))</f>
        <v>N/A</v>
      </c>
      <c r="G170" s="35">
        <v>2320</v>
      </c>
      <c r="H170" s="43" t="str">
        <f>IF($B170="N/A","N/A",IF(G170&gt;10,"No",IF(G170&lt;-10,"No","Yes")))</f>
        <v>N/A</v>
      </c>
      <c r="I170" s="12">
        <v>1.2889999999999999</v>
      </c>
      <c r="J170" s="12">
        <v>9.3819999999999997</v>
      </c>
      <c r="K170" s="44" t="s">
        <v>732</v>
      </c>
      <c r="L170" s="9" t="str">
        <f t="shared" si="61"/>
        <v>Yes</v>
      </c>
    </row>
    <row r="171" spans="1:12" x14ac:dyDescent="0.2">
      <c r="A171" s="4" t="s">
        <v>429</v>
      </c>
      <c r="B171" s="34" t="s">
        <v>217</v>
      </c>
      <c r="C171" s="35">
        <v>11</v>
      </c>
      <c r="D171" s="43" t="str">
        <f>IF($B171="N/A","N/A",IF(C171&gt;10,"No",IF(C171&lt;-10,"No","Yes")))</f>
        <v>N/A</v>
      </c>
      <c r="E171" s="35">
        <v>11</v>
      </c>
      <c r="F171" s="43" t="str">
        <f>IF($B171="N/A","N/A",IF(E171&gt;10,"No",IF(E171&lt;-10,"No","Yes")))</f>
        <v>N/A</v>
      </c>
      <c r="G171" s="35">
        <v>13</v>
      </c>
      <c r="H171" s="43" t="str">
        <f>IF($B171="N/A","N/A",IF(G171&gt;10,"No",IF(G171&lt;-10,"No","Yes")))</f>
        <v>N/A</v>
      </c>
      <c r="I171" s="12">
        <v>0</v>
      </c>
      <c r="J171" s="12">
        <v>62.5</v>
      </c>
      <c r="K171" s="44" t="s">
        <v>732</v>
      </c>
      <c r="L171" s="9" t="str">
        <f t="shared" si="61"/>
        <v>No</v>
      </c>
    </row>
    <row r="172" spans="1:12" x14ac:dyDescent="0.2">
      <c r="A172" s="4" t="s">
        <v>430</v>
      </c>
      <c r="B172" s="34" t="s">
        <v>217</v>
      </c>
      <c r="C172" s="35">
        <v>1373</v>
      </c>
      <c r="D172" s="43" t="str">
        <f>IF($B172="N/A","N/A",IF(C172&gt;10,"No",IF(C172&lt;-10,"No","Yes")))</f>
        <v>N/A</v>
      </c>
      <c r="E172" s="35">
        <v>1352</v>
      </c>
      <c r="F172" s="43" t="str">
        <f>IF($B172="N/A","N/A",IF(E172&gt;10,"No",IF(E172&lt;-10,"No","Yes")))</f>
        <v>N/A</v>
      </c>
      <c r="G172" s="35">
        <v>1355</v>
      </c>
      <c r="H172" s="43" t="str">
        <f>IF($B172="N/A","N/A",IF(G172&gt;10,"No",IF(G172&lt;-10,"No","Yes")))</f>
        <v>N/A</v>
      </c>
      <c r="I172" s="12">
        <v>-1.53</v>
      </c>
      <c r="J172" s="12">
        <v>0.22189999999999999</v>
      </c>
      <c r="K172" s="44" t="s">
        <v>732</v>
      </c>
      <c r="L172" s="9" t="str">
        <f t="shared" si="61"/>
        <v>Yes</v>
      </c>
    </row>
    <row r="173" spans="1:12" x14ac:dyDescent="0.2">
      <c r="A173" s="4" t="s">
        <v>431</v>
      </c>
      <c r="B173" s="34" t="s">
        <v>217</v>
      </c>
      <c r="C173" s="35">
        <v>885</v>
      </c>
      <c r="D173" s="43" t="str">
        <f>IF($B173="N/A","N/A",IF(C173&gt;10,"No",IF(C173&lt;-10,"No","Yes")))</f>
        <v>N/A</v>
      </c>
      <c r="E173" s="35">
        <v>881</v>
      </c>
      <c r="F173" s="43" t="str">
        <f>IF($B173="N/A","N/A",IF(E173&gt;10,"No",IF(E173&lt;-10,"No","Yes")))</f>
        <v>N/A</v>
      </c>
      <c r="G173" s="35">
        <v>871</v>
      </c>
      <c r="H173" s="43" t="str">
        <f>IF($B173="N/A","N/A",IF(G173&gt;10,"No",IF(G173&lt;-10,"No","Yes")))</f>
        <v>N/A</v>
      </c>
      <c r="I173" s="12">
        <v>-0.45200000000000001</v>
      </c>
      <c r="J173" s="12">
        <v>-1.1399999999999999</v>
      </c>
      <c r="K173" s="44" t="s">
        <v>732</v>
      </c>
      <c r="L173" s="9" t="str">
        <f t="shared" si="61"/>
        <v>Yes</v>
      </c>
    </row>
    <row r="174" spans="1:12" x14ac:dyDescent="0.2">
      <c r="A174" s="4" t="s">
        <v>432</v>
      </c>
      <c r="B174" s="34" t="s">
        <v>217</v>
      </c>
      <c r="C174" s="35">
        <v>57</v>
      </c>
      <c r="D174" s="43" t="str">
        <f>IF($B174="N/A","N/A",IF(C174&gt;10,"No",IF(C174&lt;-10,"No","Yes")))</f>
        <v>N/A</v>
      </c>
      <c r="E174" s="35">
        <v>51</v>
      </c>
      <c r="F174" s="43" t="str">
        <f>IF($B174="N/A","N/A",IF(E174&gt;10,"No",IF(E174&lt;-10,"No","Yes")))</f>
        <v>N/A</v>
      </c>
      <c r="G174" s="35">
        <v>42</v>
      </c>
      <c r="H174" s="43" t="str">
        <f>IF($B174="N/A","N/A",IF(G174&gt;10,"No",IF(G174&lt;-10,"No","Yes")))</f>
        <v>N/A</v>
      </c>
      <c r="I174" s="12">
        <v>-10.5</v>
      </c>
      <c r="J174" s="12">
        <v>-17.600000000000001</v>
      </c>
      <c r="K174" s="44" t="s">
        <v>732</v>
      </c>
      <c r="L174" s="9" t="str">
        <f t="shared" si="61"/>
        <v>Yes</v>
      </c>
    </row>
    <row r="175" spans="1:12" x14ac:dyDescent="0.2">
      <c r="A175" s="6" t="s">
        <v>1017</v>
      </c>
      <c r="B175" s="34" t="s">
        <v>217</v>
      </c>
      <c r="C175" s="35">
        <v>0</v>
      </c>
      <c r="D175" s="43" t="str">
        <f t="shared" si="58"/>
        <v>N/A</v>
      </c>
      <c r="E175" s="35">
        <v>0</v>
      </c>
      <c r="F175" s="43" t="str">
        <f t="shared" si="59"/>
        <v>N/A</v>
      </c>
      <c r="G175" s="35">
        <v>0</v>
      </c>
      <c r="H175" s="43" t="str">
        <f t="shared" si="60"/>
        <v>N/A</v>
      </c>
      <c r="I175" s="12" t="s">
        <v>1743</v>
      </c>
      <c r="J175" s="12" t="s">
        <v>1743</v>
      </c>
      <c r="K175" s="44" t="s">
        <v>732</v>
      </c>
      <c r="L175" s="9" t="str">
        <f t="shared" si="61"/>
        <v>N/A</v>
      </c>
    </row>
    <row r="176" spans="1:12" x14ac:dyDescent="0.2">
      <c r="A176" s="4" t="s">
        <v>1018</v>
      </c>
      <c r="B176" s="34" t="s">
        <v>217</v>
      </c>
      <c r="C176" s="35">
        <v>0</v>
      </c>
      <c r="D176" s="43" t="str">
        <f>IF($B176="N/A","N/A",IF(C176&gt;10,"No",IF(C176&lt;-10,"No","Yes")))</f>
        <v>N/A</v>
      </c>
      <c r="E176" s="35">
        <v>0</v>
      </c>
      <c r="F176" s="43" t="str">
        <f>IF($B176="N/A","N/A",IF(E176&gt;10,"No",IF(E176&lt;-10,"No","Yes")))</f>
        <v>N/A</v>
      </c>
      <c r="G176" s="35">
        <v>0</v>
      </c>
      <c r="H176" s="43" t="str">
        <f>IF($B176="N/A","N/A",IF(G176&gt;10,"No",IF(G176&lt;-10,"No","Yes")))</f>
        <v>N/A</v>
      </c>
      <c r="I176" s="12" t="s">
        <v>1743</v>
      </c>
      <c r="J176" s="12" t="s">
        <v>1743</v>
      </c>
      <c r="K176" s="44" t="s">
        <v>732</v>
      </c>
      <c r="L176" s="9" t="str">
        <f t="shared" si="61"/>
        <v>N/A</v>
      </c>
    </row>
    <row r="177" spans="1:12" x14ac:dyDescent="0.2">
      <c r="A177" s="4" t="s">
        <v>1019</v>
      </c>
      <c r="B177" s="34" t="s">
        <v>217</v>
      </c>
      <c r="C177" s="35">
        <v>0</v>
      </c>
      <c r="D177" s="43" t="str">
        <f>IF($B177="N/A","N/A",IF(C177&gt;10,"No",IF(C177&lt;-10,"No","Yes")))</f>
        <v>N/A</v>
      </c>
      <c r="E177" s="35">
        <v>0</v>
      </c>
      <c r="F177" s="43" t="str">
        <f>IF($B177="N/A","N/A",IF(E177&gt;10,"No",IF(E177&lt;-10,"No","Yes")))</f>
        <v>N/A</v>
      </c>
      <c r="G177" s="35">
        <v>0</v>
      </c>
      <c r="H177" s="43" t="str">
        <f>IF($B177="N/A","N/A",IF(G177&gt;10,"No",IF(G177&lt;-10,"No","Yes")))</f>
        <v>N/A</v>
      </c>
      <c r="I177" s="12" t="s">
        <v>1743</v>
      </c>
      <c r="J177" s="12" t="s">
        <v>1743</v>
      </c>
      <c r="K177" s="44" t="s">
        <v>732</v>
      </c>
      <c r="L177" s="9" t="str">
        <f t="shared" si="61"/>
        <v>N/A</v>
      </c>
    </row>
    <row r="178" spans="1:12" ht="25.5" x14ac:dyDescent="0.2">
      <c r="A178" s="4" t="s">
        <v>1020</v>
      </c>
      <c r="B178" s="34" t="s">
        <v>217</v>
      </c>
      <c r="C178" s="35">
        <v>0</v>
      </c>
      <c r="D178" s="43" t="str">
        <f>IF($B178="N/A","N/A",IF(C178&gt;10,"No",IF(C178&lt;-10,"No","Yes")))</f>
        <v>N/A</v>
      </c>
      <c r="E178" s="35">
        <v>0</v>
      </c>
      <c r="F178" s="43" t="str">
        <f>IF($B178="N/A","N/A",IF(E178&gt;10,"No",IF(E178&lt;-10,"No","Yes")))</f>
        <v>N/A</v>
      </c>
      <c r="G178" s="35">
        <v>0</v>
      </c>
      <c r="H178" s="43" t="str">
        <f>IF($B178="N/A","N/A",IF(G178&gt;10,"No",IF(G178&lt;-10,"No","Yes")))</f>
        <v>N/A</v>
      </c>
      <c r="I178" s="12" t="s">
        <v>1743</v>
      </c>
      <c r="J178" s="12" t="s">
        <v>1743</v>
      </c>
      <c r="K178" s="44" t="s">
        <v>732</v>
      </c>
      <c r="L178" s="9" t="str">
        <f t="shared" si="61"/>
        <v>N/A</v>
      </c>
    </row>
    <row r="179" spans="1:12" ht="25.5" x14ac:dyDescent="0.2">
      <c r="A179" s="4" t="s">
        <v>1021</v>
      </c>
      <c r="B179" s="34" t="s">
        <v>217</v>
      </c>
      <c r="C179" s="35">
        <v>0</v>
      </c>
      <c r="D179" s="43" t="str">
        <f>IF($B179="N/A","N/A",IF(C179&gt;10,"No",IF(C179&lt;-10,"No","Yes")))</f>
        <v>N/A</v>
      </c>
      <c r="E179" s="35">
        <v>0</v>
      </c>
      <c r="F179" s="43" t="str">
        <f>IF($B179="N/A","N/A",IF(E179&gt;10,"No",IF(E179&lt;-10,"No","Yes")))</f>
        <v>N/A</v>
      </c>
      <c r="G179" s="35">
        <v>0</v>
      </c>
      <c r="H179" s="43" t="str">
        <f>IF($B179="N/A","N/A",IF(G179&gt;10,"No",IF(G179&lt;-10,"No","Yes")))</f>
        <v>N/A</v>
      </c>
      <c r="I179" s="12" t="s">
        <v>1743</v>
      </c>
      <c r="J179" s="12" t="s">
        <v>1743</v>
      </c>
      <c r="K179" s="44" t="s">
        <v>732</v>
      </c>
      <c r="L179" s="9" t="str">
        <f t="shared" si="61"/>
        <v>N/A</v>
      </c>
    </row>
    <row r="180" spans="1:12" ht="25.5" x14ac:dyDescent="0.2">
      <c r="A180" s="4" t="s">
        <v>1022</v>
      </c>
      <c r="B180" s="34" t="s">
        <v>217</v>
      </c>
      <c r="C180" s="35">
        <v>0</v>
      </c>
      <c r="D180" s="43" t="str">
        <f>IF($B180="N/A","N/A",IF(C180&gt;10,"No",IF(C180&lt;-10,"No","Yes")))</f>
        <v>N/A</v>
      </c>
      <c r="E180" s="35">
        <v>0</v>
      </c>
      <c r="F180" s="43" t="str">
        <f>IF($B180="N/A","N/A",IF(E180&gt;10,"No",IF(E180&lt;-10,"No","Yes")))</f>
        <v>N/A</v>
      </c>
      <c r="G180" s="35">
        <v>0</v>
      </c>
      <c r="H180" s="43" t="str">
        <f>IF($B180="N/A","N/A",IF(G180&gt;10,"No",IF(G180&lt;-10,"No","Yes")))</f>
        <v>N/A</v>
      </c>
      <c r="I180" s="12" t="s">
        <v>1743</v>
      </c>
      <c r="J180" s="12" t="s">
        <v>1743</v>
      </c>
      <c r="K180" s="44" t="s">
        <v>732</v>
      </c>
      <c r="L180" s="9" t="str">
        <f t="shared" si="61"/>
        <v>N/A</v>
      </c>
    </row>
    <row r="181" spans="1:12" x14ac:dyDescent="0.2">
      <c r="A181" s="6" t="s">
        <v>1023</v>
      </c>
      <c r="B181" s="34" t="s">
        <v>217</v>
      </c>
      <c r="C181" s="35">
        <v>2058</v>
      </c>
      <c r="D181" s="43" t="str">
        <f t="shared" si="58"/>
        <v>N/A</v>
      </c>
      <c r="E181" s="35">
        <v>2075</v>
      </c>
      <c r="F181" s="43" t="str">
        <f t="shared" si="59"/>
        <v>N/A</v>
      </c>
      <c r="G181" s="35">
        <v>2251</v>
      </c>
      <c r="H181" s="43" t="str">
        <f t="shared" si="60"/>
        <v>N/A</v>
      </c>
      <c r="I181" s="12">
        <v>0.82599999999999996</v>
      </c>
      <c r="J181" s="12">
        <v>8.4819999999999993</v>
      </c>
      <c r="K181" s="44" t="s">
        <v>732</v>
      </c>
      <c r="L181" s="9" t="str">
        <f t="shared" si="61"/>
        <v>Yes</v>
      </c>
    </row>
    <row r="182" spans="1:12" x14ac:dyDescent="0.2">
      <c r="A182" s="4" t="s">
        <v>1024</v>
      </c>
      <c r="B182" s="34" t="s">
        <v>217</v>
      </c>
      <c r="C182" s="35">
        <v>1999</v>
      </c>
      <c r="D182" s="43" t="str">
        <f t="shared" si="58"/>
        <v>N/A</v>
      </c>
      <c r="E182" s="35">
        <v>2022</v>
      </c>
      <c r="F182" s="43" t="str">
        <f t="shared" si="59"/>
        <v>N/A</v>
      </c>
      <c r="G182" s="35">
        <v>2201</v>
      </c>
      <c r="H182" s="43" t="str">
        <f t="shared" si="60"/>
        <v>N/A</v>
      </c>
      <c r="I182" s="12">
        <v>1.151</v>
      </c>
      <c r="J182" s="12">
        <v>8.8529999999999998</v>
      </c>
      <c r="K182" s="44" t="s">
        <v>732</v>
      </c>
      <c r="L182" s="9" t="str">
        <f t="shared" si="61"/>
        <v>Yes</v>
      </c>
    </row>
    <row r="183" spans="1:12" x14ac:dyDescent="0.2">
      <c r="A183" s="4" t="s">
        <v>1025</v>
      </c>
      <c r="B183" s="34" t="s">
        <v>217</v>
      </c>
      <c r="C183" s="35">
        <v>11</v>
      </c>
      <c r="D183" s="43" t="str">
        <f t="shared" si="58"/>
        <v>N/A</v>
      </c>
      <c r="E183" s="35">
        <v>11</v>
      </c>
      <c r="F183" s="43" t="str">
        <f t="shared" si="59"/>
        <v>N/A</v>
      </c>
      <c r="G183" s="35">
        <v>11</v>
      </c>
      <c r="H183" s="43" t="str">
        <f t="shared" si="60"/>
        <v>N/A</v>
      </c>
      <c r="I183" s="12">
        <v>0</v>
      </c>
      <c r="J183" s="12">
        <v>83.33</v>
      </c>
      <c r="K183" s="44" t="s">
        <v>732</v>
      </c>
      <c r="L183" s="9" t="str">
        <f t="shared" si="61"/>
        <v>No</v>
      </c>
    </row>
    <row r="184" spans="1:12" x14ac:dyDescent="0.2">
      <c r="A184" s="4" t="s">
        <v>1026</v>
      </c>
      <c r="B184" s="34" t="s">
        <v>217</v>
      </c>
      <c r="C184" s="35">
        <v>11</v>
      </c>
      <c r="D184" s="43" t="str">
        <f t="shared" si="58"/>
        <v>N/A</v>
      </c>
      <c r="E184" s="35">
        <v>11</v>
      </c>
      <c r="F184" s="43" t="str">
        <f t="shared" si="59"/>
        <v>N/A</v>
      </c>
      <c r="G184" s="35">
        <v>11</v>
      </c>
      <c r="H184" s="43" t="str">
        <f t="shared" si="60"/>
        <v>N/A</v>
      </c>
      <c r="I184" s="12">
        <v>-50</v>
      </c>
      <c r="J184" s="12">
        <v>-50</v>
      </c>
      <c r="K184" s="44" t="s">
        <v>732</v>
      </c>
      <c r="L184" s="9" t="str">
        <f t="shared" si="61"/>
        <v>No</v>
      </c>
    </row>
    <row r="185" spans="1:12" x14ac:dyDescent="0.2">
      <c r="A185" s="4" t="s">
        <v>1027</v>
      </c>
      <c r="B185" s="34" t="s">
        <v>217</v>
      </c>
      <c r="C185" s="35">
        <v>11</v>
      </c>
      <c r="D185" s="43" t="str">
        <f t="shared" si="58"/>
        <v>N/A</v>
      </c>
      <c r="E185" s="35">
        <v>11</v>
      </c>
      <c r="F185" s="43" t="str">
        <f t="shared" si="59"/>
        <v>N/A</v>
      </c>
      <c r="G185" s="35">
        <v>11</v>
      </c>
      <c r="H185" s="43" t="str">
        <f t="shared" si="60"/>
        <v>N/A</v>
      </c>
      <c r="I185" s="12">
        <v>0</v>
      </c>
      <c r="J185" s="12">
        <v>0</v>
      </c>
      <c r="K185" s="44" t="s">
        <v>732</v>
      </c>
      <c r="L185" s="9" t="str">
        <f t="shared" si="61"/>
        <v>Yes</v>
      </c>
    </row>
    <row r="186" spans="1:12" x14ac:dyDescent="0.2">
      <c r="A186" s="4" t="s">
        <v>1028</v>
      </c>
      <c r="B186" s="34" t="s">
        <v>217</v>
      </c>
      <c r="C186" s="35">
        <v>48</v>
      </c>
      <c r="D186" s="43" t="str">
        <f t="shared" si="58"/>
        <v>N/A</v>
      </c>
      <c r="E186" s="35">
        <v>44</v>
      </c>
      <c r="F186" s="43" t="str">
        <f t="shared" si="59"/>
        <v>N/A</v>
      </c>
      <c r="G186" s="35">
        <v>37</v>
      </c>
      <c r="H186" s="43" t="str">
        <f t="shared" si="60"/>
        <v>N/A</v>
      </c>
      <c r="I186" s="12">
        <v>-8.33</v>
      </c>
      <c r="J186" s="12">
        <v>-15.9</v>
      </c>
      <c r="K186" s="44" t="s">
        <v>732</v>
      </c>
      <c r="L186" s="9" t="str">
        <f t="shared" si="61"/>
        <v>Yes</v>
      </c>
    </row>
    <row r="187" spans="1:12" x14ac:dyDescent="0.2">
      <c r="A187" s="6" t="s">
        <v>1029</v>
      </c>
      <c r="B187" s="47" t="s">
        <v>217</v>
      </c>
      <c r="C187" s="1">
        <v>634</v>
      </c>
      <c r="D187" s="11" t="str">
        <f t="shared" si="58"/>
        <v>N/A</v>
      </c>
      <c r="E187" s="1">
        <v>640</v>
      </c>
      <c r="F187" s="11" t="str">
        <f t="shared" si="59"/>
        <v>N/A</v>
      </c>
      <c r="G187" s="1">
        <v>625</v>
      </c>
      <c r="H187" s="11" t="str">
        <f t="shared" si="60"/>
        <v>N/A</v>
      </c>
      <c r="I187" s="56">
        <v>0.94640000000000002</v>
      </c>
      <c r="J187" s="56">
        <v>-2.34</v>
      </c>
      <c r="K187" s="47" t="s">
        <v>732</v>
      </c>
      <c r="L187" s="11" t="str">
        <f t="shared" si="61"/>
        <v>Yes</v>
      </c>
    </row>
    <row r="188" spans="1:12" x14ac:dyDescent="0.2">
      <c r="A188" s="4" t="s">
        <v>1030</v>
      </c>
      <c r="B188" s="34" t="s">
        <v>217</v>
      </c>
      <c r="C188" s="35">
        <v>74</v>
      </c>
      <c r="D188" s="43" t="str">
        <f t="shared" si="58"/>
        <v>N/A</v>
      </c>
      <c r="E188" s="35">
        <v>76</v>
      </c>
      <c r="F188" s="43" t="str">
        <f t="shared" si="59"/>
        <v>N/A</v>
      </c>
      <c r="G188" s="35">
        <v>88</v>
      </c>
      <c r="H188" s="43" t="str">
        <f t="shared" si="60"/>
        <v>N/A</v>
      </c>
      <c r="I188" s="12">
        <v>2.7029999999999998</v>
      </c>
      <c r="J188" s="12">
        <v>15.79</v>
      </c>
      <c r="K188" s="44" t="s">
        <v>732</v>
      </c>
      <c r="L188" s="9" t="str">
        <f t="shared" si="61"/>
        <v>Yes</v>
      </c>
    </row>
    <row r="189" spans="1:12" x14ac:dyDescent="0.2">
      <c r="A189" s="4" t="s">
        <v>1031</v>
      </c>
      <c r="B189" s="34" t="s">
        <v>217</v>
      </c>
      <c r="C189" s="35">
        <v>11</v>
      </c>
      <c r="D189" s="43" t="str">
        <f t="shared" si="58"/>
        <v>N/A</v>
      </c>
      <c r="E189" s="35">
        <v>11</v>
      </c>
      <c r="F189" s="43" t="str">
        <f t="shared" si="59"/>
        <v>N/A</v>
      </c>
      <c r="G189" s="35">
        <v>11</v>
      </c>
      <c r="H189" s="43" t="str">
        <f t="shared" si="60"/>
        <v>N/A</v>
      </c>
      <c r="I189" s="12">
        <v>-50</v>
      </c>
      <c r="J189" s="12">
        <v>0</v>
      </c>
      <c r="K189" s="44" t="s">
        <v>732</v>
      </c>
      <c r="L189" s="9" t="str">
        <f t="shared" si="61"/>
        <v>Yes</v>
      </c>
    </row>
    <row r="190" spans="1:12" ht="25.5" x14ac:dyDescent="0.2">
      <c r="A190" s="4" t="s">
        <v>1032</v>
      </c>
      <c r="B190" s="34" t="s">
        <v>217</v>
      </c>
      <c r="C190" s="35">
        <v>450</v>
      </c>
      <c r="D190" s="43" t="str">
        <f t="shared" si="58"/>
        <v>N/A</v>
      </c>
      <c r="E190" s="35">
        <v>431</v>
      </c>
      <c r="F190" s="43" t="str">
        <f t="shared" si="59"/>
        <v>N/A</v>
      </c>
      <c r="G190" s="35">
        <v>433</v>
      </c>
      <c r="H190" s="43" t="str">
        <f t="shared" si="60"/>
        <v>N/A</v>
      </c>
      <c r="I190" s="12">
        <v>-4.22</v>
      </c>
      <c r="J190" s="12">
        <v>0.46400000000000002</v>
      </c>
      <c r="K190" s="44" t="s">
        <v>732</v>
      </c>
      <c r="L190" s="9" t="str">
        <f t="shared" si="61"/>
        <v>Yes</v>
      </c>
    </row>
    <row r="191" spans="1:12" ht="25.5" x14ac:dyDescent="0.2">
      <c r="A191" s="4" t="s">
        <v>1033</v>
      </c>
      <c r="B191" s="34" t="s">
        <v>217</v>
      </c>
      <c r="C191" s="35">
        <v>108</v>
      </c>
      <c r="D191" s="43" t="str">
        <f t="shared" si="58"/>
        <v>N/A</v>
      </c>
      <c r="E191" s="35">
        <v>131</v>
      </c>
      <c r="F191" s="43" t="str">
        <f t="shared" si="59"/>
        <v>N/A</v>
      </c>
      <c r="G191" s="35">
        <v>103</v>
      </c>
      <c r="H191" s="43" t="str">
        <f t="shared" si="60"/>
        <v>N/A</v>
      </c>
      <c r="I191" s="12">
        <v>21.3</v>
      </c>
      <c r="J191" s="12">
        <v>-21.4</v>
      </c>
      <c r="K191" s="44" t="s">
        <v>732</v>
      </c>
      <c r="L191" s="9" t="str">
        <f t="shared" si="61"/>
        <v>Yes</v>
      </c>
    </row>
    <row r="192" spans="1:12" ht="25.5" x14ac:dyDescent="0.2">
      <c r="A192" s="4" t="s">
        <v>1034</v>
      </c>
      <c r="B192" s="34" t="s">
        <v>217</v>
      </c>
      <c r="C192" s="35">
        <v>0</v>
      </c>
      <c r="D192" s="43" t="str">
        <f t="shared" si="58"/>
        <v>N/A</v>
      </c>
      <c r="E192" s="35">
        <v>11</v>
      </c>
      <c r="F192" s="43" t="str">
        <f t="shared" si="59"/>
        <v>N/A</v>
      </c>
      <c r="G192" s="35">
        <v>0</v>
      </c>
      <c r="H192" s="43" t="str">
        <f t="shared" si="60"/>
        <v>N/A</v>
      </c>
      <c r="I192" s="12" t="s">
        <v>1743</v>
      </c>
      <c r="J192" s="12">
        <v>-100</v>
      </c>
      <c r="K192" s="44" t="s">
        <v>732</v>
      </c>
      <c r="L192" s="9" t="str">
        <f t="shared" si="61"/>
        <v>No</v>
      </c>
    </row>
    <row r="193" spans="1:12" x14ac:dyDescent="0.2">
      <c r="A193" s="6" t="s">
        <v>1035</v>
      </c>
      <c r="B193" s="47" t="s">
        <v>217</v>
      </c>
      <c r="C193" s="1">
        <v>0</v>
      </c>
      <c r="D193" s="11" t="str">
        <f t="shared" si="58"/>
        <v>N/A</v>
      </c>
      <c r="E193" s="1">
        <v>0</v>
      </c>
      <c r="F193" s="11" t="str">
        <f t="shared" si="59"/>
        <v>N/A</v>
      </c>
      <c r="G193" s="1">
        <v>0</v>
      </c>
      <c r="H193" s="11" t="str">
        <f t="shared" si="60"/>
        <v>N/A</v>
      </c>
      <c r="I193" s="56" t="s">
        <v>1743</v>
      </c>
      <c r="J193" s="56" t="s">
        <v>1743</v>
      </c>
      <c r="K193" s="47" t="s">
        <v>732</v>
      </c>
      <c r="L193" s="11" t="str">
        <f t="shared" si="61"/>
        <v>N/A</v>
      </c>
    </row>
    <row r="194" spans="1:12" ht="25.5" x14ac:dyDescent="0.2">
      <c r="A194" s="4" t="s">
        <v>1036</v>
      </c>
      <c r="B194" s="34" t="s">
        <v>217</v>
      </c>
      <c r="C194" s="35">
        <v>0</v>
      </c>
      <c r="D194" s="43" t="str">
        <f t="shared" si="58"/>
        <v>N/A</v>
      </c>
      <c r="E194" s="35">
        <v>0</v>
      </c>
      <c r="F194" s="43" t="str">
        <f t="shared" si="59"/>
        <v>N/A</v>
      </c>
      <c r="G194" s="35">
        <v>0</v>
      </c>
      <c r="H194" s="43" t="str">
        <f t="shared" si="60"/>
        <v>N/A</v>
      </c>
      <c r="I194" s="12" t="s">
        <v>1743</v>
      </c>
      <c r="J194" s="12" t="s">
        <v>1743</v>
      </c>
      <c r="K194" s="44" t="s">
        <v>732</v>
      </c>
      <c r="L194" s="9" t="str">
        <f t="shared" si="61"/>
        <v>N/A</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0</v>
      </c>
      <c r="D196" s="43" t="str">
        <f t="shared" si="58"/>
        <v>N/A</v>
      </c>
      <c r="E196" s="35">
        <v>0</v>
      </c>
      <c r="F196" s="43" t="str">
        <f t="shared" si="59"/>
        <v>N/A</v>
      </c>
      <c r="G196" s="35">
        <v>0</v>
      </c>
      <c r="H196" s="43" t="str">
        <f t="shared" si="60"/>
        <v>N/A</v>
      </c>
      <c r="I196" s="12" t="s">
        <v>1743</v>
      </c>
      <c r="J196" s="12" t="s">
        <v>1743</v>
      </c>
      <c r="K196" s="44" t="s">
        <v>732</v>
      </c>
      <c r="L196" s="9" t="str">
        <f t="shared" si="61"/>
        <v>N/A</v>
      </c>
    </row>
    <row r="197" spans="1:12" ht="25.5" x14ac:dyDescent="0.2">
      <c r="A197" s="4" t="s">
        <v>1039</v>
      </c>
      <c r="B197" s="34" t="s">
        <v>217</v>
      </c>
      <c r="C197" s="35">
        <v>0</v>
      </c>
      <c r="D197" s="43" t="str">
        <f t="shared" si="58"/>
        <v>N/A</v>
      </c>
      <c r="E197" s="35">
        <v>0</v>
      </c>
      <c r="F197" s="43" t="str">
        <f t="shared" si="59"/>
        <v>N/A</v>
      </c>
      <c r="G197" s="35">
        <v>0</v>
      </c>
      <c r="H197" s="43" t="str">
        <f t="shared" si="60"/>
        <v>N/A</v>
      </c>
      <c r="I197" s="12" t="s">
        <v>1743</v>
      </c>
      <c r="J197" s="12" t="s">
        <v>1743</v>
      </c>
      <c r="K197" s="44" t="s">
        <v>732</v>
      </c>
      <c r="L197" s="9" t="str">
        <f t="shared" si="61"/>
        <v>N/A</v>
      </c>
    </row>
    <row r="198" spans="1:12" ht="25.5" x14ac:dyDescent="0.2">
      <c r="A198" s="4" t="s">
        <v>1040</v>
      </c>
      <c r="B198" s="34" t="s">
        <v>217</v>
      </c>
      <c r="C198" s="35">
        <v>0</v>
      </c>
      <c r="D198" s="43" t="str">
        <f t="shared" si="58"/>
        <v>N/A</v>
      </c>
      <c r="E198" s="35">
        <v>0</v>
      </c>
      <c r="F198" s="43" t="str">
        <f t="shared" si="59"/>
        <v>N/A</v>
      </c>
      <c r="G198" s="35">
        <v>0</v>
      </c>
      <c r="H198" s="43" t="str">
        <f t="shared" si="60"/>
        <v>N/A</v>
      </c>
      <c r="I198" s="12" t="s">
        <v>1743</v>
      </c>
      <c r="J198" s="12" t="s">
        <v>1743</v>
      </c>
      <c r="K198" s="44" t="s">
        <v>732</v>
      </c>
      <c r="L198" s="9" t="str">
        <f t="shared" si="61"/>
        <v>N/A</v>
      </c>
    </row>
    <row r="199" spans="1:12" x14ac:dyDescent="0.2">
      <c r="A199" s="6" t="s">
        <v>1041</v>
      </c>
      <c r="B199" s="47" t="s">
        <v>217</v>
      </c>
      <c r="C199" s="1">
        <v>0</v>
      </c>
      <c r="D199" s="11" t="str">
        <f t="shared" si="58"/>
        <v>N/A</v>
      </c>
      <c r="E199" s="1">
        <v>0</v>
      </c>
      <c r="F199" s="11" t="str">
        <f t="shared" si="59"/>
        <v>N/A</v>
      </c>
      <c r="G199" s="1">
        <v>0</v>
      </c>
      <c r="H199" s="11" t="str">
        <f t="shared" si="60"/>
        <v>N/A</v>
      </c>
      <c r="I199" s="56" t="s">
        <v>1743</v>
      </c>
      <c r="J199" s="56" t="s">
        <v>1743</v>
      </c>
      <c r="K199" s="47" t="s">
        <v>732</v>
      </c>
      <c r="L199" s="11" t="str">
        <f t="shared" si="61"/>
        <v>N/A</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0</v>
      </c>
      <c r="D202" s="43" t="str">
        <f t="shared" si="58"/>
        <v>N/A</v>
      </c>
      <c r="E202" s="35">
        <v>0</v>
      </c>
      <c r="F202" s="43" t="str">
        <f t="shared" si="59"/>
        <v>N/A</v>
      </c>
      <c r="G202" s="35">
        <v>0</v>
      </c>
      <c r="H202" s="43" t="str">
        <f t="shared" si="60"/>
        <v>N/A</v>
      </c>
      <c r="I202" s="12" t="s">
        <v>1743</v>
      </c>
      <c r="J202" s="12" t="s">
        <v>1743</v>
      </c>
      <c r="K202" s="44" t="s">
        <v>732</v>
      </c>
      <c r="L202" s="9" t="str">
        <f t="shared" si="61"/>
        <v>N/A</v>
      </c>
    </row>
    <row r="203" spans="1:12" ht="25.5" x14ac:dyDescent="0.2">
      <c r="A203" s="4" t="s">
        <v>1045</v>
      </c>
      <c r="B203" s="34" t="s">
        <v>217</v>
      </c>
      <c r="C203" s="35">
        <v>0</v>
      </c>
      <c r="D203" s="43" t="str">
        <f t="shared" si="58"/>
        <v>N/A</v>
      </c>
      <c r="E203" s="35">
        <v>0</v>
      </c>
      <c r="F203" s="43" t="str">
        <f t="shared" si="59"/>
        <v>N/A</v>
      </c>
      <c r="G203" s="35">
        <v>0</v>
      </c>
      <c r="H203" s="43" t="str">
        <f t="shared" si="60"/>
        <v>N/A</v>
      </c>
      <c r="I203" s="12" t="s">
        <v>1743</v>
      </c>
      <c r="J203" s="12" t="s">
        <v>1743</v>
      </c>
      <c r="K203" s="44" t="s">
        <v>732</v>
      </c>
      <c r="L203" s="9" t="str">
        <f t="shared" si="61"/>
        <v>N/A</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1725</v>
      </c>
      <c r="D205" s="11" t="str">
        <f t="shared" si="58"/>
        <v>N/A</v>
      </c>
      <c r="E205" s="1">
        <v>1698</v>
      </c>
      <c r="F205" s="11" t="str">
        <f t="shared" si="59"/>
        <v>N/A</v>
      </c>
      <c r="G205" s="1">
        <v>1725</v>
      </c>
      <c r="H205" s="11" t="str">
        <f t="shared" si="60"/>
        <v>N/A</v>
      </c>
      <c r="I205" s="56">
        <v>-1.57</v>
      </c>
      <c r="J205" s="56">
        <v>1.59</v>
      </c>
      <c r="K205" s="47" t="s">
        <v>732</v>
      </c>
      <c r="L205" s="11" t="str">
        <f t="shared" si="61"/>
        <v>Yes</v>
      </c>
    </row>
    <row r="206" spans="1:12" x14ac:dyDescent="0.2">
      <c r="A206" s="4" t="s">
        <v>1048</v>
      </c>
      <c r="B206" s="34" t="s">
        <v>217</v>
      </c>
      <c r="C206" s="35">
        <v>21</v>
      </c>
      <c r="D206" s="43" t="str">
        <f t="shared" si="58"/>
        <v>N/A</v>
      </c>
      <c r="E206" s="35">
        <v>23</v>
      </c>
      <c r="F206" s="43" t="str">
        <f t="shared" si="59"/>
        <v>N/A</v>
      </c>
      <c r="G206" s="35">
        <v>31</v>
      </c>
      <c r="H206" s="43" t="str">
        <f t="shared" si="60"/>
        <v>N/A</v>
      </c>
      <c r="I206" s="12">
        <v>9.5239999999999991</v>
      </c>
      <c r="J206" s="12">
        <v>34.78</v>
      </c>
      <c r="K206" s="44" t="s">
        <v>732</v>
      </c>
      <c r="L206" s="9" t="str">
        <f t="shared" si="61"/>
        <v>No</v>
      </c>
    </row>
    <row r="207" spans="1:12" x14ac:dyDescent="0.2">
      <c r="A207" s="4" t="s">
        <v>1049</v>
      </c>
      <c r="B207" s="34" t="s">
        <v>217</v>
      </c>
      <c r="C207" s="35">
        <v>0</v>
      </c>
      <c r="D207" s="43" t="str">
        <f t="shared" si="58"/>
        <v>N/A</v>
      </c>
      <c r="E207" s="35">
        <v>11</v>
      </c>
      <c r="F207" s="43" t="str">
        <f t="shared" si="59"/>
        <v>N/A</v>
      </c>
      <c r="G207" s="35">
        <v>11</v>
      </c>
      <c r="H207" s="43" t="str">
        <f t="shared" si="60"/>
        <v>N/A</v>
      </c>
      <c r="I207" s="12" t="s">
        <v>1743</v>
      </c>
      <c r="J207" s="12">
        <v>0</v>
      </c>
      <c r="K207" s="44" t="s">
        <v>732</v>
      </c>
      <c r="L207" s="9" t="str">
        <f t="shared" si="61"/>
        <v>Yes</v>
      </c>
    </row>
    <row r="208" spans="1:12" ht="25.5" x14ac:dyDescent="0.2">
      <c r="A208" s="4" t="s">
        <v>1050</v>
      </c>
      <c r="B208" s="34" t="s">
        <v>217</v>
      </c>
      <c r="C208" s="35">
        <v>919</v>
      </c>
      <c r="D208" s="43" t="str">
        <f t="shared" si="58"/>
        <v>N/A</v>
      </c>
      <c r="E208" s="35">
        <v>919</v>
      </c>
      <c r="F208" s="43" t="str">
        <f t="shared" si="59"/>
        <v>N/A</v>
      </c>
      <c r="G208" s="35">
        <v>921</v>
      </c>
      <c r="H208" s="43" t="str">
        <f t="shared" si="60"/>
        <v>N/A</v>
      </c>
      <c r="I208" s="12">
        <v>0</v>
      </c>
      <c r="J208" s="12">
        <v>0.21759999999999999</v>
      </c>
      <c r="K208" s="44" t="s">
        <v>732</v>
      </c>
      <c r="L208" s="9" t="str">
        <f t="shared" si="61"/>
        <v>Yes</v>
      </c>
    </row>
    <row r="209" spans="1:12" ht="25.5" x14ac:dyDescent="0.2">
      <c r="A209" s="4" t="s">
        <v>1051</v>
      </c>
      <c r="B209" s="34" t="s">
        <v>217</v>
      </c>
      <c r="C209" s="35">
        <v>776</v>
      </c>
      <c r="D209" s="43" t="str">
        <f t="shared" si="58"/>
        <v>N/A</v>
      </c>
      <c r="E209" s="35">
        <v>749</v>
      </c>
      <c r="F209" s="43" t="str">
        <f t="shared" si="59"/>
        <v>N/A</v>
      </c>
      <c r="G209" s="35">
        <v>767</v>
      </c>
      <c r="H209" s="43" t="str">
        <f t="shared" si="60"/>
        <v>N/A</v>
      </c>
      <c r="I209" s="12">
        <v>-3.48</v>
      </c>
      <c r="J209" s="12">
        <v>2.403</v>
      </c>
      <c r="K209" s="44" t="s">
        <v>732</v>
      </c>
      <c r="L209" s="9" t="str">
        <f t="shared" si="61"/>
        <v>Yes</v>
      </c>
    </row>
    <row r="210" spans="1:12" ht="25.5" x14ac:dyDescent="0.2">
      <c r="A210" s="4" t="s">
        <v>1052</v>
      </c>
      <c r="B210" s="34" t="s">
        <v>217</v>
      </c>
      <c r="C210" s="35">
        <v>11</v>
      </c>
      <c r="D210" s="43" t="str">
        <f t="shared" si="58"/>
        <v>N/A</v>
      </c>
      <c r="E210" s="35">
        <v>11</v>
      </c>
      <c r="F210" s="43" t="str">
        <f t="shared" si="59"/>
        <v>N/A</v>
      </c>
      <c r="G210" s="35">
        <v>11</v>
      </c>
      <c r="H210" s="43" t="str">
        <f t="shared" si="60"/>
        <v>N/A</v>
      </c>
      <c r="I210" s="12">
        <v>-33.299999999999997</v>
      </c>
      <c r="J210" s="12">
        <v>-16.7</v>
      </c>
      <c r="K210" s="44" t="s">
        <v>732</v>
      </c>
      <c r="L210" s="9" t="str">
        <f t="shared" si="61"/>
        <v>Yes</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0</v>
      </c>
      <c r="D217" s="43" t="str">
        <f t="shared" si="58"/>
        <v>N/A</v>
      </c>
      <c r="E217" s="35">
        <v>0</v>
      </c>
      <c r="F217" s="43" t="str">
        <f t="shared" si="59"/>
        <v>N/A</v>
      </c>
      <c r="G217" s="35">
        <v>0</v>
      </c>
      <c r="H217" s="43" t="str">
        <f t="shared" si="60"/>
        <v>N/A</v>
      </c>
      <c r="I217" s="12" t="s">
        <v>1743</v>
      </c>
      <c r="J217" s="12" t="s">
        <v>1743</v>
      </c>
      <c r="K217" s="44" t="s">
        <v>732</v>
      </c>
      <c r="L217" s="9" t="str">
        <f t="shared" si="61"/>
        <v>N/A</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0</v>
      </c>
      <c r="D220" s="43" t="str">
        <f t="shared" si="58"/>
        <v>N/A</v>
      </c>
      <c r="E220" s="35">
        <v>0</v>
      </c>
      <c r="F220" s="43" t="str">
        <f t="shared" si="59"/>
        <v>N/A</v>
      </c>
      <c r="G220" s="35">
        <v>0</v>
      </c>
      <c r="H220" s="43" t="str">
        <f t="shared" si="60"/>
        <v>N/A</v>
      </c>
      <c r="I220" s="12" t="s">
        <v>1743</v>
      </c>
      <c r="J220" s="12" t="s">
        <v>1743</v>
      </c>
      <c r="K220" s="44" t="s">
        <v>732</v>
      </c>
      <c r="L220" s="9" t="str">
        <f t="shared" si="61"/>
        <v>N/A</v>
      </c>
    </row>
    <row r="221" spans="1:12" ht="25.5" x14ac:dyDescent="0.2">
      <c r="A221" s="4" t="s">
        <v>1063</v>
      </c>
      <c r="B221" s="34" t="s">
        <v>217</v>
      </c>
      <c r="C221" s="35">
        <v>0</v>
      </c>
      <c r="D221" s="43" t="str">
        <f t="shared" si="58"/>
        <v>N/A</v>
      </c>
      <c r="E221" s="35">
        <v>0</v>
      </c>
      <c r="F221" s="43" t="str">
        <f t="shared" si="59"/>
        <v>N/A</v>
      </c>
      <c r="G221" s="35">
        <v>0</v>
      </c>
      <c r="H221" s="43" t="str">
        <f t="shared" si="60"/>
        <v>N/A</v>
      </c>
      <c r="I221" s="12" t="s">
        <v>1743</v>
      </c>
      <c r="J221" s="12" t="s">
        <v>1743</v>
      </c>
      <c r="K221" s="44" t="s">
        <v>732</v>
      </c>
      <c r="L221" s="9" t="str">
        <f t="shared" si="61"/>
        <v>N/A</v>
      </c>
    </row>
    <row r="222" spans="1:12" ht="25.5" x14ac:dyDescent="0.2">
      <c r="A222" s="4" t="s">
        <v>1064</v>
      </c>
      <c r="B222" s="34" t="s">
        <v>217</v>
      </c>
      <c r="C222" s="35">
        <v>0</v>
      </c>
      <c r="D222" s="43" t="str">
        <f t="shared" si="58"/>
        <v>N/A</v>
      </c>
      <c r="E222" s="35">
        <v>0</v>
      </c>
      <c r="F222" s="43" t="str">
        <f t="shared" si="59"/>
        <v>N/A</v>
      </c>
      <c r="G222" s="35">
        <v>0</v>
      </c>
      <c r="H222" s="43" t="str">
        <f t="shared" si="60"/>
        <v>N/A</v>
      </c>
      <c r="I222" s="12" t="s">
        <v>1743</v>
      </c>
      <c r="J222" s="12" t="s">
        <v>1743</v>
      </c>
      <c r="K222" s="44" t="s">
        <v>732</v>
      </c>
      <c r="L222" s="9" t="str">
        <f t="shared" si="61"/>
        <v>N/A</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2.0828616707999998</v>
      </c>
      <c r="D235" s="43" t="str">
        <f>IF($B235="N/A","N/A",IF(C235&lt;15,"Yes","No"))</f>
        <v>Yes</v>
      </c>
      <c r="E235" s="8">
        <v>1.5409018807999999</v>
      </c>
      <c r="F235" s="43" t="str">
        <f>IF($B235="N/A","N/A",IF(E235&lt;15,"Yes","No"))</f>
        <v>Yes</v>
      </c>
      <c r="G235" s="8">
        <v>1.3040643338</v>
      </c>
      <c r="H235" s="43" t="str">
        <f>IF($B235="N/A","N/A",IF(G235&lt;15,"Yes","No"))</f>
        <v>Yes</v>
      </c>
      <c r="I235" s="12">
        <v>-26</v>
      </c>
      <c r="J235" s="12">
        <v>-15.4</v>
      </c>
      <c r="K235" s="44" t="s">
        <v>732</v>
      </c>
      <c r="L235" s="9" t="str">
        <f t="shared" si="63"/>
        <v>Yes</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80</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2.0606884058000001</v>
      </c>
      <c r="D237" s="43" t="str">
        <f>IF($B237="N/A","N/A",IF(C237&lt;10,"Yes","No"))</f>
        <v>Yes</v>
      </c>
      <c r="E237" s="8">
        <v>1.8522701604</v>
      </c>
      <c r="F237" s="43" t="str">
        <f>IF($B237="N/A","N/A",IF(E237&lt;10,"Yes","No"))</f>
        <v>Yes</v>
      </c>
      <c r="G237" s="8">
        <v>1.7312270071</v>
      </c>
      <c r="H237" s="43" t="str">
        <f>IF($B237="N/A","N/A",IF(G237&lt;10,"Yes","No"))</f>
        <v>Yes</v>
      </c>
      <c r="I237" s="12">
        <v>-10.1</v>
      </c>
      <c r="J237" s="12">
        <v>-6.53</v>
      </c>
      <c r="K237" s="44" t="s">
        <v>732</v>
      </c>
      <c r="L237" s="9" t="str">
        <f t="shared" si="63"/>
        <v>Yes</v>
      </c>
    </row>
    <row r="238" spans="1:12" x14ac:dyDescent="0.2">
      <c r="A238" s="2" t="s">
        <v>72</v>
      </c>
      <c r="B238" s="34" t="s">
        <v>217</v>
      </c>
      <c r="C238" s="8">
        <v>0</v>
      </c>
      <c r="D238" s="43" t="str">
        <f t="shared" si="58"/>
        <v>N/A</v>
      </c>
      <c r="E238" s="8">
        <v>2.2660321800000001E-2</v>
      </c>
      <c r="F238" s="43" t="str">
        <f t="shared" si="59"/>
        <v>N/A</v>
      </c>
      <c r="G238" s="8">
        <v>0</v>
      </c>
      <c r="H238" s="43" t="str">
        <f>IF($B238="N/A","N/A",IF(G238&gt;10,"No",IF(G238&lt;-10,"No","Yes")))</f>
        <v>N/A</v>
      </c>
      <c r="I238" s="12" t="s">
        <v>1743</v>
      </c>
      <c r="J238" s="12">
        <v>-100</v>
      </c>
      <c r="K238" s="44" t="s">
        <v>732</v>
      </c>
      <c r="L238" s="9" t="str">
        <f t="shared" si="63"/>
        <v>No</v>
      </c>
    </row>
    <row r="239" spans="1:12" ht="25.5" x14ac:dyDescent="0.2">
      <c r="A239" s="16" t="s">
        <v>1080</v>
      </c>
      <c r="B239" s="34" t="s">
        <v>293</v>
      </c>
      <c r="C239" s="9">
        <v>2.0828616707999998</v>
      </c>
      <c r="D239" s="43" t="str">
        <f>IF($B239="N/A","N/A",IF(C239&lt;15,"Yes","No"))</f>
        <v>Yes</v>
      </c>
      <c r="E239" s="9">
        <v>1.5409018807999999</v>
      </c>
      <c r="F239" s="43" t="str">
        <f>IF($B239="N/A","N/A",IF(E239&lt;15,"Yes","No"))</f>
        <v>Yes</v>
      </c>
      <c r="G239" s="9">
        <v>1.3040643338</v>
      </c>
      <c r="H239" s="43" t="str">
        <f>IF($B239="N/A","N/A",IF(G239&lt;15,"Yes","No"))</f>
        <v>Yes</v>
      </c>
      <c r="I239" s="12">
        <v>-26</v>
      </c>
      <c r="J239" s="12">
        <v>-15.4</v>
      </c>
      <c r="K239" s="44" t="s">
        <v>732</v>
      </c>
      <c r="L239" s="9" t="str">
        <f t="shared" si="63"/>
        <v>Yes</v>
      </c>
    </row>
    <row r="240" spans="1:12" ht="25.5" x14ac:dyDescent="0.2">
      <c r="A240" s="16" t="s">
        <v>156</v>
      </c>
      <c r="B240" s="34" t="s">
        <v>217</v>
      </c>
      <c r="C240" s="35">
        <v>41</v>
      </c>
      <c r="D240" s="43" t="str">
        <f>IF($B240="N/A","N/A",IF(C240&gt;10,"No",IF(C240&lt;-10,"No","Yes")))</f>
        <v>N/A</v>
      </c>
      <c r="E240" s="35">
        <v>51</v>
      </c>
      <c r="F240" s="43" t="str">
        <f>IF($B240="N/A","N/A",IF(E240&gt;10,"No",IF(E240&lt;-10,"No","Yes")))</f>
        <v>N/A</v>
      </c>
      <c r="G240" s="35">
        <v>51</v>
      </c>
      <c r="H240" s="43" t="str">
        <f>IF($B240="N/A","N/A",IF(G240&gt;10,"No",IF(G240&lt;-10,"No","Yes")))</f>
        <v>N/A</v>
      </c>
      <c r="I240" s="12">
        <v>24.39</v>
      </c>
      <c r="J240" s="12">
        <v>0</v>
      </c>
      <c r="K240" s="44" t="s">
        <v>732</v>
      </c>
      <c r="L240" s="9" t="str">
        <f>IF(J240="Div by 0", "N/A", IF(K240="N/A","N/A", IF(J240&gt;VALUE(MID(K240,1,2)), "No", IF(J240&lt;-1*VALUE(MID(K240,1,2)), "No", "Yes"))))</f>
        <v>Yes</v>
      </c>
    </row>
    <row r="241" spans="1:12" x14ac:dyDescent="0.2">
      <c r="A241" s="16" t="s">
        <v>1081</v>
      </c>
      <c r="B241" s="34" t="s">
        <v>217</v>
      </c>
      <c r="C241" s="35">
        <v>4416</v>
      </c>
      <c r="D241" s="43" t="str">
        <f t="shared" ref="D241" si="67">IF($B241="N/A","N/A",IF(C241&gt;10,"No",IF(C241&lt;-10,"No","Yes")))</f>
        <v>N/A</v>
      </c>
      <c r="E241" s="35">
        <v>4427</v>
      </c>
      <c r="F241" s="43" t="str">
        <f t="shared" ref="F241" si="68">IF($B241="N/A","N/A",IF(E241&gt;10,"No",IF(E241&lt;-10,"No","Yes")))</f>
        <v>N/A</v>
      </c>
      <c r="G241" s="35">
        <v>4621</v>
      </c>
      <c r="H241" s="43" t="str">
        <f>IF($B241="N/A","N/A",IF(G241&gt;10,"No",IF(G241&lt;-10,"No","Yes")))</f>
        <v>N/A</v>
      </c>
      <c r="I241" s="12">
        <v>0.24909999999999999</v>
      </c>
      <c r="J241" s="12">
        <v>4.3819999999999997</v>
      </c>
      <c r="K241" s="44" t="s">
        <v>732</v>
      </c>
      <c r="L241" s="9" t="str">
        <f>IF(J241="Div by 0", "N/A", IF(OR(J241="N/A",K241="N/A"),"N/A", IF(J241&gt;VALUE(MID(K241,1,2)), "No", IF(J241&lt;-1*VALUE(MID(K241,1,2)), "No", "Yes"))))</f>
        <v>Yes</v>
      </c>
    </row>
    <row r="242" spans="1:12" x14ac:dyDescent="0.2">
      <c r="A242" s="6" t="s">
        <v>1082</v>
      </c>
      <c r="B242" s="34" t="s">
        <v>217</v>
      </c>
      <c r="C242" s="35">
        <v>0</v>
      </c>
      <c r="D242" s="43" t="str">
        <f>IF($B242="N/A","N/A",IF(C242&gt;10,"No",IF(C242&lt;-10,"No","Yes")))</f>
        <v>N/A</v>
      </c>
      <c r="E242" s="35">
        <v>0</v>
      </c>
      <c r="F242" s="43" t="str">
        <f>IF($B242="N/A","N/A",IF(E242&gt;10,"No",IF(E242&lt;-10,"No","Yes")))</f>
        <v>N/A</v>
      </c>
      <c r="G242" s="35">
        <v>0</v>
      </c>
      <c r="H242" s="43" t="str">
        <f>IF($B242="N/A","N/A",IF(G242&gt;10,"No",IF(G242&lt;-10,"No","Yes")))</f>
        <v>N/A</v>
      </c>
      <c r="I242" s="12" t="s">
        <v>1743</v>
      </c>
      <c r="J242" s="12" t="s">
        <v>1743</v>
      </c>
      <c r="K242" s="44" t="s">
        <v>732</v>
      </c>
      <c r="L242" s="9" t="str">
        <f t="shared" ref="L242:L275" si="69">IF(J242="Div by 0", "N/A", IF(K242="N/A","N/A", IF(J242&gt;VALUE(MID(K242,1,2)), "No", IF(J242&lt;-1*VALUE(MID(K242,1,2)), "No", "Yes"))))</f>
        <v>N/A</v>
      </c>
    </row>
    <row r="243" spans="1:12" x14ac:dyDescent="0.2">
      <c r="A243" s="2" t="s">
        <v>1083</v>
      </c>
      <c r="B243" s="34" t="s">
        <v>217</v>
      </c>
      <c r="C243" s="8">
        <v>0</v>
      </c>
      <c r="D243" s="43" t="str">
        <f>IF($B243="N/A","N/A",IF(C243&gt;10,"No",IF(C243&lt;-10,"No","Yes")))</f>
        <v>N/A</v>
      </c>
      <c r="E243" s="8">
        <v>0</v>
      </c>
      <c r="F243" s="43" t="str">
        <f>IF($B243="N/A","N/A",IF(E243&gt;10,"No",IF(E243&lt;-10,"No","Yes")))</f>
        <v>N/A</v>
      </c>
      <c r="G243" s="8">
        <v>0</v>
      </c>
      <c r="H243" s="43" t="str">
        <f>IF($B243="N/A","N/A",IF(G243&gt;10,"No",IF(G243&lt;-10,"No","Yes")))</f>
        <v>N/A</v>
      </c>
      <c r="I243" s="12" t="s">
        <v>1743</v>
      </c>
      <c r="J243" s="12" t="s">
        <v>1743</v>
      </c>
      <c r="K243" s="44" t="s">
        <v>732</v>
      </c>
      <c r="L243" s="9" t="str">
        <f t="shared" si="69"/>
        <v>N/A</v>
      </c>
    </row>
    <row r="244" spans="1:12" x14ac:dyDescent="0.2">
      <c r="A244" s="2" t="s">
        <v>1084</v>
      </c>
      <c r="B244" s="34" t="s">
        <v>217</v>
      </c>
      <c r="C244" s="8">
        <v>0</v>
      </c>
      <c r="D244" s="43" t="str">
        <f>IF($B244="N/A","N/A",IF(C244&gt;10,"No",IF(C244&lt;-10,"No","Yes")))</f>
        <v>N/A</v>
      </c>
      <c r="E244" s="8">
        <v>0</v>
      </c>
      <c r="F244" s="43" t="str">
        <f>IF($B244="N/A","N/A",IF(E244&gt;10,"No",IF(E244&lt;-10,"No","Yes")))</f>
        <v>N/A</v>
      </c>
      <c r="G244" s="8">
        <v>0</v>
      </c>
      <c r="H244" s="43" t="str">
        <f>IF($B244="N/A","N/A",IF(G244&gt;10,"No",IF(G244&lt;-10,"No","Yes")))</f>
        <v>N/A</v>
      </c>
      <c r="I244" s="12" t="s">
        <v>1743</v>
      </c>
      <c r="J244" s="12" t="s">
        <v>1743</v>
      </c>
      <c r="K244" s="44" t="s">
        <v>732</v>
      </c>
      <c r="L244" s="9" t="str">
        <f t="shared" si="69"/>
        <v>N/A</v>
      </c>
    </row>
    <row r="245" spans="1:12" x14ac:dyDescent="0.2">
      <c r="A245" s="2" t="s">
        <v>1085</v>
      </c>
      <c r="B245" s="34" t="s">
        <v>217</v>
      </c>
      <c r="C245" s="8">
        <v>0</v>
      </c>
      <c r="D245" s="43" t="str">
        <f t="shared" ref="D245:D273" si="70">IF($B245="N/A","N/A",IF(C245&gt;10,"No",IF(C245&lt;-10,"No","Yes")))</f>
        <v>N/A</v>
      </c>
      <c r="E245" s="8">
        <v>0</v>
      </c>
      <c r="F245" s="43" t="str">
        <f t="shared" ref="F245:F273" si="71">IF($B245="N/A","N/A",IF(E245&gt;10,"No",IF(E245&lt;-10,"No","Yes")))</f>
        <v>N/A</v>
      </c>
      <c r="G245" s="8">
        <v>0</v>
      </c>
      <c r="H245" s="43" t="str">
        <f t="shared" ref="H245:H273" si="72">IF($B245="N/A","N/A",IF(G245&gt;10,"No",IF(G245&lt;-10,"No","Yes")))</f>
        <v>N/A</v>
      </c>
      <c r="I245" s="12" t="s">
        <v>1743</v>
      </c>
      <c r="J245" s="12" t="s">
        <v>1743</v>
      </c>
      <c r="K245" s="44" t="s">
        <v>732</v>
      </c>
      <c r="L245" s="9" t="str">
        <f t="shared" si="69"/>
        <v>N/A</v>
      </c>
    </row>
    <row r="246" spans="1:12" x14ac:dyDescent="0.2">
      <c r="A246" s="2" t="s">
        <v>1086</v>
      </c>
      <c r="B246" s="34" t="s">
        <v>217</v>
      </c>
      <c r="C246" s="8">
        <v>0</v>
      </c>
      <c r="D246" s="43" t="str">
        <f t="shared" si="70"/>
        <v>N/A</v>
      </c>
      <c r="E246" s="8">
        <v>0</v>
      </c>
      <c r="F246" s="43" t="str">
        <f t="shared" si="71"/>
        <v>N/A</v>
      </c>
      <c r="G246" s="8">
        <v>0</v>
      </c>
      <c r="H246" s="43" t="str">
        <f t="shared" si="72"/>
        <v>N/A</v>
      </c>
      <c r="I246" s="12" t="s">
        <v>1743</v>
      </c>
      <c r="J246" s="12" t="s">
        <v>1743</v>
      </c>
      <c r="K246" s="44" t="s">
        <v>732</v>
      </c>
      <c r="L246" s="9" t="str">
        <f t="shared" si="69"/>
        <v>N/A</v>
      </c>
    </row>
    <row r="247" spans="1:12" x14ac:dyDescent="0.2">
      <c r="A247" s="2" t="s">
        <v>1087</v>
      </c>
      <c r="B247" s="34" t="s">
        <v>217</v>
      </c>
      <c r="C247" s="8" t="s">
        <v>1743</v>
      </c>
      <c r="D247" s="43" t="str">
        <f t="shared" si="70"/>
        <v>N/A</v>
      </c>
      <c r="E247" s="8" t="s">
        <v>1743</v>
      </c>
      <c r="F247" s="43" t="str">
        <f t="shared" si="71"/>
        <v>N/A</v>
      </c>
      <c r="G247" s="8" t="s">
        <v>1743</v>
      </c>
      <c r="H247" s="43" t="str">
        <f t="shared" si="72"/>
        <v>N/A</v>
      </c>
      <c r="I247" s="12" t="s">
        <v>1743</v>
      </c>
      <c r="J247" s="12" t="s">
        <v>1743</v>
      </c>
      <c r="K247" s="44" t="s">
        <v>732</v>
      </c>
      <c r="L247" s="9" t="str">
        <f t="shared" si="69"/>
        <v>N/A</v>
      </c>
    </row>
    <row r="248" spans="1:12" x14ac:dyDescent="0.2">
      <c r="A248" s="6" t="s">
        <v>1088</v>
      </c>
      <c r="B248" s="34" t="s">
        <v>217</v>
      </c>
      <c r="C248" s="35">
        <v>0</v>
      </c>
      <c r="D248" s="43" t="str">
        <f t="shared" si="70"/>
        <v>N/A</v>
      </c>
      <c r="E248" s="35">
        <v>0</v>
      </c>
      <c r="F248" s="43" t="str">
        <f t="shared" si="71"/>
        <v>N/A</v>
      </c>
      <c r="G248" s="35">
        <v>0</v>
      </c>
      <c r="H248" s="43" t="str">
        <f t="shared" si="72"/>
        <v>N/A</v>
      </c>
      <c r="I248" s="12" t="s">
        <v>1743</v>
      </c>
      <c r="J248" s="12" t="s">
        <v>1743</v>
      </c>
      <c r="K248" s="44" t="s">
        <v>732</v>
      </c>
      <c r="L248" s="9" t="str">
        <f t="shared" si="69"/>
        <v>N/A</v>
      </c>
    </row>
    <row r="249" spans="1:12" x14ac:dyDescent="0.2">
      <c r="A249" s="2" t="s">
        <v>1089</v>
      </c>
      <c r="B249" s="34" t="s">
        <v>217</v>
      </c>
      <c r="C249" s="8">
        <v>0</v>
      </c>
      <c r="D249" s="43" t="str">
        <f t="shared" si="70"/>
        <v>N/A</v>
      </c>
      <c r="E249" s="8">
        <v>0</v>
      </c>
      <c r="F249" s="43" t="str">
        <f t="shared" si="71"/>
        <v>N/A</v>
      </c>
      <c r="G249" s="8">
        <v>0</v>
      </c>
      <c r="H249" s="43" t="str">
        <f t="shared" si="72"/>
        <v>N/A</v>
      </c>
      <c r="I249" s="12" t="s">
        <v>1743</v>
      </c>
      <c r="J249" s="12" t="s">
        <v>1743</v>
      </c>
      <c r="K249" s="44" t="s">
        <v>732</v>
      </c>
      <c r="L249" s="9" t="str">
        <f t="shared" si="69"/>
        <v>N/A</v>
      </c>
    </row>
    <row r="250" spans="1:12" x14ac:dyDescent="0.2">
      <c r="A250" s="2" t="s">
        <v>1090</v>
      </c>
      <c r="B250" s="34" t="s">
        <v>217</v>
      </c>
      <c r="C250" s="8">
        <v>0</v>
      </c>
      <c r="D250" s="43" t="str">
        <f t="shared" si="70"/>
        <v>N/A</v>
      </c>
      <c r="E250" s="8">
        <v>0</v>
      </c>
      <c r="F250" s="43" t="str">
        <f t="shared" si="71"/>
        <v>N/A</v>
      </c>
      <c r="G250" s="8">
        <v>0</v>
      </c>
      <c r="H250" s="43" t="str">
        <f t="shared" si="72"/>
        <v>N/A</v>
      </c>
      <c r="I250" s="12" t="s">
        <v>1743</v>
      </c>
      <c r="J250" s="12" t="s">
        <v>1743</v>
      </c>
      <c r="K250" s="44" t="s">
        <v>732</v>
      </c>
      <c r="L250" s="9" t="str">
        <f t="shared" si="69"/>
        <v>N/A</v>
      </c>
    </row>
    <row r="251" spans="1:12" x14ac:dyDescent="0.2">
      <c r="A251" s="2" t="s">
        <v>1091</v>
      </c>
      <c r="B251" s="34" t="s">
        <v>217</v>
      </c>
      <c r="C251" s="8">
        <v>0</v>
      </c>
      <c r="D251" s="43" t="str">
        <f t="shared" si="70"/>
        <v>N/A</v>
      </c>
      <c r="E251" s="8">
        <v>0</v>
      </c>
      <c r="F251" s="43" t="str">
        <f t="shared" si="71"/>
        <v>N/A</v>
      </c>
      <c r="G251" s="8">
        <v>0</v>
      </c>
      <c r="H251" s="43" t="str">
        <f t="shared" si="72"/>
        <v>N/A</v>
      </c>
      <c r="I251" s="12" t="s">
        <v>1743</v>
      </c>
      <c r="J251" s="12" t="s">
        <v>1743</v>
      </c>
      <c r="K251" s="44" t="s">
        <v>732</v>
      </c>
      <c r="L251" s="9" t="str">
        <f t="shared" si="69"/>
        <v>N/A</v>
      </c>
    </row>
    <row r="252" spans="1:12" x14ac:dyDescent="0.2">
      <c r="A252" s="2" t="s">
        <v>1092</v>
      </c>
      <c r="B252" s="34" t="s">
        <v>217</v>
      </c>
      <c r="C252" s="8">
        <v>0</v>
      </c>
      <c r="D252" s="43" t="str">
        <f t="shared" si="70"/>
        <v>N/A</v>
      </c>
      <c r="E252" s="8">
        <v>0</v>
      </c>
      <c r="F252" s="43" t="str">
        <f t="shared" si="71"/>
        <v>N/A</v>
      </c>
      <c r="G252" s="8">
        <v>0</v>
      </c>
      <c r="H252" s="43" t="str">
        <f t="shared" si="72"/>
        <v>N/A</v>
      </c>
      <c r="I252" s="12" t="s">
        <v>1743</v>
      </c>
      <c r="J252" s="12" t="s">
        <v>1743</v>
      </c>
      <c r="K252" s="44" t="s">
        <v>732</v>
      </c>
      <c r="L252" s="9" t="str">
        <f t="shared" si="69"/>
        <v>N/A</v>
      </c>
    </row>
    <row r="253" spans="1:12" x14ac:dyDescent="0.2">
      <c r="A253" s="2" t="s">
        <v>1093</v>
      </c>
      <c r="B253" s="34" t="s">
        <v>217</v>
      </c>
      <c r="C253" s="8" t="s">
        <v>1743</v>
      </c>
      <c r="D253" s="43" t="str">
        <f t="shared" si="70"/>
        <v>N/A</v>
      </c>
      <c r="E253" s="8" t="s">
        <v>1743</v>
      </c>
      <c r="F253" s="43" t="str">
        <f t="shared" si="71"/>
        <v>N/A</v>
      </c>
      <c r="G253" s="8" t="s">
        <v>1743</v>
      </c>
      <c r="H253" s="43" t="str">
        <f t="shared" si="72"/>
        <v>N/A</v>
      </c>
      <c r="I253" s="12" t="s">
        <v>1743</v>
      </c>
      <c r="J253" s="12" t="s">
        <v>1743</v>
      </c>
      <c r="K253" s="44" t="s">
        <v>732</v>
      </c>
      <c r="L253" s="9" t="str">
        <f t="shared" si="69"/>
        <v>N/A</v>
      </c>
    </row>
    <row r="254" spans="1:12" x14ac:dyDescent="0.2">
      <c r="A254" s="2" t="s">
        <v>1094</v>
      </c>
      <c r="B254" s="34" t="s">
        <v>217</v>
      </c>
      <c r="C254" s="8" t="s">
        <v>1743</v>
      </c>
      <c r="D254" s="43" t="str">
        <f t="shared" si="70"/>
        <v>N/A</v>
      </c>
      <c r="E254" s="8" t="s">
        <v>1743</v>
      </c>
      <c r="F254" s="43" t="str">
        <f t="shared" si="71"/>
        <v>N/A</v>
      </c>
      <c r="G254" s="8" t="s">
        <v>1743</v>
      </c>
      <c r="H254" s="43" t="str">
        <f t="shared" si="72"/>
        <v>N/A</v>
      </c>
      <c r="I254" s="12" t="s">
        <v>1743</v>
      </c>
      <c r="J254" s="12" t="s">
        <v>1743</v>
      </c>
      <c r="K254" s="44" t="s">
        <v>732</v>
      </c>
      <c r="L254" s="9" t="str">
        <f>IF(J254="Div by 0", "N/A", IF(OR(J254="N/A",K254="N/A"),"N/A", IF(J254&gt;VALUE(MID(K254,1,2)), "No", IF(J254&lt;-1*VALUE(MID(K254,1,2)), "No", "Yes"))))</f>
        <v>N/A</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0</v>
      </c>
      <c r="D272" s="43" t="str">
        <f t="shared" si="70"/>
        <v>N/A</v>
      </c>
      <c r="E272" s="35">
        <v>0</v>
      </c>
      <c r="F272" s="43" t="str">
        <f t="shared" si="71"/>
        <v>N/A</v>
      </c>
      <c r="G272" s="35">
        <v>0</v>
      </c>
      <c r="H272" s="43" t="str">
        <f t="shared" si="72"/>
        <v>N/A</v>
      </c>
      <c r="I272" s="12" t="s">
        <v>1743</v>
      </c>
      <c r="J272" s="12" t="s">
        <v>1743</v>
      </c>
      <c r="K272" s="44" t="s">
        <v>732</v>
      </c>
      <c r="L272" s="9" t="str">
        <f t="shared" si="69"/>
        <v>N/A</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0</v>
      </c>
      <c r="D274" s="43" t="str">
        <f t="shared" ref="D274:D275" si="73">IF($B274="N/A","N/A",IF(C274&gt;0,"No",IF(C274&lt;0,"No","Yes")))</f>
        <v>Yes</v>
      </c>
      <c r="E274" s="1">
        <v>0</v>
      </c>
      <c r="F274" s="43" t="str">
        <f t="shared" ref="F274:F275" si="74">IF($B274="N/A","N/A",IF(E274&gt;0,"No",IF(E274&lt;0,"No","Yes")))</f>
        <v>Yes</v>
      </c>
      <c r="G274" s="1">
        <v>0</v>
      </c>
      <c r="H274" s="43" t="str">
        <f t="shared" ref="H274:H275" si="75">IF($B274="N/A","N/A",IF(G274&gt;0,"No",IF(G274&lt;0,"No","Yes")))</f>
        <v>Yes</v>
      </c>
      <c r="I274" s="12" t="s">
        <v>1743</v>
      </c>
      <c r="J274" s="12" t="s">
        <v>1743</v>
      </c>
      <c r="K274" s="44" t="s">
        <v>732</v>
      </c>
      <c r="L274" s="9" t="str">
        <f t="shared" si="69"/>
        <v>N/A</v>
      </c>
    </row>
    <row r="275" spans="1:12" x14ac:dyDescent="0.2">
      <c r="A275" s="2" t="s">
        <v>159</v>
      </c>
      <c r="B275" s="47" t="s">
        <v>221</v>
      </c>
      <c r="C275" s="1">
        <v>0</v>
      </c>
      <c r="D275" s="43" t="str">
        <f t="shared" si="73"/>
        <v>Yes</v>
      </c>
      <c r="E275" s="1">
        <v>0</v>
      </c>
      <c r="F275" s="43" t="str">
        <f t="shared" si="74"/>
        <v>Yes</v>
      </c>
      <c r="G275" s="1">
        <v>0</v>
      </c>
      <c r="H275" s="43" t="str">
        <f t="shared" si="75"/>
        <v>Yes</v>
      </c>
      <c r="I275" s="12" t="s">
        <v>1743</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282864</v>
      </c>
      <c r="F276" s="11" t="str">
        <f t="shared" ref="F276:F277" si="77">IF($B276="N/A","N/A",IF(E276&gt;10,"No",IF(E276&lt;-10,"No","Yes")))</f>
        <v>N/A</v>
      </c>
      <c r="G276" s="1">
        <v>331695</v>
      </c>
      <c r="H276" s="11" t="str">
        <f t="shared" ref="H276:H277" si="78">IF($B276="N/A","N/A",IF(G276&gt;10,"No",IF(G276&lt;-10,"No","Yes")))</f>
        <v>N/A</v>
      </c>
      <c r="I276" s="12" t="s">
        <v>217</v>
      </c>
      <c r="J276" s="12">
        <v>17.260000000000002</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201699.58332999999</v>
      </c>
      <c r="F277" s="11" t="str">
        <f t="shared" si="77"/>
        <v>N/A</v>
      </c>
      <c r="G277" s="1">
        <v>244629.91667000001</v>
      </c>
      <c r="H277" s="11" t="str">
        <f t="shared" si="78"/>
        <v>N/A</v>
      </c>
      <c r="I277" s="12" t="s">
        <v>217</v>
      </c>
      <c r="J277" s="12">
        <v>21.28</v>
      </c>
      <c r="K277" s="1" t="s">
        <v>217</v>
      </c>
      <c r="L277" s="9" t="str">
        <f t="shared" si="79"/>
        <v>N/A</v>
      </c>
    </row>
    <row r="278" spans="1:12" x14ac:dyDescent="0.2">
      <c r="A278" s="16" t="s">
        <v>691</v>
      </c>
      <c r="B278" s="1" t="s">
        <v>217</v>
      </c>
      <c r="C278" s="1">
        <v>5876</v>
      </c>
      <c r="D278" s="11" t="str">
        <f t="shared" si="76"/>
        <v>N/A</v>
      </c>
      <c r="E278" s="1">
        <v>5038</v>
      </c>
      <c r="F278" s="11" t="str">
        <f t="shared" ref="F278:F283" si="80">IF($B278="N/A","N/A",IF(E278&gt;10,"No",IF(E278&lt;-10,"No","Yes")))</f>
        <v>N/A</v>
      </c>
      <c r="G278" s="1">
        <v>5302</v>
      </c>
      <c r="H278" s="11" t="str">
        <f t="shared" ref="H278:H283" si="81">IF($B278="N/A","N/A",IF(G278&gt;10,"No",IF(G278&lt;-10,"No","Yes")))</f>
        <v>N/A</v>
      </c>
      <c r="I278" s="12">
        <v>-14.3</v>
      </c>
      <c r="J278" s="12">
        <v>5.24</v>
      </c>
      <c r="K278" s="1" t="s">
        <v>217</v>
      </c>
      <c r="L278" s="9" t="str">
        <f t="shared" ref="L278:L284" si="82">IF(J278="Div by 0", "N/A", IF(K278="N/A","N/A", IF(J278&gt;VALUE(MID(K278,1,2)), "No", IF(J278&lt;-1*VALUE(MID(K278,1,2)), "No", "Yes"))))</f>
        <v>N/A</v>
      </c>
    </row>
    <row r="279" spans="1:12" x14ac:dyDescent="0.2">
      <c r="A279" s="16" t="s">
        <v>692</v>
      </c>
      <c r="B279" s="1" t="s">
        <v>217</v>
      </c>
      <c r="C279" s="1">
        <v>5928</v>
      </c>
      <c r="D279" s="11" t="str">
        <f t="shared" si="76"/>
        <v>N/A</v>
      </c>
      <c r="E279" s="1">
        <v>5089</v>
      </c>
      <c r="F279" s="11" t="str">
        <f t="shared" si="80"/>
        <v>N/A</v>
      </c>
      <c r="G279" s="1">
        <v>5353</v>
      </c>
      <c r="H279" s="11" t="str">
        <f t="shared" si="81"/>
        <v>N/A</v>
      </c>
      <c r="I279" s="12">
        <v>-14.2</v>
      </c>
      <c r="J279" s="12">
        <v>5.1879999999999997</v>
      </c>
      <c r="K279" s="1" t="s">
        <v>217</v>
      </c>
      <c r="L279" s="9" t="str">
        <f t="shared" si="82"/>
        <v>N/A</v>
      </c>
    </row>
    <row r="280" spans="1:12" x14ac:dyDescent="0.2">
      <c r="A280" s="16" t="s">
        <v>693</v>
      </c>
      <c r="B280" s="1" t="s">
        <v>217</v>
      </c>
      <c r="C280" s="1" t="s">
        <v>1743</v>
      </c>
      <c r="D280" s="11" t="str">
        <f t="shared" si="76"/>
        <v>N/A</v>
      </c>
      <c r="E280" s="1">
        <v>956.66666667000004</v>
      </c>
      <c r="F280" s="11" t="str">
        <f t="shared" si="80"/>
        <v>N/A</v>
      </c>
      <c r="G280" s="1">
        <v>1130.3333333</v>
      </c>
      <c r="H280" s="11" t="str">
        <f t="shared" si="81"/>
        <v>N/A</v>
      </c>
      <c r="I280" s="12" t="s">
        <v>1743</v>
      </c>
      <c r="J280" s="12">
        <v>18.149999999999999</v>
      </c>
      <c r="K280" s="1" t="s">
        <v>217</v>
      </c>
      <c r="L280" s="9" t="str">
        <f t="shared" si="82"/>
        <v>N/A</v>
      </c>
    </row>
    <row r="281" spans="1:12" x14ac:dyDescent="0.2">
      <c r="A281" s="16" t="s">
        <v>694</v>
      </c>
      <c r="B281" s="1" t="s">
        <v>217</v>
      </c>
      <c r="C281" s="1">
        <v>17900</v>
      </c>
      <c r="D281" s="11" t="str">
        <f t="shared" si="76"/>
        <v>N/A</v>
      </c>
      <c r="E281" s="1">
        <v>19286</v>
      </c>
      <c r="F281" s="11" t="str">
        <f t="shared" si="80"/>
        <v>N/A</v>
      </c>
      <c r="G281" s="1">
        <v>22094</v>
      </c>
      <c r="H281" s="11" t="str">
        <f t="shared" si="81"/>
        <v>N/A</v>
      </c>
      <c r="I281" s="12">
        <v>7.7430000000000003</v>
      </c>
      <c r="J281" s="12">
        <v>14.56</v>
      </c>
      <c r="K281" s="1" t="s">
        <v>217</v>
      </c>
      <c r="L281" s="9" t="str">
        <f t="shared" si="82"/>
        <v>N/A</v>
      </c>
    </row>
    <row r="282" spans="1:12" x14ac:dyDescent="0.2">
      <c r="A282" s="16" t="s">
        <v>695</v>
      </c>
      <c r="B282" s="1" t="s">
        <v>217</v>
      </c>
      <c r="C282" s="1">
        <v>19601</v>
      </c>
      <c r="D282" s="11" t="str">
        <f t="shared" si="76"/>
        <v>N/A</v>
      </c>
      <c r="E282" s="1">
        <v>20941</v>
      </c>
      <c r="F282" s="11" t="str">
        <f t="shared" si="80"/>
        <v>N/A</v>
      </c>
      <c r="G282" s="1">
        <v>23843</v>
      </c>
      <c r="H282" s="11" t="str">
        <f t="shared" si="81"/>
        <v>N/A</v>
      </c>
      <c r="I282" s="12">
        <v>6.8360000000000003</v>
      </c>
      <c r="J282" s="12">
        <v>13.86</v>
      </c>
      <c r="K282" s="1" t="s">
        <v>217</v>
      </c>
      <c r="L282" s="9" t="str">
        <f t="shared" si="82"/>
        <v>N/A</v>
      </c>
    </row>
    <row r="283" spans="1:12" ht="25.5" x14ac:dyDescent="0.2">
      <c r="A283" s="16" t="s">
        <v>696</v>
      </c>
      <c r="B283" s="1" t="s">
        <v>217</v>
      </c>
      <c r="C283" s="1">
        <v>15102.75</v>
      </c>
      <c r="D283" s="11" t="str">
        <f t="shared" si="76"/>
        <v>N/A</v>
      </c>
      <c r="E283" s="1">
        <v>16230.5</v>
      </c>
      <c r="F283" s="11" t="str">
        <f t="shared" si="80"/>
        <v>N/A</v>
      </c>
      <c r="G283" s="1">
        <v>18627.75</v>
      </c>
      <c r="H283" s="11" t="str">
        <f t="shared" si="81"/>
        <v>N/A</v>
      </c>
      <c r="I283" s="12">
        <v>7.4669999999999996</v>
      </c>
      <c r="J283" s="12">
        <v>14.77</v>
      </c>
      <c r="K283" s="1" t="s">
        <v>217</v>
      </c>
      <c r="L283" s="9" t="str">
        <f t="shared" si="82"/>
        <v>N/A</v>
      </c>
    </row>
    <row r="284" spans="1:12" x14ac:dyDescent="0.2">
      <c r="A284" s="16" t="s">
        <v>403</v>
      </c>
      <c r="B284" s="34" t="s">
        <v>294</v>
      </c>
      <c r="C284" s="8">
        <v>43.065078792000001</v>
      </c>
      <c r="D284" s="43" t="str">
        <f>IF($B284="N/A","N/A",IF(C284&lt;=40,"Yes","No"))</f>
        <v>No</v>
      </c>
      <c r="E284" s="8">
        <v>44.835522492000003</v>
      </c>
      <c r="F284" s="43" t="str">
        <f>IF($B284="N/A","N/A",IF(E284&lt;=40,"Yes","No"))</f>
        <v>No</v>
      </c>
      <c r="G284" s="8">
        <v>46.911692889000001</v>
      </c>
      <c r="H284" s="43" t="str">
        <f>IF($B284="N/A","N/A",IF(G284&lt;=40,"Yes","No"))</f>
        <v>No</v>
      </c>
      <c r="I284" s="12">
        <v>4.1109999999999998</v>
      </c>
      <c r="J284" s="12">
        <v>4.6310000000000002</v>
      </c>
      <c r="K284" s="44" t="s">
        <v>734</v>
      </c>
      <c r="L284" s="9" t="str">
        <f t="shared" si="82"/>
        <v>Yes</v>
      </c>
    </row>
    <row r="285" spans="1:12" x14ac:dyDescent="0.2">
      <c r="A285" s="16" t="s">
        <v>697</v>
      </c>
      <c r="B285" s="1" t="s">
        <v>217</v>
      </c>
      <c r="C285" s="1" t="s">
        <v>217</v>
      </c>
      <c r="D285" s="11" t="str">
        <f t="shared" ref="D285:D303" si="83">IF($B285="N/A","N/A",IF(C285&gt;10,"No",IF(C285&lt;-10,"No","Yes")))</f>
        <v>N/A</v>
      </c>
      <c r="E285" s="1">
        <v>7421</v>
      </c>
      <c r="F285" s="11" t="str">
        <f t="shared" ref="F285:F286" si="84">IF($B285="N/A","N/A",IF(E285&gt;10,"No",IF(E285&lt;-10,"No","Yes")))</f>
        <v>N/A</v>
      </c>
      <c r="G285" s="1">
        <v>8767</v>
      </c>
      <c r="H285" s="11" t="str">
        <f t="shared" ref="H285:H286" si="85">IF($B285="N/A","N/A",IF(G285&gt;10,"No",IF(G285&lt;-10,"No","Yes")))</f>
        <v>N/A</v>
      </c>
      <c r="I285" s="12" t="s">
        <v>217</v>
      </c>
      <c r="J285" s="12">
        <v>18.14</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2395.25</v>
      </c>
      <c r="F286" s="11" t="str">
        <f t="shared" si="84"/>
        <v>N/A</v>
      </c>
      <c r="G286" s="1">
        <v>2945</v>
      </c>
      <c r="H286" s="11" t="str">
        <f t="shared" si="85"/>
        <v>N/A</v>
      </c>
      <c r="I286" s="12" t="s">
        <v>217</v>
      </c>
      <c r="J286" s="12">
        <v>22.95</v>
      </c>
      <c r="K286" s="1" t="s">
        <v>217</v>
      </c>
      <c r="L286" s="9" t="str">
        <f t="shared" si="86"/>
        <v>N/A</v>
      </c>
    </row>
    <row r="287" spans="1:12" x14ac:dyDescent="0.2">
      <c r="A287" s="16" t="s">
        <v>699</v>
      </c>
      <c r="B287" s="1" t="s">
        <v>217</v>
      </c>
      <c r="C287" s="1" t="s">
        <v>217</v>
      </c>
      <c r="D287" s="11" t="str">
        <f t="shared" si="83"/>
        <v>N/A</v>
      </c>
      <c r="E287" s="1">
        <v>14</v>
      </c>
      <c r="F287" s="11" t="str">
        <f t="shared" ref="F287:F288" si="87">IF($B287="N/A","N/A",IF(E287&gt;10,"No",IF(E287&lt;-10,"No","Yes")))</f>
        <v>N/A</v>
      </c>
      <c r="G287" s="1">
        <v>19</v>
      </c>
      <c r="H287" s="11" t="str">
        <f t="shared" ref="H287:H288" si="88">IF($B287="N/A","N/A",IF(G287&gt;10,"No",IF(G287&lt;-10,"No","Yes")))</f>
        <v>N/A</v>
      </c>
      <c r="I287" s="12" t="s">
        <v>217</v>
      </c>
      <c r="J287" s="12">
        <v>35.71</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4.9166666667000003</v>
      </c>
      <c r="F288" s="11" t="str">
        <f t="shared" si="87"/>
        <v>N/A</v>
      </c>
      <c r="G288" s="1">
        <v>7.6666666667000003</v>
      </c>
      <c r="H288" s="11" t="str">
        <f t="shared" si="88"/>
        <v>N/A</v>
      </c>
      <c r="I288" s="12" t="s">
        <v>217</v>
      </c>
      <c r="J288" s="12">
        <v>55.93</v>
      </c>
      <c r="K288" s="1" t="s">
        <v>217</v>
      </c>
      <c r="L288" s="9" t="str">
        <f t="shared" si="89"/>
        <v>N/A</v>
      </c>
    </row>
    <row r="289" spans="1:12" x14ac:dyDescent="0.2">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1743</v>
      </c>
      <c r="J289" s="12" t="s">
        <v>1743</v>
      </c>
      <c r="K289" s="1" t="s">
        <v>217</v>
      </c>
      <c r="L289" s="9" t="str">
        <f t="shared" ref="L289:L300" si="92">IF(J289="Div by 0", "N/A", IF(K289="N/A","N/A", IF(J289&gt;VALUE(MID(K289,1,2)), "No", IF(J289&lt;-1*VALUE(MID(K289,1,2)), "No", "Yes"))))</f>
        <v>N/A</v>
      </c>
    </row>
    <row r="290" spans="1:12" x14ac:dyDescent="0.2">
      <c r="A290" s="16" t="s">
        <v>701</v>
      </c>
      <c r="B290" s="1" t="s">
        <v>217</v>
      </c>
      <c r="C290" s="1">
        <v>0</v>
      </c>
      <c r="D290" s="11" t="str">
        <f t="shared" si="83"/>
        <v>N/A</v>
      </c>
      <c r="E290" s="1">
        <v>0</v>
      </c>
      <c r="F290" s="11" t="str">
        <f t="shared" si="90"/>
        <v>N/A</v>
      </c>
      <c r="G290" s="1">
        <v>0</v>
      </c>
      <c r="H290" s="11" t="str">
        <f t="shared" si="91"/>
        <v>N/A</v>
      </c>
      <c r="I290" s="12" t="s">
        <v>1743</v>
      </c>
      <c r="J290" s="12" t="s">
        <v>1743</v>
      </c>
      <c r="K290" s="1" t="s">
        <v>217</v>
      </c>
      <c r="L290" s="9" t="str">
        <f t="shared" si="92"/>
        <v>N/A</v>
      </c>
    </row>
    <row r="291" spans="1:12" x14ac:dyDescent="0.2">
      <c r="A291" s="16" t="s">
        <v>719</v>
      </c>
      <c r="B291" s="34" t="s">
        <v>217</v>
      </c>
      <c r="C291" s="13" t="s">
        <v>1743</v>
      </c>
      <c r="D291" s="11" t="str">
        <f t="shared" si="83"/>
        <v>N/A</v>
      </c>
      <c r="E291" s="13" t="s">
        <v>1743</v>
      </c>
      <c r="F291" s="11" t="str">
        <f t="shared" si="90"/>
        <v>N/A</v>
      </c>
      <c r="G291" s="13" t="s">
        <v>1743</v>
      </c>
      <c r="H291" s="11" t="str">
        <f t="shared" si="91"/>
        <v>N/A</v>
      </c>
      <c r="I291" s="12" t="s">
        <v>1743</v>
      </c>
      <c r="J291" s="12" t="s">
        <v>1743</v>
      </c>
      <c r="K291" s="34" t="s">
        <v>217</v>
      </c>
      <c r="L291" s="9" t="str">
        <f t="shared" si="92"/>
        <v>N/A</v>
      </c>
    </row>
    <row r="292" spans="1:12" x14ac:dyDescent="0.2">
      <c r="A292" s="16" t="s">
        <v>712</v>
      </c>
      <c r="B292" s="1" t="s">
        <v>217</v>
      </c>
      <c r="C292" s="1">
        <v>0</v>
      </c>
      <c r="D292" s="11" t="str">
        <f t="shared" si="83"/>
        <v>N/A</v>
      </c>
      <c r="E292" s="1">
        <v>0</v>
      </c>
      <c r="F292" s="11" t="str">
        <f t="shared" si="90"/>
        <v>N/A</v>
      </c>
      <c r="G292" s="1">
        <v>0</v>
      </c>
      <c r="H292" s="11" t="str">
        <f t="shared" si="91"/>
        <v>N/A</v>
      </c>
      <c r="I292" s="12" t="s">
        <v>1743</v>
      </c>
      <c r="J292" s="12" t="s">
        <v>1743</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0</v>
      </c>
      <c r="D295" s="11" t="str">
        <f t="shared" si="83"/>
        <v>N/A</v>
      </c>
      <c r="E295" s="1">
        <v>0</v>
      </c>
      <c r="F295" s="11" t="str">
        <f t="shared" si="90"/>
        <v>N/A</v>
      </c>
      <c r="G295" s="1">
        <v>0</v>
      </c>
      <c r="H295" s="11" t="str">
        <f t="shared" si="91"/>
        <v>N/A</v>
      </c>
      <c r="I295" s="12" t="s">
        <v>1743</v>
      </c>
      <c r="J295" s="12" t="s">
        <v>1743</v>
      </c>
      <c r="K295" s="1" t="s">
        <v>217</v>
      </c>
      <c r="L295" s="9" t="str">
        <f t="shared" si="92"/>
        <v>N/A</v>
      </c>
    </row>
    <row r="296" spans="1:12" x14ac:dyDescent="0.2">
      <c r="A296" s="16" t="s">
        <v>714</v>
      </c>
      <c r="B296" s="1" t="s">
        <v>217</v>
      </c>
      <c r="C296" s="1">
        <v>0</v>
      </c>
      <c r="D296" s="11" t="str">
        <f t="shared" si="83"/>
        <v>N/A</v>
      </c>
      <c r="E296" s="1">
        <v>0</v>
      </c>
      <c r="F296" s="11" t="str">
        <f t="shared" si="90"/>
        <v>N/A</v>
      </c>
      <c r="G296" s="1">
        <v>0</v>
      </c>
      <c r="H296" s="11" t="str">
        <f t="shared" si="91"/>
        <v>N/A</v>
      </c>
      <c r="I296" s="12" t="s">
        <v>1743</v>
      </c>
      <c r="J296" s="12" t="s">
        <v>1743</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24419</v>
      </c>
      <c r="F308" s="1" t="s">
        <v>217</v>
      </c>
      <c r="G308" s="1">
        <v>27575</v>
      </c>
      <c r="H308" s="1" t="s">
        <v>217</v>
      </c>
      <c r="I308" s="12" t="s">
        <v>217</v>
      </c>
      <c r="J308" s="12">
        <v>12.92</v>
      </c>
      <c r="K308" s="1" t="s">
        <v>217</v>
      </c>
      <c r="L308" s="9" t="str">
        <f>IF(J308="Div by 0", "N/A", IF(K308="N/A","N/A", IF(J308&gt;VALUE(MID(K308,1,2)), "No", IF(J308&lt;-1*VALUE(MID(K308,1,2)), "No", "Yes"))))</f>
        <v>N/A</v>
      </c>
    </row>
    <row r="309" spans="1:12" x14ac:dyDescent="0.2">
      <c r="A309" s="72" t="s">
        <v>73</v>
      </c>
      <c r="B309" s="34" t="s">
        <v>217</v>
      </c>
      <c r="C309" s="35">
        <v>189626</v>
      </c>
      <c r="D309" s="43" t="str">
        <f>IF($B309="N/A","N/A",IF(C309&gt;10,"No",IF(C309&lt;-10,"No","Yes")))</f>
        <v>N/A</v>
      </c>
      <c r="E309" s="35">
        <v>217276</v>
      </c>
      <c r="F309" s="43" t="str">
        <f>IF($B309="N/A","N/A",IF(E309&gt;10,"No",IF(E309&lt;-10,"No","Yes")))</f>
        <v>N/A</v>
      </c>
      <c r="G309" s="35">
        <v>264997</v>
      </c>
      <c r="H309" s="43" t="str">
        <f>IF($B309="N/A","N/A",IF(G309&gt;10,"No",IF(G309&lt;-10,"No","Yes")))</f>
        <v>N/A</v>
      </c>
      <c r="I309" s="12">
        <v>14.58</v>
      </c>
      <c r="J309" s="12">
        <v>21.96</v>
      </c>
      <c r="K309" s="44" t="s">
        <v>734</v>
      </c>
      <c r="L309" s="9" t="str">
        <f t="shared" ref="L309:L338" si="94">IF(J309="Div by 0", "N/A", IF(K309="N/A","N/A", IF(J309&gt;VALUE(MID(K309,1,2)), "No", IF(J309&lt;-1*VALUE(MID(K309,1,2)), "No", "Yes"))))</f>
        <v>No</v>
      </c>
    </row>
    <row r="310" spans="1:12" x14ac:dyDescent="0.2">
      <c r="A310" s="57" t="s">
        <v>186</v>
      </c>
      <c r="B310" s="34" t="s">
        <v>217</v>
      </c>
      <c r="C310" s="35">
        <v>20245</v>
      </c>
      <c r="D310" s="11" t="str">
        <f t="shared" ref="D310:D313" si="95">IF($B310="N/A","N/A",IF(C310&gt;10,"No",IF(C310&lt;-10,"No","Yes")))</f>
        <v>N/A</v>
      </c>
      <c r="E310" s="35">
        <v>20830</v>
      </c>
      <c r="F310" s="11" t="str">
        <f t="shared" ref="F310:F313" si="96">IF($B310="N/A","N/A",IF(E310&gt;10,"No",IF(E310&lt;-10,"No","Yes")))</f>
        <v>N/A</v>
      </c>
      <c r="G310" s="35">
        <v>22468</v>
      </c>
      <c r="H310" s="11" t="str">
        <f t="shared" ref="H310:H313" si="97">IF($B310="N/A","N/A",IF(G310&gt;10,"No",IF(G310&lt;-10,"No","Yes")))</f>
        <v>N/A</v>
      </c>
      <c r="I310" s="12">
        <v>2.89</v>
      </c>
      <c r="J310" s="12">
        <v>7.8639999999999999</v>
      </c>
      <c r="K310" s="44" t="s">
        <v>734</v>
      </c>
      <c r="L310" s="9" t="str">
        <f>IF(J310="Div by 0", "N/A", IF(OR(J310="N/A",K310="N/A"),"N/A", IF(J310&gt;VALUE(MID(K310,1,2)), "No", IF(J310&lt;-1*VALUE(MID(K310,1,2)), "No", "Yes"))))</f>
        <v>Yes</v>
      </c>
    </row>
    <row r="311" spans="1:12" x14ac:dyDescent="0.2">
      <c r="A311" s="57" t="s">
        <v>187</v>
      </c>
      <c r="B311" s="34" t="s">
        <v>217</v>
      </c>
      <c r="C311" s="35">
        <v>33782</v>
      </c>
      <c r="D311" s="11" t="str">
        <f t="shared" si="95"/>
        <v>N/A</v>
      </c>
      <c r="E311" s="35">
        <v>35519</v>
      </c>
      <c r="F311" s="11" t="str">
        <f t="shared" si="96"/>
        <v>N/A</v>
      </c>
      <c r="G311" s="35">
        <v>40008</v>
      </c>
      <c r="H311" s="11" t="str">
        <f t="shared" si="97"/>
        <v>N/A</v>
      </c>
      <c r="I311" s="12">
        <v>5.1420000000000003</v>
      </c>
      <c r="J311" s="12">
        <v>12.64</v>
      </c>
      <c r="K311" s="44" t="s">
        <v>734</v>
      </c>
      <c r="L311" s="9" t="str">
        <f t="shared" ref="L311:L313" si="98">IF(J311="Div by 0", "N/A", IF(OR(J311="N/A",K311="N/A"),"N/A", IF(J311&gt;VALUE(MID(K311,1,2)), "No", IF(J311&lt;-1*VALUE(MID(K311,1,2)), "No", "Yes"))))</f>
        <v>Yes</v>
      </c>
    </row>
    <row r="312" spans="1:12" x14ac:dyDescent="0.2">
      <c r="A312" s="57" t="s">
        <v>188</v>
      </c>
      <c r="B312" s="34" t="s">
        <v>217</v>
      </c>
      <c r="C312" s="35">
        <v>106272</v>
      </c>
      <c r="D312" s="11" t="str">
        <f t="shared" si="95"/>
        <v>N/A</v>
      </c>
      <c r="E312" s="35">
        <v>127756</v>
      </c>
      <c r="F312" s="11" t="str">
        <f t="shared" si="96"/>
        <v>N/A</v>
      </c>
      <c r="G312" s="35">
        <v>160449</v>
      </c>
      <c r="H312" s="11" t="str">
        <f t="shared" si="97"/>
        <v>N/A</v>
      </c>
      <c r="I312" s="12">
        <v>20.22</v>
      </c>
      <c r="J312" s="12">
        <v>25.59</v>
      </c>
      <c r="K312" s="44" t="s">
        <v>734</v>
      </c>
      <c r="L312" s="9" t="str">
        <f t="shared" si="98"/>
        <v>No</v>
      </c>
    </row>
    <row r="313" spans="1:12" x14ac:dyDescent="0.2">
      <c r="A313" s="7" t="s">
        <v>189</v>
      </c>
      <c r="B313" s="34" t="s">
        <v>217</v>
      </c>
      <c r="C313" s="35">
        <v>29327</v>
      </c>
      <c r="D313" s="11" t="str">
        <f t="shared" si="95"/>
        <v>N/A</v>
      </c>
      <c r="E313" s="35">
        <v>33171</v>
      </c>
      <c r="F313" s="11" t="str">
        <f t="shared" si="96"/>
        <v>N/A</v>
      </c>
      <c r="G313" s="35">
        <v>42072</v>
      </c>
      <c r="H313" s="11" t="str">
        <f t="shared" si="97"/>
        <v>N/A</v>
      </c>
      <c r="I313" s="12">
        <v>13.11</v>
      </c>
      <c r="J313" s="12">
        <v>26.83</v>
      </c>
      <c r="K313" s="44" t="s">
        <v>734</v>
      </c>
      <c r="L313" s="9" t="str">
        <f t="shared" si="98"/>
        <v>No</v>
      </c>
    </row>
    <row r="314" spans="1:12" x14ac:dyDescent="0.2">
      <c r="A314" s="57" t="s">
        <v>1113</v>
      </c>
      <c r="B314" s="13" t="s">
        <v>217</v>
      </c>
      <c r="C314" s="35" t="s">
        <v>217</v>
      </c>
      <c r="D314" s="9" t="str">
        <f t="shared" ref="D314:F317" si="99">IF($B314="N/A","N/A",IF(C314&lt;0,"No","Yes"))</f>
        <v>N/A</v>
      </c>
      <c r="E314" s="35">
        <v>131273</v>
      </c>
      <c r="F314" s="9" t="str">
        <f t="shared" si="99"/>
        <v>N/A</v>
      </c>
      <c r="G314" s="35">
        <v>164088</v>
      </c>
      <c r="H314" s="9" t="str">
        <f t="shared" ref="H314:H317" si="100">IF($B314="N/A","N/A",IF(G314&lt;0,"No","Yes"))</f>
        <v>N/A</v>
      </c>
      <c r="I314" s="12" t="s">
        <v>217</v>
      </c>
      <c r="J314" s="12">
        <v>25</v>
      </c>
      <c r="K314" s="1" t="s">
        <v>733</v>
      </c>
      <c r="L314" s="9" t="str">
        <f>IF(J314="Div by 0", "N/A", IF(OR(J314="N/A",K314="N/A"),"N/A", IF(J314&gt;VALUE(MID(K314,1,2)), "No", IF(J314&lt;-1*VALUE(MID(K314,1,2)), "No", "Yes"))))</f>
        <v>No</v>
      </c>
    </row>
    <row r="315" spans="1:12" x14ac:dyDescent="0.2">
      <c r="A315" s="57" t="s">
        <v>433</v>
      </c>
      <c r="B315" s="13" t="s">
        <v>217</v>
      </c>
      <c r="C315" s="35" t="s">
        <v>217</v>
      </c>
      <c r="D315" s="9" t="str">
        <f t="shared" si="99"/>
        <v>N/A</v>
      </c>
      <c r="E315" s="35">
        <v>4976</v>
      </c>
      <c r="F315" s="9" t="str">
        <f t="shared" si="99"/>
        <v>N/A</v>
      </c>
      <c r="G315" s="35">
        <v>6396</v>
      </c>
      <c r="H315" s="9" t="str">
        <f t="shared" si="100"/>
        <v>N/A</v>
      </c>
      <c r="I315" s="12" t="s">
        <v>217</v>
      </c>
      <c r="J315" s="12">
        <v>28.54</v>
      </c>
      <c r="K315" s="1" t="s">
        <v>733</v>
      </c>
      <c r="L315" s="9" t="str">
        <f t="shared" ref="L315:L317" si="101">IF(J315="Div by 0", "N/A", IF(OR(J315="N/A",K315="N/A"),"N/A", IF(J315&gt;VALUE(MID(K315,1,2)), "No", IF(J315&lt;-1*VALUE(MID(K315,1,2)), "No", "Yes"))))</f>
        <v>No</v>
      </c>
    </row>
    <row r="316" spans="1:12" x14ac:dyDescent="0.2">
      <c r="A316" s="57" t="s">
        <v>434</v>
      </c>
      <c r="B316" s="13" t="s">
        <v>217</v>
      </c>
      <c r="C316" s="35" t="s">
        <v>217</v>
      </c>
      <c r="D316" s="9" t="str">
        <f t="shared" si="99"/>
        <v>N/A</v>
      </c>
      <c r="E316" s="35">
        <v>56966</v>
      </c>
      <c r="F316" s="9" t="str">
        <f t="shared" si="99"/>
        <v>N/A</v>
      </c>
      <c r="G316" s="35">
        <v>68327</v>
      </c>
      <c r="H316" s="9" t="str">
        <f t="shared" si="100"/>
        <v>N/A</v>
      </c>
      <c r="I316" s="12" t="s">
        <v>217</v>
      </c>
      <c r="J316" s="12">
        <v>19.940000000000001</v>
      </c>
      <c r="K316" s="1" t="s">
        <v>733</v>
      </c>
      <c r="L316" s="9" t="str">
        <f t="shared" si="101"/>
        <v>No</v>
      </c>
    </row>
    <row r="317" spans="1:12" x14ac:dyDescent="0.2">
      <c r="A317" s="57" t="s">
        <v>1114</v>
      </c>
      <c r="B317" s="13" t="s">
        <v>217</v>
      </c>
      <c r="C317" s="35" t="s">
        <v>217</v>
      </c>
      <c r="D317" s="9" t="str">
        <f t="shared" si="99"/>
        <v>N/A</v>
      </c>
      <c r="E317" s="35">
        <v>19282</v>
      </c>
      <c r="F317" s="9" t="str">
        <f t="shared" si="99"/>
        <v>N/A</v>
      </c>
      <c r="G317" s="35">
        <v>21277</v>
      </c>
      <c r="H317" s="9" t="str">
        <f t="shared" si="100"/>
        <v>N/A</v>
      </c>
      <c r="I317" s="12" t="s">
        <v>217</v>
      </c>
      <c r="J317" s="12">
        <v>10.35</v>
      </c>
      <c r="K317" s="1" t="s">
        <v>733</v>
      </c>
      <c r="L317" s="9" t="str">
        <f t="shared" si="101"/>
        <v>No</v>
      </c>
    </row>
    <row r="318" spans="1:12" x14ac:dyDescent="0.2">
      <c r="A318" s="57" t="s">
        <v>98</v>
      </c>
      <c r="B318" s="34" t="s">
        <v>295</v>
      </c>
      <c r="C318" s="8">
        <v>90.425890964000004</v>
      </c>
      <c r="D318" s="43" t="str">
        <f>IF($B318="N/A","N/A",IF(C318&gt;80,"Yes","No"))</f>
        <v>Yes</v>
      </c>
      <c r="E318" s="8">
        <v>91.032143449000003</v>
      </c>
      <c r="F318" s="43" t="str">
        <f>IF($B318="N/A","N/A",IF(E318&gt;80,"Yes","No"))</f>
        <v>Yes</v>
      </c>
      <c r="G318" s="8">
        <v>91.386694943999998</v>
      </c>
      <c r="H318" s="43" t="str">
        <f>IF($B318="N/A","N/A",IF(G318&gt;80,"Yes","No"))</f>
        <v>Yes</v>
      </c>
      <c r="I318" s="12">
        <v>0.6704</v>
      </c>
      <c r="J318" s="12">
        <v>0.38950000000000001</v>
      </c>
      <c r="K318" s="44" t="s">
        <v>734</v>
      </c>
      <c r="L318" s="9" t="str">
        <f t="shared" si="94"/>
        <v>Yes</v>
      </c>
    </row>
    <row r="319" spans="1:12" x14ac:dyDescent="0.2">
      <c r="A319" s="57" t="s">
        <v>336</v>
      </c>
      <c r="B319" s="34" t="s">
        <v>282</v>
      </c>
      <c r="C319" s="8">
        <v>0.66815732019999996</v>
      </c>
      <c r="D319" s="43" t="str">
        <f>IF($B319="N/A","N/A",IF(C319&gt;=5,"No",IF(C319&lt;0,"No","Yes")))</f>
        <v>Yes</v>
      </c>
      <c r="E319" s="8">
        <v>0.42066311969999998</v>
      </c>
      <c r="F319" s="43" t="str">
        <f>IF($B319="N/A","N/A",IF(E319&gt;=5,"No",IF(E319&lt;0,"No","Yes")))</f>
        <v>Yes</v>
      </c>
      <c r="G319" s="8">
        <v>0.4022687049</v>
      </c>
      <c r="H319" s="43" t="str">
        <f>IF($B319="N/A","N/A",IF(G319&gt;=5,"No",IF(G319&lt;0,"No","Yes")))</f>
        <v>Yes</v>
      </c>
      <c r="I319" s="12">
        <v>-37</v>
      </c>
      <c r="J319" s="12">
        <v>-4.37</v>
      </c>
      <c r="K319" s="44" t="s">
        <v>734</v>
      </c>
      <c r="L319" s="9" t="str">
        <f t="shared" si="94"/>
        <v>Yes</v>
      </c>
    </row>
    <row r="320" spans="1:12" x14ac:dyDescent="0.2">
      <c r="A320" s="57" t="s">
        <v>344</v>
      </c>
      <c r="B320" s="47" t="s">
        <v>282</v>
      </c>
      <c r="C320" s="8">
        <v>7.9720080580000001</v>
      </c>
      <c r="D320" s="43" t="str">
        <f>IF($B320="N/A","N/A",IF(C320&gt;=5,"No",IF(C320&lt;0,"No","Yes")))</f>
        <v>No</v>
      </c>
      <c r="E320" s="8">
        <v>7.4384653619999996</v>
      </c>
      <c r="F320" s="43" t="str">
        <f>IF($B320="N/A","N/A",IF(E320&gt;=5,"No",IF(E320&lt;0,"No","Yes")))</f>
        <v>No</v>
      </c>
      <c r="G320" s="8">
        <v>7.0936652113000003</v>
      </c>
      <c r="H320" s="43" t="str">
        <f>IF($B320="N/A","N/A",IF(G320&gt;=5,"No",IF(G320&lt;0,"No","Yes")))</f>
        <v>No</v>
      </c>
      <c r="I320" s="12">
        <v>-6.69</v>
      </c>
      <c r="J320" s="12">
        <v>-4.6399999999999997</v>
      </c>
      <c r="K320" s="44" t="s">
        <v>734</v>
      </c>
      <c r="L320" s="9" t="str">
        <f t="shared" si="94"/>
        <v>Yes</v>
      </c>
    </row>
    <row r="321" spans="1:12" x14ac:dyDescent="0.2">
      <c r="A321" s="57" t="s">
        <v>337</v>
      </c>
      <c r="B321" s="47" t="s">
        <v>282</v>
      </c>
      <c r="C321" s="8">
        <v>0.92656070369999999</v>
      </c>
      <c r="D321" s="43" t="str">
        <f>IF($B321="N/A","N/A",IF(C321&gt;=5,"No",IF(C321&lt;0,"No","Yes")))</f>
        <v>Yes</v>
      </c>
      <c r="E321" s="8">
        <v>1.1045858722999999</v>
      </c>
      <c r="F321" s="43" t="str">
        <f>IF($B321="N/A","N/A",IF(E321&gt;=5,"No",IF(E321&lt;0,"No","Yes")))</f>
        <v>Yes</v>
      </c>
      <c r="G321" s="8">
        <v>1.1143522378999999</v>
      </c>
      <c r="H321" s="43" t="str">
        <f>IF($B321="N/A","N/A",IF(G321&gt;=5,"No",IF(G321&lt;0,"No","Yes")))</f>
        <v>Yes</v>
      </c>
      <c r="I321" s="12">
        <v>19.21</v>
      </c>
      <c r="J321" s="12">
        <v>0.88419999999999999</v>
      </c>
      <c r="K321" s="44" t="s">
        <v>734</v>
      </c>
      <c r="L321" s="9" t="str">
        <f t="shared" si="94"/>
        <v>Yes</v>
      </c>
    </row>
    <row r="322" spans="1:12" x14ac:dyDescent="0.2">
      <c r="A322" s="57" t="s">
        <v>338</v>
      </c>
      <c r="B322" s="47" t="s">
        <v>296</v>
      </c>
      <c r="C322" s="8">
        <v>5.8008922999999999E-3</v>
      </c>
      <c r="D322" s="43" t="str">
        <f>IF($B322="N/A","N/A",IF(C322&gt;0,"No",IF(C322&lt;0,"No","Yes")))</f>
        <v>No</v>
      </c>
      <c r="E322" s="8">
        <v>2.3012205999999999E-3</v>
      </c>
      <c r="F322" s="43" t="str">
        <f>IF($B322="N/A","N/A",IF(E322&gt;0,"No",IF(E322&lt;0,"No","Yes")))</f>
        <v>No</v>
      </c>
      <c r="G322" s="8">
        <v>3.0189021E-3</v>
      </c>
      <c r="H322" s="43" t="str">
        <f>IF($B322="N/A","N/A",IF(G322&gt;0,"No",IF(G322&lt;0,"No","Yes")))</f>
        <v>No</v>
      </c>
      <c r="I322" s="12">
        <v>-60.3</v>
      </c>
      <c r="J322" s="12">
        <v>31.19</v>
      </c>
      <c r="K322" s="44" t="s">
        <v>734</v>
      </c>
      <c r="L322" s="9" t="str">
        <f t="shared" si="94"/>
        <v>No</v>
      </c>
    </row>
    <row r="323" spans="1:12" x14ac:dyDescent="0.2">
      <c r="A323" s="57" t="s">
        <v>339</v>
      </c>
      <c r="B323" s="47" t="s">
        <v>282</v>
      </c>
      <c r="C323" s="8">
        <v>0</v>
      </c>
      <c r="D323" s="43" t="str">
        <f>IF($B323="N/A","N/A",IF(C323&gt;=5,"No",IF(C323&lt;0,"No","Yes")))</f>
        <v>Yes</v>
      </c>
      <c r="E323" s="8">
        <v>0</v>
      </c>
      <c r="F323" s="43" t="str">
        <f>IF($B323="N/A","N/A",IF(E323&gt;=5,"No",IF(E323&lt;0,"No","Yes")))</f>
        <v>Yes</v>
      </c>
      <c r="G323" s="8">
        <v>0</v>
      </c>
      <c r="H323" s="43" t="str">
        <f>IF($B323="N/A","N/A",IF(G323&gt;=5,"No",IF(G323&lt;0,"No","Yes")))</f>
        <v>Yes</v>
      </c>
      <c r="I323" s="12" t="s">
        <v>1743</v>
      </c>
      <c r="J323" s="12" t="s">
        <v>1743</v>
      </c>
      <c r="K323" s="44" t="s">
        <v>734</v>
      </c>
      <c r="L323" s="9" t="str">
        <f t="shared" si="94"/>
        <v>N/A</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0</v>
      </c>
      <c r="F325" s="43" t="str">
        <f t="shared" si="103"/>
        <v>Yes</v>
      </c>
      <c r="G325" s="8">
        <v>0</v>
      </c>
      <c r="H325" s="43" t="str">
        <f t="shared" si="104"/>
        <v>Yes</v>
      </c>
      <c r="I325" s="12" t="s">
        <v>1743</v>
      </c>
      <c r="J325" s="12" t="s">
        <v>1743</v>
      </c>
      <c r="K325" s="44" t="s">
        <v>734</v>
      </c>
      <c r="L325" s="9" t="str">
        <f t="shared" si="94"/>
        <v>N/A</v>
      </c>
    </row>
    <row r="326" spans="1:12" x14ac:dyDescent="0.2">
      <c r="A326" s="57" t="s">
        <v>99</v>
      </c>
      <c r="B326" s="47" t="s">
        <v>296</v>
      </c>
      <c r="C326" s="8">
        <v>1.5820615E-3</v>
      </c>
      <c r="D326" s="43" t="str">
        <f>IF($B326="N/A","N/A",IF(C326&gt;0,"No",IF(C326&lt;0,"No","Yes")))</f>
        <v>No</v>
      </c>
      <c r="E326" s="8">
        <v>1.8409765E-3</v>
      </c>
      <c r="F326" s="43" t="str">
        <f>IF($B326="N/A","N/A",IF(E326&gt;0,"No",IF(E326&lt;0,"No","Yes")))</f>
        <v>No</v>
      </c>
      <c r="G326" s="8">
        <v>0</v>
      </c>
      <c r="H326" s="43" t="str">
        <f>IF($B326="N/A","N/A",IF(G326&gt;0,"No",IF(G326&lt;0,"No","Yes")))</f>
        <v>Yes</v>
      </c>
      <c r="I326" s="12">
        <v>16.37</v>
      </c>
      <c r="J326" s="12">
        <v>-100</v>
      </c>
      <c r="K326" s="44" t="s">
        <v>734</v>
      </c>
      <c r="L326" s="9" t="str">
        <f t="shared" si="94"/>
        <v>No</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8.4624471327999995</v>
      </c>
      <c r="D333" s="43" t="str">
        <f>IF($B333="N/A","N/A",IF(C333&gt;15,"No",IF(C333&lt;2,"No","Yes")))</f>
        <v>Yes</v>
      </c>
      <c r="E333" s="8">
        <v>8.4109611738000005</v>
      </c>
      <c r="F333" s="43" t="str">
        <f>IF($B333="N/A","N/A",IF(E333&gt;15,"No",IF(E333&lt;2,"No","Yes")))</f>
        <v>Yes</v>
      </c>
      <c r="G333" s="8">
        <v>8.5197190912000007</v>
      </c>
      <c r="H333" s="43" t="str">
        <f>IF($B333="N/A","N/A",IF(G333&gt;15,"No",IF(G333&lt;2,"No","Yes")))</f>
        <v>Yes</v>
      </c>
      <c r="I333" s="12">
        <v>-0.60799999999999998</v>
      </c>
      <c r="J333" s="12">
        <v>1.2929999999999999</v>
      </c>
      <c r="K333" s="44" t="s">
        <v>734</v>
      </c>
      <c r="L333" s="9" t="str">
        <f t="shared" si="94"/>
        <v>Yes</v>
      </c>
    </row>
    <row r="334" spans="1:12" x14ac:dyDescent="0.2">
      <c r="A334" s="57" t="s">
        <v>1120</v>
      </c>
      <c r="B334" s="34" t="s">
        <v>217</v>
      </c>
      <c r="C334" s="35">
        <v>0</v>
      </c>
      <c r="D334" s="43" t="str">
        <f>IF($B334="N/A","N/A",IF(C334&gt;10,"No",IF(C334&lt;-10,"No","Yes")))</f>
        <v>N/A</v>
      </c>
      <c r="E334" s="35">
        <v>0</v>
      </c>
      <c r="F334" s="43" t="str">
        <f>IF($B334="N/A","N/A",IF(E334&gt;10,"No",IF(E334&lt;-10,"No","Yes")))</f>
        <v>N/A</v>
      </c>
      <c r="G334" s="35">
        <v>0</v>
      </c>
      <c r="H334" s="43" t="str">
        <f>IF($B334="N/A","N/A",IF(G334&gt;10,"No",IF(G334&lt;-10,"No","Yes")))</f>
        <v>N/A</v>
      </c>
      <c r="I334" s="12" t="s">
        <v>1743</v>
      </c>
      <c r="J334" s="12" t="s">
        <v>1743</v>
      </c>
      <c r="K334" s="44" t="s">
        <v>734</v>
      </c>
      <c r="L334" s="9" t="str">
        <f t="shared" si="94"/>
        <v>N/A</v>
      </c>
    </row>
    <row r="335" spans="1:12" x14ac:dyDescent="0.2">
      <c r="A335" s="57" t="s">
        <v>145</v>
      </c>
      <c r="B335" s="34" t="s">
        <v>217</v>
      </c>
      <c r="C335" s="35">
        <v>0</v>
      </c>
      <c r="D335" s="43" t="str">
        <f>IF($B335="N/A","N/A",IF(C335&gt;10,"No",IF(C335&lt;-10,"No","Yes")))</f>
        <v>N/A</v>
      </c>
      <c r="E335" s="35">
        <v>0</v>
      </c>
      <c r="F335" s="43" t="str">
        <f>IF($B335="N/A","N/A",IF(E335&gt;10,"No",IF(E335&lt;-10,"No","Yes")))</f>
        <v>N/A</v>
      </c>
      <c r="G335" s="35">
        <v>0</v>
      </c>
      <c r="H335" s="43" t="str">
        <f>IF($B335="N/A","N/A",IF(G335&gt;10,"No",IF(G335&lt;-10,"No","Yes")))</f>
        <v>N/A</v>
      </c>
      <c r="I335" s="12" t="s">
        <v>1743</v>
      </c>
      <c r="J335" s="12" t="s">
        <v>1743</v>
      </c>
      <c r="K335" s="44" t="s">
        <v>734</v>
      </c>
      <c r="L335" s="9" t="str">
        <f t="shared" si="94"/>
        <v>N/A</v>
      </c>
    </row>
    <row r="336" spans="1:12" x14ac:dyDescent="0.2">
      <c r="A336" s="57" t="s">
        <v>146</v>
      </c>
      <c r="B336" s="34" t="s">
        <v>217</v>
      </c>
      <c r="C336" s="35">
        <v>0</v>
      </c>
      <c r="D336" s="43" t="str">
        <f>IF($B336="N/A","N/A",IF(C336&gt;10,"No",IF(C336&lt;-10,"No","Yes")))</f>
        <v>N/A</v>
      </c>
      <c r="E336" s="35">
        <v>0</v>
      </c>
      <c r="F336" s="43" t="str">
        <f>IF($B336="N/A","N/A",IF(E336&gt;10,"No",IF(E336&lt;-10,"No","Yes")))</f>
        <v>N/A</v>
      </c>
      <c r="G336" s="35">
        <v>0</v>
      </c>
      <c r="H336" s="43" t="str">
        <f>IF($B336="N/A","N/A",IF(G336&gt;10,"No",IF(G336&lt;-10,"No","Yes")))</f>
        <v>N/A</v>
      </c>
      <c r="I336" s="12" t="s">
        <v>1743</v>
      </c>
      <c r="J336" s="12" t="s">
        <v>1743</v>
      </c>
      <c r="K336" s="44" t="s">
        <v>734</v>
      </c>
      <c r="L336" s="9" t="str">
        <f t="shared" si="94"/>
        <v>N/A</v>
      </c>
    </row>
    <row r="337" spans="1:12" x14ac:dyDescent="0.2">
      <c r="A337" s="57" t="s">
        <v>147</v>
      </c>
      <c r="B337" s="34" t="s">
        <v>217</v>
      </c>
      <c r="C337" s="35">
        <v>11</v>
      </c>
      <c r="D337" s="43" t="str">
        <f>IF($B337="N/A","N/A",IF(C337&gt;10,"No",IF(C337&lt;-10,"No","Yes")))</f>
        <v>N/A</v>
      </c>
      <c r="E337" s="35">
        <v>11</v>
      </c>
      <c r="F337" s="43" t="str">
        <f>IF($B337="N/A","N/A",IF(E337&gt;10,"No",IF(E337&lt;-10,"No","Yes")))</f>
        <v>N/A</v>
      </c>
      <c r="G337" s="35">
        <v>11</v>
      </c>
      <c r="H337" s="43" t="str">
        <f>IF($B337="N/A","N/A",IF(G337&gt;10,"No",IF(G337&lt;-10,"No","Yes")))</f>
        <v>N/A</v>
      </c>
      <c r="I337" s="12">
        <v>-20</v>
      </c>
      <c r="J337" s="12">
        <v>-50</v>
      </c>
      <c r="K337" s="44" t="s">
        <v>734</v>
      </c>
      <c r="L337" s="9" t="str">
        <f t="shared" si="94"/>
        <v>No</v>
      </c>
    </row>
    <row r="338" spans="1:12" x14ac:dyDescent="0.2">
      <c r="A338" s="57" t="s">
        <v>148</v>
      </c>
      <c r="B338" s="34" t="s">
        <v>217</v>
      </c>
      <c r="C338" s="35">
        <v>38</v>
      </c>
      <c r="D338" s="43" t="str">
        <f>IF($B338="N/A","N/A",IF(C338&gt;10,"No",IF(C338&lt;-10,"No","Yes")))</f>
        <v>N/A</v>
      </c>
      <c r="E338" s="35">
        <v>51</v>
      </c>
      <c r="F338" s="43" t="str">
        <f>IF($B338="N/A","N/A",IF(E338&gt;10,"No",IF(E338&lt;-10,"No","Yes")))</f>
        <v>N/A</v>
      </c>
      <c r="G338" s="35">
        <v>54</v>
      </c>
      <c r="H338" s="43" t="str">
        <f>IF($B338="N/A","N/A",IF(G338&gt;10,"No",IF(G338&lt;-10,"No","Yes")))</f>
        <v>N/A</v>
      </c>
      <c r="I338" s="12">
        <v>34.21</v>
      </c>
      <c r="J338" s="12">
        <v>5.8819999999999997</v>
      </c>
      <c r="K338" s="44" t="s">
        <v>734</v>
      </c>
      <c r="L338" s="9" t="str">
        <f t="shared" si="94"/>
        <v>Yes</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1131386431</v>
      </c>
      <c r="D6" s="11" t="str">
        <f t="shared" ref="D6:D12" si="0">IF($B6="N/A","N/A",IF(C6&gt;10,"No",IF(C6&lt;-10,"No","Yes")))</f>
        <v>N/A</v>
      </c>
      <c r="E6" s="14">
        <v>1202082530</v>
      </c>
      <c r="F6" s="11" t="str">
        <f t="shared" ref="F6:F12" si="1">IF($B6="N/A","N/A",IF(E6&gt;10,"No",IF(E6&lt;-10,"No","Yes")))</f>
        <v>N/A</v>
      </c>
      <c r="G6" s="14">
        <v>1317167355</v>
      </c>
      <c r="H6" s="11" t="str">
        <f t="shared" ref="H6:H12" si="2">IF($B6="N/A","N/A",IF(G6&gt;10,"No",IF(G6&lt;-10,"No","Yes")))</f>
        <v>N/A</v>
      </c>
      <c r="I6" s="12">
        <v>6.2489999999999997</v>
      </c>
      <c r="J6" s="12">
        <v>9.5739999999999998</v>
      </c>
      <c r="K6" s="47" t="s">
        <v>732</v>
      </c>
      <c r="L6" s="9" t="str">
        <f t="shared" ref="L6:L13" si="3">IF(J6="Div by 0", "N/A", IF(K6="N/A","N/A", IF(J6&gt;VALUE(MID(K6,1,2)), "No", IF(J6&lt;-1*VALUE(MID(K6,1,2)), "No", "Yes"))))</f>
        <v>Yes</v>
      </c>
    </row>
    <row r="7" spans="1:12" x14ac:dyDescent="0.2">
      <c r="A7" s="4" t="s">
        <v>1121</v>
      </c>
      <c r="B7" s="47" t="s">
        <v>217</v>
      </c>
      <c r="C7" s="14">
        <v>4075.6582623999998</v>
      </c>
      <c r="D7" s="11" t="str">
        <f t="shared" si="0"/>
        <v>N/A</v>
      </c>
      <c r="E7" s="14">
        <v>3871.5784778000002</v>
      </c>
      <c r="F7" s="11" t="str">
        <f t="shared" si="1"/>
        <v>N/A</v>
      </c>
      <c r="G7" s="14">
        <v>3626.5021916000001</v>
      </c>
      <c r="H7" s="11" t="str">
        <f t="shared" si="2"/>
        <v>N/A</v>
      </c>
      <c r="I7" s="12">
        <v>-5.01</v>
      </c>
      <c r="J7" s="12">
        <v>-6.33</v>
      </c>
      <c r="K7" s="47" t="s">
        <v>732</v>
      </c>
      <c r="L7" s="9" t="str">
        <f t="shared" si="3"/>
        <v>Yes</v>
      </c>
    </row>
    <row r="8" spans="1:12" x14ac:dyDescent="0.2">
      <c r="A8" s="4" t="s">
        <v>720</v>
      </c>
      <c r="B8" s="47" t="s">
        <v>217</v>
      </c>
      <c r="C8" s="14">
        <v>280</v>
      </c>
      <c r="D8" s="11" t="str">
        <f t="shared" si="0"/>
        <v>N/A</v>
      </c>
      <c r="E8" s="14">
        <v>332</v>
      </c>
      <c r="F8" s="11" t="str">
        <f t="shared" si="1"/>
        <v>N/A</v>
      </c>
      <c r="G8" s="14">
        <v>403</v>
      </c>
      <c r="H8" s="11" t="str">
        <f t="shared" si="2"/>
        <v>N/A</v>
      </c>
      <c r="I8" s="12">
        <v>18.57</v>
      </c>
      <c r="J8" s="12">
        <v>21.39</v>
      </c>
      <c r="K8" s="47" t="s">
        <v>732</v>
      </c>
      <c r="L8" s="9" t="str">
        <f t="shared" si="3"/>
        <v>Yes</v>
      </c>
    </row>
    <row r="9" spans="1:12" x14ac:dyDescent="0.2">
      <c r="A9" s="4" t="s">
        <v>721</v>
      </c>
      <c r="B9" s="47" t="s">
        <v>217</v>
      </c>
      <c r="C9" s="14">
        <v>943</v>
      </c>
      <c r="D9" s="11" t="str">
        <f t="shared" si="0"/>
        <v>N/A</v>
      </c>
      <c r="E9" s="14">
        <v>1038</v>
      </c>
      <c r="F9" s="11" t="str">
        <f t="shared" si="1"/>
        <v>N/A</v>
      </c>
      <c r="G9" s="14">
        <v>1152</v>
      </c>
      <c r="H9" s="11" t="str">
        <f t="shared" si="2"/>
        <v>N/A</v>
      </c>
      <c r="I9" s="12">
        <v>10.07</v>
      </c>
      <c r="J9" s="12">
        <v>10.98</v>
      </c>
      <c r="K9" s="47" t="s">
        <v>732</v>
      </c>
      <c r="L9" s="9" t="str">
        <f t="shared" si="3"/>
        <v>Yes</v>
      </c>
    </row>
    <row r="10" spans="1:12" x14ac:dyDescent="0.2">
      <c r="A10" s="4" t="s">
        <v>722</v>
      </c>
      <c r="B10" s="47" t="s">
        <v>217</v>
      </c>
      <c r="C10" s="14">
        <v>2076</v>
      </c>
      <c r="D10" s="11" t="str">
        <f t="shared" si="0"/>
        <v>N/A</v>
      </c>
      <c r="E10" s="14">
        <v>2084</v>
      </c>
      <c r="F10" s="11" t="str">
        <f t="shared" si="1"/>
        <v>N/A</v>
      </c>
      <c r="G10" s="14">
        <v>2096</v>
      </c>
      <c r="H10" s="11" t="str">
        <f t="shared" si="2"/>
        <v>N/A</v>
      </c>
      <c r="I10" s="12">
        <v>0.38540000000000002</v>
      </c>
      <c r="J10" s="12">
        <v>0.57579999999999998</v>
      </c>
      <c r="K10" s="47" t="s">
        <v>732</v>
      </c>
      <c r="L10" s="9" t="str">
        <f t="shared" si="3"/>
        <v>Yes</v>
      </c>
    </row>
    <row r="11" spans="1:12" x14ac:dyDescent="0.2">
      <c r="A11" s="4" t="s">
        <v>723</v>
      </c>
      <c r="B11" s="47" t="s">
        <v>217</v>
      </c>
      <c r="C11" s="14">
        <v>18178</v>
      </c>
      <c r="D11" s="11" t="str">
        <f t="shared" si="0"/>
        <v>N/A</v>
      </c>
      <c r="E11" s="14">
        <v>16014</v>
      </c>
      <c r="F11" s="11" t="str">
        <f t="shared" si="1"/>
        <v>N/A</v>
      </c>
      <c r="G11" s="14">
        <v>13978</v>
      </c>
      <c r="H11" s="11" t="str">
        <f t="shared" si="2"/>
        <v>N/A</v>
      </c>
      <c r="I11" s="12">
        <v>-11.9</v>
      </c>
      <c r="J11" s="12">
        <v>-12.7</v>
      </c>
      <c r="K11" s="47" t="s">
        <v>732</v>
      </c>
      <c r="L11" s="9" t="str">
        <f t="shared" si="3"/>
        <v>Yes</v>
      </c>
    </row>
    <row r="12" spans="1:12" x14ac:dyDescent="0.2">
      <c r="A12" s="4" t="s">
        <v>724</v>
      </c>
      <c r="B12" s="47" t="s">
        <v>217</v>
      </c>
      <c r="C12" s="14">
        <v>66412</v>
      </c>
      <c r="D12" s="11" t="str">
        <f t="shared" si="0"/>
        <v>N/A</v>
      </c>
      <c r="E12" s="14">
        <v>63762</v>
      </c>
      <c r="F12" s="11" t="str">
        <f t="shared" si="1"/>
        <v>N/A</v>
      </c>
      <c r="G12" s="14">
        <v>60229</v>
      </c>
      <c r="H12" s="11" t="str">
        <f t="shared" si="2"/>
        <v>N/A</v>
      </c>
      <c r="I12" s="12">
        <v>-3.99</v>
      </c>
      <c r="J12" s="12">
        <v>-5.54</v>
      </c>
      <c r="K12" s="47" t="s">
        <v>732</v>
      </c>
      <c r="L12" s="9" t="str">
        <f t="shared" si="3"/>
        <v>Yes</v>
      </c>
    </row>
    <row r="13" spans="1:12" x14ac:dyDescent="0.2">
      <c r="A13" s="4" t="s">
        <v>74</v>
      </c>
      <c r="B13" s="47" t="s">
        <v>217</v>
      </c>
      <c r="C13" s="14">
        <v>1517344</v>
      </c>
      <c r="D13" s="11" t="str">
        <f>IF($B13="N/A","N/A",IF(C13&gt;10,"No",IF(C13&lt;-10,"No","Yes")))</f>
        <v>N/A</v>
      </c>
      <c r="E13" s="14">
        <v>1128374</v>
      </c>
      <c r="F13" s="11" t="str">
        <f>IF($B13="N/A","N/A",IF(E13&gt;10,"No",IF(E13&lt;-10,"No","Yes")))</f>
        <v>N/A</v>
      </c>
      <c r="G13" s="14">
        <v>2112610</v>
      </c>
      <c r="H13" s="11" t="str">
        <f>IF($B13="N/A","N/A",IF(G13&gt;10,"No",IF(G13&lt;-10,"No","Yes")))</f>
        <v>N/A</v>
      </c>
      <c r="I13" s="12">
        <v>-25.6</v>
      </c>
      <c r="J13" s="12">
        <v>87.23</v>
      </c>
      <c r="K13" s="47" t="s">
        <v>732</v>
      </c>
      <c r="L13" s="9" t="str">
        <f t="shared" si="3"/>
        <v>No</v>
      </c>
    </row>
    <row r="14" spans="1:12" x14ac:dyDescent="0.2">
      <c r="A14" s="60" t="s">
        <v>161</v>
      </c>
      <c r="B14" s="34" t="s">
        <v>217</v>
      </c>
      <c r="C14" s="8">
        <v>8.8873758988000002</v>
      </c>
      <c r="D14" s="43" t="str">
        <f t="shared" ref="D14:D18" si="4">IF($B14="N/A","N/A",IF(C14&gt;10,"No",IF(C14&lt;-10,"No","Yes")))</f>
        <v>N/A</v>
      </c>
      <c r="E14" s="8">
        <v>7.8379588327</v>
      </c>
      <c r="F14" s="43" t="str">
        <f t="shared" ref="F14:F18" si="5">IF($B14="N/A","N/A",IF(E14&gt;10,"No",IF(E14&lt;-10,"No","Yes")))</f>
        <v>N/A</v>
      </c>
      <c r="G14" s="8">
        <v>7.5541152954999999</v>
      </c>
      <c r="H14" s="43" t="str">
        <f t="shared" ref="H14:H18" si="6">IF($B14="N/A","N/A",IF(G14&gt;10,"No",IF(G14&lt;-10,"No","Yes")))</f>
        <v>N/A</v>
      </c>
      <c r="I14" s="12">
        <v>-11.8</v>
      </c>
      <c r="J14" s="12">
        <v>-3.62</v>
      </c>
      <c r="K14" s="44" t="s">
        <v>732</v>
      </c>
      <c r="L14" s="9" t="str">
        <f t="shared" ref="L14:L18" si="7">IF(J14="Div by 0", "N/A", IF(K14="N/A","N/A", IF(J14&gt;VALUE(MID(K14,1,2)), "No", IF(J14&lt;-1*VALUE(MID(K14,1,2)), "No", "Yes"))))</f>
        <v>Yes</v>
      </c>
    </row>
    <row r="15" spans="1:12" x14ac:dyDescent="0.2">
      <c r="A15" s="4" t="s">
        <v>418</v>
      </c>
      <c r="B15" s="34" t="s">
        <v>217</v>
      </c>
      <c r="C15" s="8">
        <v>26.930886054999998</v>
      </c>
      <c r="D15" s="43" t="str">
        <f t="shared" si="4"/>
        <v>N/A</v>
      </c>
      <c r="E15" s="8">
        <v>26.523054869999999</v>
      </c>
      <c r="F15" s="43" t="str">
        <f t="shared" si="5"/>
        <v>N/A</v>
      </c>
      <c r="G15" s="8">
        <v>28.803947562000001</v>
      </c>
      <c r="H15" s="43" t="str">
        <f t="shared" si="6"/>
        <v>N/A</v>
      </c>
      <c r="I15" s="12">
        <v>-1.51</v>
      </c>
      <c r="J15" s="12">
        <v>8.6</v>
      </c>
      <c r="K15" s="44" t="s">
        <v>732</v>
      </c>
      <c r="L15" s="9" t="str">
        <f t="shared" si="7"/>
        <v>Yes</v>
      </c>
    </row>
    <row r="16" spans="1:12" x14ac:dyDescent="0.2">
      <c r="A16" s="4" t="s">
        <v>419</v>
      </c>
      <c r="B16" s="34" t="s">
        <v>217</v>
      </c>
      <c r="C16" s="8">
        <v>13.554368396999999</v>
      </c>
      <c r="D16" s="43" t="str">
        <f t="shared" si="4"/>
        <v>N/A</v>
      </c>
      <c r="E16" s="8">
        <v>13.147989932</v>
      </c>
      <c r="F16" s="43" t="str">
        <f t="shared" si="5"/>
        <v>N/A</v>
      </c>
      <c r="G16" s="8">
        <v>14.788924004</v>
      </c>
      <c r="H16" s="43" t="str">
        <f t="shared" si="6"/>
        <v>N/A</v>
      </c>
      <c r="I16" s="12">
        <v>-3</v>
      </c>
      <c r="J16" s="12">
        <v>12.48</v>
      </c>
      <c r="K16" s="44" t="s">
        <v>732</v>
      </c>
      <c r="L16" s="9" t="str">
        <f t="shared" si="7"/>
        <v>Yes</v>
      </c>
    </row>
    <row r="17" spans="1:12" x14ac:dyDescent="0.2">
      <c r="A17" s="4" t="s">
        <v>420</v>
      </c>
      <c r="B17" s="34" t="s">
        <v>217</v>
      </c>
      <c r="C17" s="8">
        <v>5.4409547335999999</v>
      </c>
      <c r="D17" s="43" t="str">
        <f t="shared" si="4"/>
        <v>N/A</v>
      </c>
      <c r="E17" s="8">
        <v>4.5790251108</v>
      </c>
      <c r="F17" s="43" t="str">
        <f t="shared" si="5"/>
        <v>N/A</v>
      </c>
      <c r="G17" s="8">
        <v>3.7942691789</v>
      </c>
      <c r="H17" s="43" t="str">
        <f t="shared" si="6"/>
        <v>N/A</v>
      </c>
      <c r="I17" s="12">
        <v>-15.8</v>
      </c>
      <c r="J17" s="12">
        <v>-17.100000000000001</v>
      </c>
      <c r="K17" s="44" t="s">
        <v>732</v>
      </c>
      <c r="L17" s="9" t="str">
        <f t="shared" si="7"/>
        <v>Yes</v>
      </c>
    </row>
    <row r="18" spans="1:12" x14ac:dyDescent="0.2">
      <c r="A18" s="4" t="s">
        <v>421</v>
      </c>
      <c r="B18" s="34" t="s">
        <v>217</v>
      </c>
      <c r="C18" s="8">
        <v>7.0450769341999999</v>
      </c>
      <c r="D18" s="43" t="str">
        <f t="shared" si="4"/>
        <v>N/A</v>
      </c>
      <c r="E18" s="8">
        <v>6.0578572371000003</v>
      </c>
      <c r="F18" s="43" t="str">
        <f t="shared" si="5"/>
        <v>N/A</v>
      </c>
      <c r="G18" s="8">
        <v>6.0126669420000001</v>
      </c>
      <c r="H18" s="43" t="str">
        <f t="shared" si="6"/>
        <v>N/A</v>
      </c>
      <c r="I18" s="12">
        <v>-14</v>
      </c>
      <c r="J18" s="12">
        <v>-0.746</v>
      </c>
      <c r="K18" s="44" t="s">
        <v>732</v>
      </c>
      <c r="L18" s="9" t="str">
        <f t="shared" si="7"/>
        <v>Yes</v>
      </c>
    </row>
    <row r="19" spans="1:12" x14ac:dyDescent="0.2">
      <c r="A19" s="4" t="s">
        <v>75</v>
      </c>
      <c r="B19" s="47" t="s">
        <v>217</v>
      </c>
      <c r="C19" s="35">
        <v>11</v>
      </c>
      <c r="D19" s="43" t="str">
        <f t="shared" ref="D19:D50" si="8">IF($B19="N/A","N/A",IF(C19&gt;10,"No",IF(C19&lt;-10,"No","Yes")))</f>
        <v>N/A</v>
      </c>
      <c r="E19" s="35">
        <v>11</v>
      </c>
      <c r="F19" s="43" t="str">
        <f t="shared" ref="F19:F50" si="9">IF($B19="N/A","N/A",IF(E19&gt;10,"No",IF(E19&lt;-10,"No","Yes")))</f>
        <v>N/A</v>
      </c>
      <c r="G19" s="35">
        <v>11</v>
      </c>
      <c r="H19" s="43" t="str">
        <f t="shared" ref="H19:H50" si="10">IF($B19="N/A","N/A",IF(G19&gt;10,"No",IF(G19&lt;-10,"No","Yes")))</f>
        <v>N/A</v>
      </c>
      <c r="I19" s="12">
        <v>200</v>
      </c>
      <c r="J19" s="12">
        <v>33.33</v>
      </c>
      <c r="K19" s="47" t="s">
        <v>217</v>
      </c>
      <c r="L19" s="9" t="str">
        <f t="shared" ref="L19:L25" si="11">IF(J19="Div by 0", "N/A", IF(K19="N/A","N/A", IF(J19&gt;VALUE(MID(K19,1,2)), "No", IF(J19&lt;-1*VALUE(MID(K19,1,2)), "No", "Yes"))))</f>
        <v>N/A</v>
      </c>
    </row>
    <row r="20" spans="1:12" x14ac:dyDescent="0.2">
      <c r="A20" s="4" t="s">
        <v>76</v>
      </c>
      <c r="B20" s="47" t="s">
        <v>217</v>
      </c>
      <c r="C20" s="35">
        <v>11</v>
      </c>
      <c r="D20" s="43" t="str">
        <f t="shared" si="8"/>
        <v>N/A</v>
      </c>
      <c r="E20" s="35">
        <v>11</v>
      </c>
      <c r="F20" s="43" t="str">
        <f t="shared" si="9"/>
        <v>N/A</v>
      </c>
      <c r="G20" s="35">
        <v>14</v>
      </c>
      <c r="H20" s="43" t="str">
        <f t="shared" si="10"/>
        <v>N/A</v>
      </c>
      <c r="I20" s="12">
        <v>25</v>
      </c>
      <c r="J20" s="12">
        <v>40</v>
      </c>
      <c r="K20" s="47" t="s">
        <v>217</v>
      </c>
      <c r="L20" s="9" t="str">
        <f t="shared" si="11"/>
        <v>N/A</v>
      </c>
    </row>
    <row r="21" spans="1:12" x14ac:dyDescent="0.2">
      <c r="A21" s="60" t="s">
        <v>1121</v>
      </c>
      <c r="B21" s="47" t="s">
        <v>217</v>
      </c>
      <c r="C21" s="14">
        <v>4075.6582623999998</v>
      </c>
      <c r="D21" s="11" t="str">
        <f t="shared" si="8"/>
        <v>N/A</v>
      </c>
      <c r="E21" s="14">
        <v>3871.5784778000002</v>
      </c>
      <c r="F21" s="11" t="str">
        <f t="shared" si="9"/>
        <v>N/A</v>
      </c>
      <c r="G21" s="14">
        <v>3626.5021916000001</v>
      </c>
      <c r="H21" s="11" t="str">
        <f t="shared" si="10"/>
        <v>N/A</v>
      </c>
      <c r="I21" s="12">
        <v>-5.01</v>
      </c>
      <c r="J21" s="12">
        <v>-6.33</v>
      </c>
      <c r="K21" s="47" t="s">
        <v>732</v>
      </c>
      <c r="L21" s="9" t="str">
        <f t="shared" si="11"/>
        <v>Yes</v>
      </c>
    </row>
    <row r="22" spans="1:12" x14ac:dyDescent="0.2">
      <c r="A22" s="4" t="s">
        <v>1726</v>
      </c>
      <c r="B22" s="47" t="s">
        <v>217</v>
      </c>
      <c r="C22" s="14">
        <v>8124.5679362999999</v>
      </c>
      <c r="D22" s="11" t="str">
        <f t="shared" si="8"/>
        <v>N/A</v>
      </c>
      <c r="E22" s="14">
        <v>7758.2416181999997</v>
      </c>
      <c r="F22" s="11" t="str">
        <f t="shared" si="9"/>
        <v>N/A</v>
      </c>
      <c r="G22" s="14">
        <v>7619.4755119000001</v>
      </c>
      <c r="H22" s="11" t="str">
        <f t="shared" si="10"/>
        <v>N/A</v>
      </c>
      <c r="I22" s="12">
        <v>-4.51</v>
      </c>
      <c r="J22" s="12">
        <v>-1.79</v>
      </c>
      <c r="K22" s="47" t="s">
        <v>732</v>
      </c>
      <c r="L22" s="9" t="str">
        <f t="shared" si="11"/>
        <v>Yes</v>
      </c>
    </row>
    <row r="23" spans="1:12" x14ac:dyDescent="0.2">
      <c r="A23" s="4" t="s">
        <v>1122</v>
      </c>
      <c r="B23" s="47" t="s">
        <v>217</v>
      </c>
      <c r="C23" s="14">
        <v>12360.800445999999</v>
      </c>
      <c r="D23" s="11" t="str">
        <f t="shared" si="8"/>
        <v>N/A</v>
      </c>
      <c r="E23" s="14">
        <v>12017.75549</v>
      </c>
      <c r="F23" s="11" t="str">
        <f t="shared" si="9"/>
        <v>N/A</v>
      </c>
      <c r="G23" s="14">
        <v>11639.905188000001</v>
      </c>
      <c r="H23" s="11" t="str">
        <f t="shared" si="10"/>
        <v>N/A</v>
      </c>
      <c r="I23" s="12">
        <v>-2.78</v>
      </c>
      <c r="J23" s="12">
        <v>-3.14</v>
      </c>
      <c r="K23" s="47" t="s">
        <v>732</v>
      </c>
      <c r="L23" s="9" t="str">
        <f t="shared" si="11"/>
        <v>Yes</v>
      </c>
    </row>
    <row r="24" spans="1:12" x14ac:dyDescent="0.2">
      <c r="A24" s="4" t="s">
        <v>1123</v>
      </c>
      <c r="B24" s="47" t="s">
        <v>217</v>
      </c>
      <c r="C24" s="14">
        <v>1964.8238363</v>
      </c>
      <c r="D24" s="11" t="str">
        <f t="shared" si="8"/>
        <v>N/A</v>
      </c>
      <c r="E24" s="14">
        <v>1964.1561818</v>
      </c>
      <c r="F24" s="11" t="str">
        <f t="shared" si="9"/>
        <v>N/A</v>
      </c>
      <c r="G24" s="14">
        <v>1838.9041509000001</v>
      </c>
      <c r="H24" s="11" t="str">
        <f t="shared" si="10"/>
        <v>N/A</v>
      </c>
      <c r="I24" s="12">
        <v>-3.4000000000000002E-2</v>
      </c>
      <c r="J24" s="12">
        <v>-6.38</v>
      </c>
      <c r="K24" s="47" t="s">
        <v>732</v>
      </c>
      <c r="L24" s="9" t="str">
        <f t="shared" si="11"/>
        <v>Yes</v>
      </c>
    </row>
    <row r="25" spans="1:12" x14ac:dyDescent="0.2">
      <c r="A25" s="4" t="s">
        <v>1124</v>
      </c>
      <c r="B25" s="47" t="s">
        <v>217</v>
      </c>
      <c r="C25" s="14">
        <v>1970.4238424</v>
      </c>
      <c r="D25" s="11" t="str">
        <f t="shared" si="8"/>
        <v>N/A</v>
      </c>
      <c r="E25" s="14">
        <v>2151.0171527000002</v>
      </c>
      <c r="F25" s="11" t="str">
        <f t="shared" si="9"/>
        <v>N/A</v>
      </c>
      <c r="G25" s="14">
        <v>2169.4440039000001</v>
      </c>
      <c r="H25" s="11" t="str">
        <f t="shared" si="10"/>
        <v>N/A</v>
      </c>
      <c r="I25" s="12">
        <v>9.1649999999999991</v>
      </c>
      <c r="J25" s="12">
        <v>0.85670000000000002</v>
      </c>
      <c r="K25" s="47" t="s">
        <v>732</v>
      </c>
      <c r="L25" s="9" t="str">
        <f t="shared" si="11"/>
        <v>Yes</v>
      </c>
    </row>
    <row r="26" spans="1:12" x14ac:dyDescent="0.2">
      <c r="A26" s="2" t="s">
        <v>1125</v>
      </c>
      <c r="B26" s="47" t="s">
        <v>217</v>
      </c>
      <c r="C26" s="14">
        <v>3852.5313777000001</v>
      </c>
      <c r="D26" s="11" t="str">
        <f t="shared" si="8"/>
        <v>N/A</v>
      </c>
      <c r="E26" s="14">
        <v>3718.7766195999998</v>
      </c>
      <c r="F26" s="11" t="str">
        <f t="shared" si="9"/>
        <v>N/A</v>
      </c>
      <c r="G26" s="14">
        <v>3519.6775118999999</v>
      </c>
      <c r="H26" s="11" t="str">
        <f t="shared" si="10"/>
        <v>N/A</v>
      </c>
      <c r="I26" s="12">
        <v>-3.47</v>
      </c>
      <c r="J26" s="12">
        <v>-5.35</v>
      </c>
      <c r="K26" s="47" t="s">
        <v>732</v>
      </c>
      <c r="L26" s="9" t="str">
        <f>IF(J26="Div by 0", "N/A", IF(OR(J26="N/A",K26="N/A"),"N/A", IF(J26&gt;VALUE(MID(K26,1,2)), "No", IF(J26&lt;-1*VALUE(MID(K26,1,2)), "No", "Yes"))))</f>
        <v>Yes</v>
      </c>
    </row>
    <row r="27" spans="1:12" x14ac:dyDescent="0.2">
      <c r="A27" s="2" t="s">
        <v>1126</v>
      </c>
      <c r="B27" s="47" t="s">
        <v>217</v>
      </c>
      <c r="C27" s="14">
        <v>4407.9838276999999</v>
      </c>
      <c r="D27" s="11" t="str">
        <f t="shared" si="8"/>
        <v>N/A</v>
      </c>
      <c r="E27" s="14">
        <v>4105.6093023000003</v>
      </c>
      <c r="F27" s="11" t="str">
        <f t="shared" si="9"/>
        <v>N/A</v>
      </c>
      <c r="G27" s="14">
        <v>3783.9409802999999</v>
      </c>
      <c r="H27" s="11" t="str">
        <f t="shared" si="10"/>
        <v>N/A</v>
      </c>
      <c r="I27" s="12">
        <v>-6.86</v>
      </c>
      <c r="J27" s="12">
        <v>-7.83</v>
      </c>
      <c r="K27" s="47" t="s">
        <v>732</v>
      </c>
      <c r="L27" s="9" t="str">
        <f>IF(J27="Div by 0", "N/A", IF(OR(J27="N/A",K27="N/A"),"N/A", IF(J27&gt;VALUE(MID(K27,1,2)), "No", IF(J27&lt;-1*VALUE(MID(K27,1,2)), "No", "Yes"))))</f>
        <v>Yes</v>
      </c>
    </row>
    <row r="28" spans="1:12" x14ac:dyDescent="0.2">
      <c r="A28" s="60" t="s">
        <v>1127</v>
      </c>
      <c r="B28" s="47" t="s">
        <v>217</v>
      </c>
      <c r="C28" s="14">
        <v>7470.8459280999996</v>
      </c>
      <c r="D28" s="11" t="str">
        <f t="shared" si="8"/>
        <v>N/A</v>
      </c>
      <c r="E28" s="14">
        <v>7105.0960594999997</v>
      </c>
      <c r="F28" s="11" t="str">
        <f t="shared" si="9"/>
        <v>N/A</v>
      </c>
      <c r="G28" s="14">
        <v>6765.3009534000003</v>
      </c>
      <c r="H28" s="11" t="str">
        <f t="shared" si="10"/>
        <v>N/A</v>
      </c>
      <c r="I28" s="12">
        <v>-4.9000000000000004</v>
      </c>
      <c r="J28" s="12">
        <v>-4.78</v>
      </c>
      <c r="K28" s="47" t="s">
        <v>732</v>
      </c>
      <c r="L28" s="9" t="str">
        <f>IF(J28="Div by 0", "N/A", IF(K28="N/A","N/A", IF(J28&gt;VALUE(MID(K28,1,2)), "No", IF(J28&lt;-1*VALUE(MID(K28,1,2)), "No", "Yes"))))</f>
        <v>Yes</v>
      </c>
    </row>
    <row r="29" spans="1:12" x14ac:dyDescent="0.2">
      <c r="A29" s="2" t="s">
        <v>1128</v>
      </c>
      <c r="B29" s="47" t="s">
        <v>217</v>
      </c>
      <c r="C29" s="14">
        <v>7972.4578404000004</v>
      </c>
      <c r="D29" s="11" t="str">
        <f t="shared" si="8"/>
        <v>N/A</v>
      </c>
      <c r="E29" s="14">
        <v>7620.9421130000001</v>
      </c>
      <c r="F29" s="11" t="str">
        <f t="shared" si="9"/>
        <v>N/A</v>
      </c>
      <c r="G29" s="14">
        <v>7509.6828091999996</v>
      </c>
      <c r="H29" s="11" t="str">
        <f t="shared" si="10"/>
        <v>N/A</v>
      </c>
      <c r="I29" s="12">
        <v>-4.41</v>
      </c>
      <c r="J29" s="12">
        <v>-1.46</v>
      </c>
      <c r="K29" s="47" t="s">
        <v>732</v>
      </c>
      <c r="L29" s="9" t="str">
        <f>IF(J29="Div by 0", "N/A", IF(K29="N/A","N/A", IF(J29&gt;VALUE(MID(K29,1,2)), "No", IF(J29&lt;-1*VALUE(MID(K29,1,2)), "No", "Yes"))))</f>
        <v>Yes</v>
      </c>
    </row>
    <row r="30" spans="1:12" x14ac:dyDescent="0.2">
      <c r="A30" s="2" t="s">
        <v>1129</v>
      </c>
      <c r="B30" s="47" t="s">
        <v>217</v>
      </c>
      <c r="C30" s="14">
        <v>6844.9013034999998</v>
      </c>
      <c r="D30" s="11" t="str">
        <f t="shared" si="8"/>
        <v>N/A</v>
      </c>
      <c r="E30" s="14">
        <v>6463.5673484999998</v>
      </c>
      <c r="F30" s="11" t="str">
        <f t="shared" si="9"/>
        <v>N/A</v>
      </c>
      <c r="G30" s="14">
        <v>5861.9804335999997</v>
      </c>
      <c r="H30" s="11" t="str">
        <f t="shared" si="10"/>
        <v>N/A</v>
      </c>
      <c r="I30" s="12">
        <v>-5.57</v>
      </c>
      <c r="J30" s="12">
        <v>-9.31</v>
      </c>
      <c r="K30" s="47" t="s">
        <v>732</v>
      </c>
      <c r="L30" s="9" t="str">
        <f>IF(J30="Div by 0", "N/A", IF(K30="N/A","N/A", IF(J30&gt;VALUE(MID(K30,1,2)), "No", IF(J30&lt;-1*VALUE(MID(K30,1,2)), "No", "Yes"))))</f>
        <v>Yes</v>
      </c>
    </row>
    <row r="31" spans="1:12" x14ac:dyDescent="0.2">
      <c r="A31" s="2" t="s">
        <v>1130</v>
      </c>
      <c r="B31" s="47" t="s">
        <v>217</v>
      </c>
      <c r="C31" s="14">
        <v>7537.0323068999996</v>
      </c>
      <c r="D31" s="11" t="str">
        <f t="shared" si="8"/>
        <v>N/A</v>
      </c>
      <c r="E31" s="14">
        <v>7132.0852809999997</v>
      </c>
      <c r="F31" s="11" t="str">
        <f t="shared" si="9"/>
        <v>N/A</v>
      </c>
      <c r="G31" s="14">
        <v>6824.3269257000002</v>
      </c>
      <c r="H31" s="11" t="str">
        <f t="shared" si="10"/>
        <v>N/A</v>
      </c>
      <c r="I31" s="12">
        <v>-5.37</v>
      </c>
      <c r="J31" s="12">
        <v>-4.32</v>
      </c>
      <c r="K31" s="47" t="s">
        <v>732</v>
      </c>
      <c r="L31" s="9" t="str">
        <f>IF(J31="Div by 0", "N/A", IF(OR(J31="N/A",K31="N/A"),"N/A", IF(J31&gt;VALUE(MID(K31,1,2)), "No", IF(J31&lt;-1*VALUE(MID(K31,1,2)), "No", "Yes"))))</f>
        <v>Yes</v>
      </c>
    </row>
    <row r="32" spans="1:12" x14ac:dyDescent="0.2">
      <c r="A32" s="2" t="s">
        <v>1131</v>
      </c>
      <c r="B32" s="47" t="s">
        <v>217</v>
      </c>
      <c r="C32" s="14">
        <v>7363.0481911999996</v>
      </c>
      <c r="D32" s="11" t="str">
        <f t="shared" si="8"/>
        <v>N/A</v>
      </c>
      <c r="E32" s="14">
        <v>7062.0351173999998</v>
      </c>
      <c r="F32" s="11" t="str">
        <f t="shared" si="9"/>
        <v>N/A</v>
      </c>
      <c r="G32" s="14">
        <v>6672.2261312000001</v>
      </c>
      <c r="H32" s="11" t="str">
        <f t="shared" si="10"/>
        <v>N/A</v>
      </c>
      <c r="I32" s="12">
        <v>-4.09</v>
      </c>
      <c r="J32" s="12">
        <v>-5.52</v>
      </c>
      <c r="K32" s="47" t="s">
        <v>732</v>
      </c>
      <c r="L32" s="9" t="str">
        <f>IF(J32="Div by 0", "N/A", IF(OR(J32="N/A",K32="N/A"),"N/A", IF(J32&gt;VALUE(MID(K32,1,2)), "No", IF(J32&lt;-1*VALUE(MID(K32,1,2)), "No", "Yes"))))</f>
        <v>Yes</v>
      </c>
    </row>
    <row r="33" spans="1:12" x14ac:dyDescent="0.2">
      <c r="A33" s="2" t="s">
        <v>1731</v>
      </c>
      <c r="B33" s="47" t="s">
        <v>217</v>
      </c>
      <c r="C33" s="14">
        <v>13126.475714</v>
      </c>
      <c r="D33" s="11" t="str">
        <f t="shared" si="8"/>
        <v>N/A</v>
      </c>
      <c r="E33" s="14">
        <v>14016.672388999999</v>
      </c>
      <c r="F33" s="11" t="str">
        <f t="shared" si="9"/>
        <v>N/A</v>
      </c>
      <c r="G33" s="14">
        <v>12411.895504</v>
      </c>
      <c r="H33" s="11" t="str">
        <f t="shared" si="10"/>
        <v>N/A</v>
      </c>
      <c r="I33" s="12">
        <v>6.782</v>
      </c>
      <c r="J33" s="12">
        <v>-11.4</v>
      </c>
      <c r="K33" s="47" t="s">
        <v>732</v>
      </c>
      <c r="L33" s="9" t="str">
        <f t="shared" ref="L33:L45" si="12">IF(J33="Div by 0", "N/A", IF(K33="N/A","N/A", IF(J33&gt;VALUE(MID(K33,1,2)), "No", IF(J33&lt;-1*VALUE(MID(K33,1,2)), "No", "Yes"))))</f>
        <v>Yes</v>
      </c>
    </row>
    <row r="34" spans="1:12" x14ac:dyDescent="0.2">
      <c r="A34" s="2" t="s">
        <v>1732</v>
      </c>
      <c r="B34" s="47" t="s">
        <v>217</v>
      </c>
      <c r="C34" s="14">
        <v>741.26698198999998</v>
      </c>
      <c r="D34" s="11" t="str">
        <f t="shared" si="8"/>
        <v>N/A</v>
      </c>
      <c r="E34" s="14">
        <v>680.57672307999997</v>
      </c>
      <c r="F34" s="11" t="str">
        <f t="shared" si="9"/>
        <v>N/A</v>
      </c>
      <c r="G34" s="14">
        <v>671.02995565000003</v>
      </c>
      <c r="H34" s="11" t="str">
        <f t="shared" si="10"/>
        <v>N/A</v>
      </c>
      <c r="I34" s="12">
        <v>-8.19</v>
      </c>
      <c r="J34" s="12">
        <v>-1.4</v>
      </c>
      <c r="K34" s="47" t="s">
        <v>732</v>
      </c>
      <c r="L34" s="9" t="str">
        <f t="shared" si="12"/>
        <v>Yes</v>
      </c>
    </row>
    <row r="35" spans="1:12" x14ac:dyDescent="0.2">
      <c r="A35" s="2" t="s">
        <v>1733</v>
      </c>
      <c r="B35" s="47" t="s">
        <v>217</v>
      </c>
      <c r="C35" s="14">
        <v>10383.529129</v>
      </c>
      <c r="D35" s="11" t="str">
        <f t="shared" si="8"/>
        <v>N/A</v>
      </c>
      <c r="E35" s="14">
        <v>9991.5444119000003</v>
      </c>
      <c r="F35" s="11" t="str">
        <f t="shared" si="9"/>
        <v>N/A</v>
      </c>
      <c r="G35" s="14">
        <v>9898.0721291000009</v>
      </c>
      <c r="H35" s="11" t="str">
        <f t="shared" si="10"/>
        <v>N/A</v>
      </c>
      <c r="I35" s="12">
        <v>-3.78</v>
      </c>
      <c r="J35" s="12">
        <v>-0.93600000000000005</v>
      </c>
      <c r="K35" s="47" t="s">
        <v>732</v>
      </c>
      <c r="L35" s="9" t="str">
        <f t="shared" si="12"/>
        <v>Yes</v>
      </c>
    </row>
    <row r="36" spans="1:12" x14ac:dyDescent="0.2">
      <c r="A36" s="2" t="s">
        <v>1734</v>
      </c>
      <c r="B36" s="47" t="s">
        <v>217</v>
      </c>
      <c r="C36" s="14">
        <v>185.03696063000001</v>
      </c>
      <c r="D36" s="11" t="str">
        <f t="shared" si="8"/>
        <v>N/A</v>
      </c>
      <c r="E36" s="14">
        <v>140.60450685999999</v>
      </c>
      <c r="F36" s="11" t="str">
        <f t="shared" si="9"/>
        <v>N/A</v>
      </c>
      <c r="G36" s="14">
        <v>132.93383077999999</v>
      </c>
      <c r="H36" s="11" t="str">
        <f t="shared" si="10"/>
        <v>N/A</v>
      </c>
      <c r="I36" s="12">
        <v>-24</v>
      </c>
      <c r="J36" s="12">
        <v>-5.46</v>
      </c>
      <c r="K36" s="47" t="s">
        <v>732</v>
      </c>
      <c r="L36" s="9" t="str">
        <f t="shared" si="12"/>
        <v>Yes</v>
      </c>
    </row>
    <row r="37" spans="1:12" x14ac:dyDescent="0.2">
      <c r="A37" s="2" t="s">
        <v>1735</v>
      </c>
      <c r="B37" s="47" t="s">
        <v>217</v>
      </c>
      <c r="C37" s="14">
        <v>24421.307370999999</v>
      </c>
      <c r="D37" s="11" t="str">
        <f t="shared" si="8"/>
        <v>N/A</v>
      </c>
      <c r="E37" s="14">
        <v>24978.930678000001</v>
      </c>
      <c r="F37" s="11" t="str">
        <f t="shared" si="9"/>
        <v>N/A</v>
      </c>
      <c r="G37" s="14">
        <v>25331.388929000001</v>
      </c>
      <c r="H37" s="11" t="str">
        <f t="shared" si="10"/>
        <v>N/A</v>
      </c>
      <c r="I37" s="12">
        <v>2.2829999999999999</v>
      </c>
      <c r="J37" s="12">
        <v>1.411</v>
      </c>
      <c r="K37" s="47" t="s">
        <v>732</v>
      </c>
      <c r="L37" s="9" t="str">
        <f t="shared" si="12"/>
        <v>Yes</v>
      </c>
    </row>
    <row r="38" spans="1:12" x14ac:dyDescent="0.2">
      <c r="A38" s="2" t="s">
        <v>1736</v>
      </c>
      <c r="B38" s="47" t="s">
        <v>217</v>
      </c>
      <c r="C38" s="14">
        <v>0</v>
      </c>
      <c r="D38" s="11" t="str">
        <f t="shared" si="8"/>
        <v>N/A</v>
      </c>
      <c r="E38" s="14" t="s">
        <v>1743</v>
      </c>
      <c r="F38" s="11" t="str">
        <f t="shared" si="9"/>
        <v>N/A</v>
      </c>
      <c r="G38" s="14">
        <v>0</v>
      </c>
      <c r="H38" s="11" t="str">
        <f t="shared" si="10"/>
        <v>N/A</v>
      </c>
      <c r="I38" s="12" t="s">
        <v>1743</v>
      </c>
      <c r="J38" s="12" t="s">
        <v>1743</v>
      </c>
      <c r="K38" s="47" t="s">
        <v>732</v>
      </c>
      <c r="L38" s="9" t="str">
        <f t="shared" si="12"/>
        <v>N/A</v>
      </c>
    </row>
    <row r="39" spans="1:12" x14ac:dyDescent="0.2">
      <c r="A39" s="2" t="s">
        <v>1737</v>
      </c>
      <c r="B39" s="47" t="s">
        <v>217</v>
      </c>
      <c r="C39" s="14">
        <v>178.07307567000001</v>
      </c>
      <c r="D39" s="11" t="str">
        <f t="shared" si="8"/>
        <v>N/A</v>
      </c>
      <c r="E39" s="14">
        <v>123.35610465000001</v>
      </c>
      <c r="F39" s="11" t="str">
        <f t="shared" si="9"/>
        <v>N/A</v>
      </c>
      <c r="G39" s="14">
        <v>115.66469985000001</v>
      </c>
      <c r="H39" s="11" t="str">
        <f t="shared" si="10"/>
        <v>N/A</v>
      </c>
      <c r="I39" s="12">
        <v>-30.7</v>
      </c>
      <c r="J39" s="12">
        <v>-6.24</v>
      </c>
      <c r="K39" s="47" t="s">
        <v>732</v>
      </c>
      <c r="L39" s="9" t="str">
        <f t="shared" si="12"/>
        <v>Yes</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21892.599840999999</v>
      </c>
      <c r="D41" s="11" t="str">
        <f t="shared" si="8"/>
        <v>N/A</v>
      </c>
      <c r="E41" s="14">
        <v>22182.156609999998</v>
      </c>
      <c r="F41" s="11" t="str">
        <f t="shared" si="9"/>
        <v>N/A</v>
      </c>
      <c r="G41" s="14">
        <v>21323.356252000001</v>
      </c>
      <c r="H41" s="11" t="str">
        <f t="shared" si="10"/>
        <v>N/A</v>
      </c>
      <c r="I41" s="12">
        <v>1.323</v>
      </c>
      <c r="J41" s="12">
        <v>-3.87</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13265.368616</v>
      </c>
      <c r="D44" s="11" t="str">
        <f t="shared" si="8"/>
        <v>N/A</v>
      </c>
      <c r="E44" s="14">
        <v>12990.375098</v>
      </c>
      <c r="F44" s="11" t="str">
        <f t="shared" si="9"/>
        <v>N/A</v>
      </c>
      <c r="G44" s="14">
        <v>12806.942096999999</v>
      </c>
      <c r="H44" s="11" t="str">
        <f t="shared" si="10"/>
        <v>N/A</v>
      </c>
      <c r="I44" s="12">
        <v>-2.0699999999999998</v>
      </c>
      <c r="J44" s="12">
        <v>-1.41</v>
      </c>
      <c r="K44" s="47" t="s">
        <v>732</v>
      </c>
      <c r="L44" s="9" t="str">
        <f t="shared" si="12"/>
        <v>Yes</v>
      </c>
    </row>
    <row r="45" spans="1:12" ht="25.5" x14ac:dyDescent="0.2">
      <c r="A45" s="2" t="s">
        <v>1133</v>
      </c>
      <c r="B45" s="47" t="s">
        <v>217</v>
      </c>
      <c r="C45" s="14">
        <v>477.36099607</v>
      </c>
      <c r="D45" s="11" t="str">
        <f t="shared" si="8"/>
        <v>N/A</v>
      </c>
      <c r="E45" s="14">
        <v>421.22372274999998</v>
      </c>
      <c r="F45" s="11" t="str">
        <f t="shared" si="9"/>
        <v>N/A</v>
      </c>
      <c r="G45" s="14">
        <v>410.16725482999999</v>
      </c>
      <c r="H45" s="11" t="str">
        <f t="shared" si="10"/>
        <v>N/A</v>
      </c>
      <c r="I45" s="12">
        <v>-11.8</v>
      </c>
      <c r="J45" s="12">
        <v>-2.62</v>
      </c>
      <c r="K45" s="47" t="s">
        <v>732</v>
      </c>
      <c r="L45" s="9" t="str">
        <f t="shared" si="12"/>
        <v>Yes</v>
      </c>
    </row>
    <row r="46" spans="1:12" x14ac:dyDescent="0.2">
      <c r="A46" s="2" t="s">
        <v>1134</v>
      </c>
      <c r="B46" s="34" t="s">
        <v>217</v>
      </c>
      <c r="C46" s="46">
        <v>50509.607538999997</v>
      </c>
      <c r="D46" s="43" t="str">
        <f t="shared" si="8"/>
        <v>N/A</v>
      </c>
      <c r="E46" s="46">
        <v>51090.204238999999</v>
      </c>
      <c r="F46" s="43" t="str">
        <f t="shared" si="9"/>
        <v>N/A</v>
      </c>
      <c r="G46" s="46">
        <v>51991.896546000004</v>
      </c>
      <c r="H46" s="43" t="str">
        <f t="shared" si="10"/>
        <v>N/A</v>
      </c>
      <c r="I46" s="12">
        <v>1.149</v>
      </c>
      <c r="J46" s="12">
        <v>1.7649999999999999</v>
      </c>
      <c r="K46" s="44" t="s">
        <v>732</v>
      </c>
      <c r="L46" s="9" t="str">
        <f>IF(J46="Div by 0", "N/A", IF(K46="N/A","N/A", IF(J46&gt;VALUE(MID(K46,1,2)), "No", IF(J46&lt;-1*VALUE(MID(K46,1,2)), "No", "Yes"))))</f>
        <v>Yes</v>
      </c>
    </row>
    <row r="47" spans="1:12" x14ac:dyDescent="0.2">
      <c r="A47" s="61" t="s">
        <v>1135</v>
      </c>
      <c r="B47" s="34" t="s">
        <v>217</v>
      </c>
      <c r="C47" s="46">
        <v>29088.231331999999</v>
      </c>
      <c r="D47" s="43" t="str">
        <f t="shared" si="8"/>
        <v>N/A</v>
      </c>
      <c r="E47" s="46">
        <v>27714.519970000001</v>
      </c>
      <c r="F47" s="43" t="str">
        <f t="shared" si="9"/>
        <v>N/A</v>
      </c>
      <c r="G47" s="46">
        <v>27408.178657</v>
      </c>
      <c r="H47" s="43" t="str">
        <f t="shared" si="10"/>
        <v>N/A</v>
      </c>
      <c r="I47" s="12">
        <v>-4.72</v>
      </c>
      <c r="J47" s="12">
        <v>-1.1100000000000001</v>
      </c>
      <c r="K47" s="44" t="s">
        <v>732</v>
      </c>
      <c r="L47" s="9" t="str">
        <f>IF(J47="Div by 0", "N/A", IF(K47="N/A","N/A", IF(J47&gt;VALUE(MID(K47,1,2)), "No", IF(J47&lt;-1*VALUE(MID(K47,1,2)), "No", "Yes"))))</f>
        <v>Yes</v>
      </c>
    </row>
    <row r="48" spans="1:12" ht="25.5" x14ac:dyDescent="0.2">
      <c r="A48" s="2" t="s">
        <v>1136</v>
      </c>
      <c r="B48" s="34" t="s">
        <v>217</v>
      </c>
      <c r="C48" s="46">
        <v>55311.655250999996</v>
      </c>
      <c r="D48" s="43" t="str">
        <f t="shared" si="8"/>
        <v>N/A</v>
      </c>
      <c r="E48" s="46">
        <v>59327.964870999996</v>
      </c>
      <c r="F48" s="43" t="str">
        <f t="shared" si="9"/>
        <v>N/A</v>
      </c>
      <c r="G48" s="46">
        <v>52937.321041000003</v>
      </c>
      <c r="H48" s="43" t="str">
        <f t="shared" si="10"/>
        <v>N/A</v>
      </c>
      <c r="I48" s="12">
        <v>7.2610000000000001</v>
      </c>
      <c r="J48" s="12">
        <v>-10.8</v>
      </c>
      <c r="K48" s="44" t="s">
        <v>732</v>
      </c>
      <c r="L48" s="9" t="str">
        <f>IF(J48="Div by 0", "N/A", IF(K48="N/A","N/A", IF(J48&gt;VALUE(MID(K48,1,2)), "No", IF(J48&lt;-1*VALUE(MID(K48,1,2)), "No", "Yes"))))</f>
        <v>Yes</v>
      </c>
    </row>
    <row r="49" spans="1:12" x14ac:dyDescent="0.2">
      <c r="A49" s="6" t="s">
        <v>1137</v>
      </c>
      <c r="B49" s="34" t="s">
        <v>217</v>
      </c>
      <c r="C49" s="46">
        <v>30729.183835</v>
      </c>
      <c r="D49" s="43" t="str">
        <f t="shared" si="8"/>
        <v>N/A</v>
      </c>
      <c r="E49" s="46">
        <v>29916.233175000001</v>
      </c>
      <c r="F49" s="43" t="str">
        <f t="shared" si="9"/>
        <v>N/A</v>
      </c>
      <c r="G49" s="46">
        <v>29021.402521</v>
      </c>
      <c r="H49" s="43" t="str">
        <f t="shared" si="10"/>
        <v>N/A</v>
      </c>
      <c r="I49" s="12">
        <v>-2.65</v>
      </c>
      <c r="J49" s="12">
        <v>-2.99</v>
      </c>
      <c r="K49" s="44" t="s">
        <v>732</v>
      </c>
      <c r="L49" s="9" t="str">
        <f t="shared" ref="L49:L59" si="13">IF(J49="Div by 0", "N/A", IF(K49="N/A","N/A", IF(J49&gt;VALUE(MID(K49,1,2)), "No", IF(J49&lt;-1*VALUE(MID(K49,1,2)), "No", "Yes"))))</f>
        <v>Yes</v>
      </c>
    </row>
    <row r="50" spans="1:12" ht="25.5" x14ac:dyDescent="0.2">
      <c r="A50" s="2" t="s">
        <v>1138</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3"/>
        <v>N/A</v>
      </c>
    </row>
    <row r="51" spans="1:12" x14ac:dyDescent="0.2">
      <c r="A51" s="2" t="s">
        <v>1139</v>
      </c>
      <c r="B51" s="34" t="s">
        <v>217</v>
      </c>
      <c r="C51" s="46">
        <v>11553.937803999999</v>
      </c>
      <c r="D51" s="43" t="str">
        <f t="shared" ref="D51:D82" si="14">IF($B51="N/A","N/A",IF(C51&gt;10,"No",IF(C51&lt;-10,"No","Yes")))</f>
        <v>N/A</v>
      </c>
      <c r="E51" s="46">
        <v>10254.587952</v>
      </c>
      <c r="F51" s="43" t="str">
        <f t="shared" ref="F51:F82" si="15">IF($B51="N/A","N/A",IF(E51&gt;10,"No",IF(E51&lt;-10,"No","Yes")))</f>
        <v>N/A</v>
      </c>
      <c r="G51" s="46">
        <v>9876.6641493000006</v>
      </c>
      <c r="H51" s="43" t="str">
        <f t="shared" ref="H51:H82" si="16">IF($B51="N/A","N/A",IF(G51&gt;10,"No",IF(G51&lt;-10,"No","Yes")))</f>
        <v>N/A</v>
      </c>
      <c r="I51" s="12">
        <v>-11.2</v>
      </c>
      <c r="J51" s="12">
        <v>-3.69</v>
      </c>
      <c r="K51" s="44" t="s">
        <v>732</v>
      </c>
      <c r="L51" s="9" t="str">
        <f t="shared" si="13"/>
        <v>Yes</v>
      </c>
    </row>
    <row r="52" spans="1:12" ht="25.5" x14ac:dyDescent="0.2">
      <c r="A52" s="2" t="s">
        <v>1140</v>
      </c>
      <c r="B52" s="34" t="s">
        <v>217</v>
      </c>
      <c r="C52" s="46">
        <v>30586.118297000001</v>
      </c>
      <c r="D52" s="43" t="str">
        <f t="shared" si="14"/>
        <v>N/A</v>
      </c>
      <c r="E52" s="46">
        <v>29564.107812999999</v>
      </c>
      <c r="F52" s="43" t="str">
        <f t="shared" si="15"/>
        <v>N/A</v>
      </c>
      <c r="G52" s="46">
        <v>28064.616000000002</v>
      </c>
      <c r="H52" s="43" t="str">
        <f t="shared" si="16"/>
        <v>N/A</v>
      </c>
      <c r="I52" s="12">
        <v>-3.34</v>
      </c>
      <c r="J52" s="12">
        <v>-5.07</v>
      </c>
      <c r="K52" s="44" t="s">
        <v>732</v>
      </c>
      <c r="L52" s="9" t="str">
        <f t="shared" si="13"/>
        <v>Yes</v>
      </c>
    </row>
    <row r="53" spans="1:12" ht="25.5" x14ac:dyDescent="0.2">
      <c r="A53" s="2" t="s">
        <v>1141</v>
      </c>
      <c r="B53" s="34" t="s">
        <v>217</v>
      </c>
      <c r="C53" s="46" t="s">
        <v>1743</v>
      </c>
      <c r="D53" s="43" t="str">
        <f t="shared" si="14"/>
        <v>N/A</v>
      </c>
      <c r="E53" s="46" t="s">
        <v>1743</v>
      </c>
      <c r="F53" s="43" t="str">
        <f t="shared" si="15"/>
        <v>N/A</v>
      </c>
      <c r="G53" s="46" t="s">
        <v>1743</v>
      </c>
      <c r="H53" s="43" t="str">
        <f t="shared" si="16"/>
        <v>N/A</v>
      </c>
      <c r="I53" s="12" t="s">
        <v>1743</v>
      </c>
      <c r="J53" s="12" t="s">
        <v>1743</v>
      </c>
      <c r="K53" s="44" t="s">
        <v>732</v>
      </c>
      <c r="L53" s="9" t="str">
        <f t="shared" si="13"/>
        <v>N/A</v>
      </c>
    </row>
    <row r="54" spans="1:12" ht="25.5" x14ac:dyDescent="0.2">
      <c r="A54" s="2" t="s">
        <v>1142</v>
      </c>
      <c r="B54" s="34" t="s">
        <v>217</v>
      </c>
      <c r="C54" s="46" t="s">
        <v>1743</v>
      </c>
      <c r="D54" s="43" t="str">
        <f t="shared" si="14"/>
        <v>N/A</v>
      </c>
      <c r="E54" s="46" t="s">
        <v>1743</v>
      </c>
      <c r="F54" s="43" t="str">
        <f t="shared" si="15"/>
        <v>N/A</v>
      </c>
      <c r="G54" s="46" t="s">
        <v>1743</v>
      </c>
      <c r="H54" s="43" t="str">
        <f t="shared" si="16"/>
        <v>N/A</v>
      </c>
      <c r="I54" s="12" t="s">
        <v>1743</v>
      </c>
      <c r="J54" s="12" t="s">
        <v>1743</v>
      </c>
      <c r="K54" s="44" t="s">
        <v>732</v>
      </c>
      <c r="L54" s="9" t="str">
        <f t="shared" si="13"/>
        <v>N/A</v>
      </c>
    </row>
    <row r="55" spans="1:12" ht="25.5" x14ac:dyDescent="0.2">
      <c r="A55" s="2" t="s">
        <v>1143</v>
      </c>
      <c r="B55" s="34" t="s">
        <v>217</v>
      </c>
      <c r="C55" s="46">
        <v>53658.667825999997</v>
      </c>
      <c r="D55" s="43" t="str">
        <f t="shared" si="14"/>
        <v>N/A</v>
      </c>
      <c r="E55" s="46">
        <v>54075.994111</v>
      </c>
      <c r="F55" s="43" t="str">
        <f t="shared" si="15"/>
        <v>N/A</v>
      </c>
      <c r="G55" s="46">
        <v>54350.560579999998</v>
      </c>
      <c r="H55" s="43" t="str">
        <f t="shared" si="16"/>
        <v>N/A</v>
      </c>
      <c r="I55" s="12">
        <v>0.77769999999999995</v>
      </c>
      <c r="J55" s="12">
        <v>0.50770000000000004</v>
      </c>
      <c r="K55" s="44" t="s">
        <v>732</v>
      </c>
      <c r="L55" s="9" t="str">
        <f t="shared" si="13"/>
        <v>Yes</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t="s">
        <v>1743</v>
      </c>
      <c r="D57" s="43" t="str">
        <f t="shared" si="14"/>
        <v>N/A</v>
      </c>
      <c r="E57" s="46" t="s">
        <v>1743</v>
      </c>
      <c r="F57" s="43" t="str">
        <f t="shared" si="15"/>
        <v>N/A</v>
      </c>
      <c r="G57" s="46" t="s">
        <v>1743</v>
      </c>
      <c r="H57" s="43" t="str">
        <f t="shared" si="16"/>
        <v>N/A</v>
      </c>
      <c r="I57" s="12" t="s">
        <v>1743</v>
      </c>
      <c r="J57" s="12" t="s">
        <v>1743</v>
      </c>
      <c r="K57" s="44" t="s">
        <v>732</v>
      </c>
      <c r="L57" s="9" t="str">
        <f t="shared" si="13"/>
        <v>N/A</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84700719</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0</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7678616</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3037868</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0</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73984235</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0</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17494.769527</v>
      </c>
      <c r="D71" s="43" t="str">
        <f t="shared" si="14"/>
        <v>N/A</v>
      </c>
      <c r="E71" s="46">
        <v>18374.428960000001</v>
      </c>
      <c r="F71" s="43" t="str">
        <f t="shared" si="15"/>
        <v>N/A</v>
      </c>
      <c r="G71" s="46">
        <v>18409.197783</v>
      </c>
      <c r="H71" s="43" t="str">
        <f t="shared" si="16"/>
        <v>N/A</v>
      </c>
      <c r="I71" s="12">
        <v>5.0279999999999996</v>
      </c>
      <c r="J71" s="12">
        <v>0.18920000000000001</v>
      </c>
      <c r="K71" s="44" t="s">
        <v>732</v>
      </c>
      <c r="L71" s="9" t="str">
        <f t="shared" ref="L71:L81" si="18">IF(J71="Div by 0", "N/A", IF(K71="N/A","N/A", IF(J71&gt;VALUE(MID(K71,1,2)), "No", IF(J71&lt;-1*VALUE(MID(K71,1,2)), "No", "Yes"))))</f>
        <v>Yes</v>
      </c>
    </row>
    <row r="72" spans="1:12" ht="25.5" x14ac:dyDescent="0.2">
      <c r="A72" s="2" t="s">
        <v>1159</v>
      </c>
      <c r="B72" s="34" t="s">
        <v>217</v>
      </c>
      <c r="C72" s="46" t="s">
        <v>1743</v>
      </c>
      <c r="D72" s="43" t="str">
        <f t="shared" si="14"/>
        <v>N/A</v>
      </c>
      <c r="E72" s="46" t="s">
        <v>1743</v>
      </c>
      <c r="F72" s="43" t="str">
        <f t="shared" si="15"/>
        <v>N/A</v>
      </c>
      <c r="G72" s="46" t="s">
        <v>1743</v>
      </c>
      <c r="H72" s="43" t="str">
        <f t="shared" si="16"/>
        <v>N/A</v>
      </c>
      <c r="I72" s="12" t="s">
        <v>1743</v>
      </c>
      <c r="J72" s="12" t="s">
        <v>1743</v>
      </c>
      <c r="K72" s="44" t="s">
        <v>732</v>
      </c>
      <c r="L72" s="9" t="str">
        <f t="shared" si="18"/>
        <v>N/A</v>
      </c>
    </row>
    <row r="73" spans="1:12" ht="25.5" x14ac:dyDescent="0.2">
      <c r="A73" s="2" t="s">
        <v>1160</v>
      </c>
      <c r="B73" s="34" t="s">
        <v>217</v>
      </c>
      <c r="C73" s="46">
        <v>3012.6875607000002</v>
      </c>
      <c r="D73" s="43" t="str">
        <f t="shared" si="14"/>
        <v>N/A</v>
      </c>
      <c r="E73" s="46">
        <v>3688.626988</v>
      </c>
      <c r="F73" s="43" t="str">
        <f t="shared" si="15"/>
        <v>N/A</v>
      </c>
      <c r="G73" s="46">
        <v>3411.2021324000002</v>
      </c>
      <c r="H73" s="43" t="str">
        <f t="shared" si="16"/>
        <v>N/A</v>
      </c>
      <c r="I73" s="12">
        <v>22.44</v>
      </c>
      <c r="J73" s="12">
        <v>-7.52</v>
      </c>
      <c r="K73" s="44" t="s">
        <v>732</v>
      </c>
      <c r="L73" s="9" t="str">
        <f t="shared" si="18"/>
        <v>Yes</v>
      </c>
    </row>
    <row r="74" spans="1:12" ht="25.5" x14ac:dyDescent="0.2">
      <c r="A74" s="2" t="s">
        <v>1161</v>
      </c>
      <c r="B74" s="34" t="s">
        <v>217</v>
      </c>
      <c r="C74" s="46">
        <v>4383.9416404000003</v>
      </c>
      <c r="D74" s="43" t="str">
        <f t="shared" si="14"/>
        <v>N/A</v>
      </c>
      <c r="E74" s="46">
        <v>4968.2687500000002</v>
      </c>
      <c r="F74" s="43" t="str">
        <f t="shared" si="15"/>
        <v>N/A</v>
      </c>
      <c r="G74" s="46">
        <v>4860.5888000000004</v>
      </c>
      <c r="H74" s="43" t="str">
        <f t="shared" si="16"/>
        <v>N/A</v>
      </c>
      <c r="I74" s="12">
        <v>13.33</v>
      </c>
      <c r="J74" s="12">
        <v>-2.17</v>
      </c>
      <c r="K74" s="44" t="s">
        <v>732</v>
      </c>
      <c r="L74" s="9" t="str">
        <f t="shared" si="18"/>
        <v>Yes</v>
      </c>
    </row>
    <row r="75" spans="1:12" ht="25.5" x14ac:dyDescent="0.2">
      <c r="A75" s="2" t="s">
        <v>1162</v>
      </c>
      <c r="B75" s="34" t="s">
        <v>217</v>
      </c>
      <c r="C75" s="46" t="s">
        <v>1743</v>
      </c>
      <c r="D75" s="43" t="str">
        <f t="shared" si="14"/>
        <v>N/A</v>
      </c>
      <c r="E75" s="46" t="s">
        <v>1743</v>
      </c>
      <c r="F75" s="43" t="str">
        <f t="shared" si="15"/>
        <v>N/A</v>
      </c>
      <c r="G75" s="46" t="s">
        <v>1743</v>
      </c>
      <c r="H75" s="43" t="str">
        <f t="shared" si="16"/>
        <v>N/A</v>
      </c>
      <c r="I75" s="12" t="s">
        <v>1743</v>
      </c>
      <c r="J75" s="12" t="s">
        <v>1743</v>
      </c>
      <c r="K75" s="44" t="s">
        <v>732</v>
      </c>
      <c r="L75" s="9" t="str">
        <f t="shared" si="18"/>
        <v>N/A</v>
      </c>
    </row>
    <row r="76" spans="1:12" ht="25.5" x14ac:dyDescent="0.2">
      <c r="A76" s="2" t="s">
        <v>1163</v>
      </c>
      <c r="B76" s="34" t="s">
        <v>217</v>
      </c>
      <c r="C76" s="46" t="s">
        <v>1743</v>
      </c>
      <c r="D76" s="43" t="str">
        <f t="shared" si="14"/>
        <v>N/A</v>
      </c>
      <c r="E76" s="46" t="s">
        <v>1743</v>
      </c>
      <c r="F76" s="43" t="str">
        <f t="shared" si="15"/>
        <v>N/A</v>
      </c>
      <c r="G76" s="46" t="s">
        <v>1743</v>
      </c>
      <c r="H76" s="43" t="str">
        <f t="shared" si="16"/>
        <v>N/A</v>
      </c>
      <c r="I76" s="12" t="s">
        <v>1743</v>
      </c>
      <c r="J76" s="12" t="s">
        <v>1743</v>
      </c>
      <c r="K76" s="44" t="s">
        <v>732</v>
      </c>
      <c r="L76" s="9" t="str">
        <f t="shared" si="18"/>
        <v>N/A</v>
      </c>
    </row>
    <row r="77" spans="1:12" ht="25.5" x14ac:dyDescent="0.2">
      <c r="A77" s="2" t="s">
        <v>1164</v>
      </c>
      <c r="B77" s="34" t="s">
        <v>217</v>
      </c>
      <c r="C77" s="46">
        <v>39591.227246000002</v>
      </c>
      <c r="D77" s="43" t="str">
        <f t="shared" si="14"/>
        <v>N/A</v>
      </c>
      <c r="E77" s="46">
        <v>41373.829210999997</v>
      </c>
      <c r="F77" s="43" t="str">
        <f t="shared" si="15"/>
        <v>N/A</v>
      </c>
      <c r="G77" s="46">
        <v>42889.411593999997</v>
      </c>
      <c r="H77" s="43" t="str">
        <f t="shared" si="16"/>
        <v>N/A</v>
      </c>
      <c r="I77" s="12">
        <v>4.5030000000000001</v>
      </c>
      <c r="J77" s="12">
        <v>3.6629999999999998</v>
      </c>
      <c r="K77" s="44" t="s">
        <v>732</v>
      </c>
      <c r="L77" s="9" t="str">
        <f t="shared" si="18"/>
        <v>Yes</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t="s">
        <v>1743</v>
      </c>
      <c r="D79" s="43" t="str">
        <f t="shared" si="14"/>
        <v>N/A</v>
      </c>
      <c r="E79" s="46" t="s">
        <v>1743</v>
      </c>
      <c r="F79" s="43" t="str">
        <f t="shared" si="15"/>
        <v>N/A</v>
      </c>
      <c r="G79" s="46" t="s">
        <v>1743</v>
      </c>
      <c r="H79" s="43" t="str">
        <f t="shared" si="16"/>
        <v>N/A</v>
      </c>
      <c r="I79" s="12" t="s">
        <v>1743</v>
      </c>
      <c r="J79" s="12" t="s">
        <v>1743</v>
      </c>
      <c r="K79" s="44" t="s">
        <v>732</v>
      </c>
      <c r="L79" s="9" t="str">
        <f t="shared" si="18"/>
        <v>N/A</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84582693</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4371</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19350.879204000001</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1199473</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2054</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583.96932814000002</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56794514</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1410</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40279.797163000003</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6884396</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790</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8714.4253164999991</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10097666</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1001</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10087.578422000001</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159414</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355</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v>449.05352112999998</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655500</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413</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v>1587.1670701999999</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6645015</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1499</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4432.9653102000002</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104865</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100</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1048.6500000000001</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258776</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280</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924.2</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92722</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93</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997.01075269</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0</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0</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t="s">
        <v>1743</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0</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0</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t="s">
        <v>1743</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529350</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1313</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403.16070069</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1018636</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1144</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890.41608392000001</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0</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0</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t="s">
        <v>1743</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0</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0</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t="s">
        <v>1743</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142366</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261</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545.46360153000001</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1172725605</v>
      </c>
      <c r="F139" s="11" t="str">
        <f t="shared" si="24"/>
        <v>N/A</v>
      </c>
      <c r="G139" s="14">
        <v>1283746811</v>
      </c>
      <c r="H139" s="11" t="str">
        <f t="shared" si="25"/>
        <v>N/A</v>
      </c>
      <c r="I139" s="12" t="s">
        <v>217</v>
      </c>
      <c r="J139" s="12">
        <v>9.4670000000000005</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4145.8991070000002</v>
      </c>
      <c r="F140" s="11" t="str">
        <f t="shared" si="24"/>
        <v>N/A</v>
      </c>
      <c r="G140" s="14">
        <v>3870.2627745</v>
      </c>
      <c r="H140" s="11" t="str">
        <f t="shared" si="25"/>
        <v>N/A</v>
      </c>
      <c r="I140" s="12" t="s">
        <v>217</v>
      </c>
      <c r="J140" s="12">
        <v>-6.65</v>
      </c>
      <c r="K140" s="14" t="s">
        <v>217</v>
      </c>
      <c r="L140" s="9" t="str">
        <f t="shared" si="26"/>
        <v>N/A</v>
      </c>
    </row>
    <row r="141" spans="1:12" x14ac:dyDescent="0.2">
      <c r="A141" s="57" t="s">
        <v>406</v>
      </c>
      <c r="B141" s="14" t="s">
        <v>217</v>
      </c>
      <c r="C141" s="14">
        <v>20420868</v>
      </c>
      <c r="D141" s="11" t="str">
        <f t="shared" si="23"/>
        <v>N/A</v>
      </c>
      <c r="E141" s="14">
        <v>18205008</v>
      </c>
      <c r="F141" s="11" t="str">
        <f t="shared" si="24"/>
        <v>N/A</v>
      </c>
      <c r="G141" s="14">
        <v>20715603</v>
      </c>
      <c r="H141" s="11" t="str">
        <f t="shared" si="25"/>
        <v>N/A</v>
      </c>
      <c r="I141" s="12">
        <v>-10.9</v>
      </c>
      <c r="J141" s="12">
        <v>13.79</v>
      </c>
      <c r="K141" s="14" t="s">
        <v>217</v>
      </c>
      <c r="L141" s="9" t="str">
        <f t="shared" si="26"/>
        <v>N/A</v>
      </c>
    </row>
    <row r="142" spans="1:12" x14ac:dyDescent="0.2">
      <c r="A142" s="57" t="s">
        <v>1206</v>
      </c>
      <c r="B142" s="14" t="s">
        <v>217</v>
      </c>
      <c r="C142" s="14">
        <v>3475.3008850000001</v>
      </c>
      <c r="D142" s="11" t="str">
        <f t="shared" si="23"/>
        <v>N/A</v>
      </c>
      <c r="E142" s="14">
        <v>3613.5387058000001</v>
      </c>
      <c r="F142" s="11" t="str">
        <f t="shared" si="24"/>
        <v>N/A</v>
      </c>
      <c r="G142" s="14">
        <v>3907.1299509999999</v>
      </c>
      <c r="H142" s="11" t="str">
        <f t="shared" si="25"/>
        <v>N/A</v>
      </c>
      <c r="I142" s="12">
        <v>3.9780000000000002</v>
      </c>
      <c r="J142" s="12">
        <v>8.125</v>
      </c>
      <c r="K142" s="14" t="s">
        <v>217</v>
      </c>
      <c r="L142" s="9" t="str">
        <f t="shared" si="26"/>
        <v>N/A</v>
      </c>
    </row>
    <row r="143" spans="1:12" x14ac:dyDescent="0.2">
      <c r="A143" s="57" t="s">
        <v>407</v>
      </c>
      <c r="B143" s="14" t="s">
        <v>217</v>
      </c>
      <c r="C143" s="14">
        <v>4902509</v>
      </c>
      <c r="D143" s="11" t="str">
        <f t="shared" si="23"/>
        <v>N/A</v>
      </c>
      <c r="E143" s="14">
        <v>5334061</v>
      </c>
      <c r="F143" s="11" t="str">
        <f t="shared" si="24"/>
        <v>N/A</v>
      </c>
      <c r="G143" s="14">
        <v>6030441</v>
      </c>
      <c r="H143" s="11" t="str">
        <f t="shared" si="25"/>
        <v>N/A</v>
      </c>
      <c r="I143" s="12">
        <v>8.8030000000000008</v>
      </c>
      <c r="J143" s="12">
        <v>13.06</v>
      </c>
      <c r="K143" s="14" t="s">
        <v>217</v>
      </c>
      <c r="L143" s="9" t="str">
        <f t="shared" si="26"/>
        <v>N/A</v>
      </c>
    </row>
    <row r="144" spans="1:12" ht="25.5" x14ac:dyDescent="0.2">
      <c r="A144" s="57" t="s">
        <v>1207</v>
      </c>
      <c r="B144" s="14" t="s">
        <v>217</v>
      </c>
      <c r="C144" s="14">
        <v>273.88318435999997</v>
      </c>
      <c r="D144" s="11" t="str">
        <f t="shared" si="23"/>
        <v>N/A</v>
      </c>
      <c r="E144" s="14">
        <v>276.57684331000002</v>
      </c>
      <c r="F144" s="11" t="str">
        <f t="shared" si="24"/>
        <v>N/A</v>
      </c>
      <c r="G144" s="14">
        <v>272.94473613000002</v>
      </c>
      <c r="H144" s="11" t="str">
        <f t="shared" si="25"/>
        <v>N/A</v>
      </c>
      <c r="I144" s="12">
        <v>0.98350000000000004</v>
      </c>
      <c r="J144" s="12">
        <v>-1.31</v>
      </c>
      <c r="K144" s="14" t="s">
        <v>217</v>
      </c>
      <c r="L144" s="9" t="str">
        <f t="shared" si="26"/>
        <v>N/A</v>
      </c>
    </row>
    <row r="145" spans="1:13" x14ac:dyDescent="0.2">
      <c r="A145" s="57" t="s">
        <v>408</v>
      </c>
      <c r="B145" s="14" t="s">
        <v>217</v>
      </c>
      <c r="C145" s="14" t="s">
        <v>217</v>
      </c>
      <c r="D145" s="11" t="str">
        <f t="shared" si="23"/>
        <v>N/A</v>
      </c>
      <c r="E145" s="14">
        <v>17574243</v>
      </c>
      <c r="F145" s="11" t="str">
        <f t="shared" si="24"/>
        <v>N/A</v>
      </c>
      <c r="G145" s="14">
        <v>20019875</v>
      </c>
      <c r="H145" s="11" t="str">
        <f t="shared" si="25"/>
        <v>N/A</v>
      </c>
      <c r="I145" s="12" t="s">
        <v>217</v>
      </c>
      <c r="J145" s="12">
        <v>13.92</v>
      </c>
      <c r="K145" s="14" t="s">
        <v>217</v>
      </c>
      <c r="L145" s="9" t="str">
        <f t="shared" si="26"/>
        <v>N/A</v>
      </c>
    </row>
    <row r="146" spans="1:13" x14ac:dyDescent="0.2">
      <c r="A146" s="57" t="s">
        <v>1208</v>
      </c>
      <c r="B146" s="14" t="s">
        <v>217</v>
      </c>
      <c r="C146" s="14" t="s">
        <v>217</v>
      </c>
      <c r="D146" s="11" t="str">
        <f t="shared" si="23"/>
        <v>N/A</v>
      </c>
      <c r="E146" s="14">
        <v>2368.1771997999999</v>
      </c>
      <c r="F146" s="11" t="str">
        <f t="shared" si="24"/>
        <v>N/A</v>
      </c>
      <c r="G146" s="14">
        <v>2283.5491046000002</v>
      </c>
      <c r="H146" s="11" t="str">
        <f t="shared" si="25"/>
        <v>N/A</v>
      </c>
      <c r="I146" s="12" t="s">
        <v>217</v>
      </c>
      <c r="J146" s="12">
        <v>-3.57</v>
      </c>
      <c r="K146" s="14" t="s">
        <v>217</v>
      </c>
      <c r="L146" s="9" t="str">
        <f t="shared" si="26"/>
        <v>N/A</v>
      </c>
    </row>
    <row r="147" spans="1:13" x14ac:dyDescent="0.2">
      <c r="A147" s="57" t="s">
        <v>409</v>
      </c>
      <c r="B147" s="14" t="s">
        <v>217</v>
      </c>
      <c r="C147" s="14" t="s">
        <v>217</v>
      </c>
      <c r="D147" s="11" t="str">
        <f t="shared" ref="D147:D160" si="27">IF($B147="N/A","N/A",IF(C147&gt;10,"No",IF(C147&lt;-10,"No","Yes")))</f>
        <v>N/A</v>
      </c>
      <c r="E147" s="14">
        <v>223002</v>
      </c>
      <c r="F147" s="11" t="str">
        <f t="shared" ref="F147:F160" si="28">IF($B147="N/A","N/A",IF(E147&gt;10,"No",IF(E147&lt;-10,"No","Yes")))</f>
        <v>N/A</v>
      </c>
      <c r="G147" s="14">
        <v>266999</v>
      </c>
      <c r="H147" s="11" t="str">
        <f t="shared" ref="H147:H160" si="29">IF($B147="N/A","N/A",IF(G147&gt;10,"No",IF(G147&lt;-10,"No","Yes")))</f>
        <v>N/A</v>
      </c>
      <c r="I147" s="12" t="s">
        <v>217</v>
      </c>
      <c r="J147" s="12">
        <v>19.73</v>
      </c>
      <c r="K147" s="14" t="s">
        <v>217</v>
      </c>
      <c r="L147" s="9" t="str">
        <f t="shared" si="26"/>
        <v>N/A</v>
      </c>
    </row>
    <row r="148" spans="1:13" x14ac:dyDescent="0.2">
      <c r="A148" s="57" t="s">
        <v>1209</v>
      </c>
      <c r="B148" s="14" t="s">
        <v>217</v>
      </c>
      <c r="C148" s="14" t="s">
        <v>217</v>
      </c>
      <c r="D148" s="11" t="str">
        <f t="shared" si="27"/>
        <v>N/A</v>
      </c>
      <c r="E148" s="14">
        <v>15928.714286</v>
      </c>
      <c r="F148" s="11" t="str">
        <f t="shared" si="28"/>
        <v>N/A</v>
      </c>
      <c r="G148" s="14">
        <v>14052.578947</v>
      </c>
      <c r="H148" s="11" t="str">
        <f t="shared" si="29"/>
        <v>N/A</v>
      </c>
      <c r="I148" s="12" t="s">
        <v>217</v>
      </c>
      <c r="J148" s="12">
        <v>-11.8</v>
      </c>
      <c r="K148" s="14" t="s">
        <v>217</v>
      </c>
      <c r="L148" s="9" t="str">
        <f t="shared" si="26"/>
        <v>N/A</v>
      </c>
    </row>
    <row r="149" spans="1:13" x14ac:dyDescent="0.2">
      <c r="A149" s="57" t="s">
        <v>410</v>
      </c>
      <c r="B149" s="14" t="s">
        <v>217</v>
      </c>
      <c r="C149" s="14">
        <v>0</v>
      </c>
      <c r="D149" s="11" t="str">
        <f t="shared" si="27"/>
        <v>N/A</v>
      </c>
      <c r="E149" s="14">
        <v>0</v>
      </c>
      <c r="F149" s="11" t="str">
        <f t="shared" si="28"/>
        <v>N/A</v>
      </c>
      <c r="G149" s="14">
        <v>0</v>
      </c>
      <c r="H149" s="11" t="str">
        <f t="shared" si="29"/>
        <v>N/A</v>
      </c>
      <c r="I149" s="12" t="s">
        <v>1743</v>
      </c>
      <c r="J149" s="12" t="s">
        <v>1743</v>
      </c>
      <c r="K149" s="14" t="s">
        <v>217</v>
      </c>
      <c r="L149" s="9" t="str">
        <f t="shared" si="26"/>
        <v>N/A</v>
      </c>
    </row>
    <row r="150" spans="1:13" x14ac:dyDescent="0.2">
      <c r="A150" s="57" t="s">
        <v>1210</v>
      </c>
      <c r="B150" s="14" t="s">
        <v>217</v>
      </c>
      <c r="C150" s="14" t="s">
        <v>1743</v>
      </c>
      <c r="D150" s="11" t="str">
        <f t="shared" si="27"/>
        <v>N/A</v>
      </c>
      <c r="E150" s="14" t="s">
        <v>1743</v>
      </c>
      <c r="F150" s="11" t="str">
        <f t="shared" si="28"/>
        <v>N/A</v>
      </c>
      <c r="G150" s="14" t="s">
        <v>1743</v>
      </c>
      <c r="H150" s="11" t="str">
        <f t="shared" si="29"/>
        <v>N/A</v>
      </c>
      <c r="I150" s="12" t="s">
        <v>1743</v>
      </c>
      <c r="J150" s="12" t="s">
        <v>1743</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0</v>
      </c>
      <c r="F153" s="11" t="str">
        <f t="shared" si="28"/>
        <v>N/A</v>
      </c>
      <c r="G153" s="14">
        <v>0</v>
      </c>
      <c r="H153" s="11" t="str">
        <f t="shared" si="29"/>
        <v>N/A</v>
      </c>
      <c r="I153" s="12" t="s">
        <v>217</v>
      </c>
      <c r="J153" s="12" t="s">
        <v>1743</v>
      </c>
      <c r="K153" s="14" t="s">
        <v>217</v>
      </c>
      <c r="L153" s="9" t="str">
        <f t="shared" si="26"/>
        <v>N/A</v>
      </c>
      <c r="M153" s="63"/>
    </row>
    <row r="154" spans="1:13" x14ac:dyDescent="0.2">
      <c r="A154" s="57" t="s">
        <v>1212</v>
      </c>
      <c r="B154" s="14" t="s">
        <v>217</v>
      </c>
      <c r="C154" s="14" t="s">
        <v>217</v>
      </c>
      <c r="D154" s="11" t="str">
        <f t="shared" si="27"/>
        <v>N/A</v>
      </c>
      <c r="E154" s="14" t="s">
        <v>1743</v>
      </c>
      <c r="F154" s="11" t="str">
        <f t="shared" si="28"/>
        <v>N/A</v>
      </c>
      <c r="G154" s="14" t="s">
        <v>1743</v>
      </c>
      <c r="H154" s="11" t="str">
        <f t="shared" si="29"/>
        <v>N/A</v>
      </c>
      <c r="I154" s="12" t="s">
        <v>217</v>
      </c>
      <c r="J154" s="12" t="s">
        <v>1743</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t="s">
        <v>1743</v>
      </c>
      <c r="D164" s="130" t="str">
        <f t="shared" ref="D164:D166" si="31">IF($B164="N/A","N/A",IF(C164&gt;10,"No",IF(C164&lt;-10,"No","Yes")))</f>
        <v>N/A</v>
      </c>
      <c r="E164" s="131" t="s">
        <v>1743</v>
      </c>
      <c r="F164" s="130" t="str">
        <f t="shared" ref="F164:F166" si="32">IF($B164="N/A","N/A",IF(E164&gt;10,"No",IF(E164&lt;-10,"No","Yes")))</f>
        <v>N/A</v>
      </c>
      <c r="G164" s="131" t="s">
        <v>1743</v>
      </c>
      <c r="H164" s="130" t="str">
        <f t="shared" ref="H164:H166" si="33">IF($B164="N/A","N/A",IF(G164&gt;10,"No",IF(G164&lt;-10,"No","Yes")))</f>
        <v>N/A</v>
      </c>
      <c r="I164" s="132" t="s">
        <v>1743</v>
      </c>
      <c r="J164" s="132" t="s">
        <v>1743</v>
      </c>
      <c r="K164" s="133" t="s">
        <v>732</v>
      </c>
      <c r="L164" s="134" t="str">
        <f>IF(J164="Div by 0", "N/A", IF(OR(J164="N/A",K164="N/A"),"N/A", IF(J164&gt;VALUE(MID(K164,1,2)), "No", IF(J164&lt;-1*VALUE(MID(K164,1,2)), "No", "Yes"))))</f>
        <v>N/A</v>
      </c>
      <c r="N164" s="64"/>
    </row>
    <row r="165" spans="1:16" x14ac:dyDescent="0.2">
      <c r="A165" s="57" t="s">
        <v>1217</v>
      </c>
      <c r="B165" s="131" t="s">
        <v>217</v>
      </c>
      <c r="C165" s="131" t="s">
        <v>1743</v>
      </c>
      <c r="D165" s="130" t="str">
        <f t="shared" si="31"/>
        <v>N/A</v>
      </c>
      <c r="E165" s="131" t="s">
        <v>1743</v>
      </c>
      <c r="F165" s="130" t="str">
        <f t="shared" si="32"/>
        <v>N/A</v>
      </c>
      <c r="G165" s="131" t="s">
        <v>1743</v>
      </c>
      <c r="H165" s="130" t="str">
        <f t="shared" si="33"/>
        <v>N/A</v>
      </c>
      <c r="I165" s="132" t="s">
        <v>1743</v>
      </c>
      <c r="J165" s="132" t="s">
        <v>1743</v>
      </c>
      <c r="K165" s="133" t="s">
        <v>732</v>
      </c>
      <c r="L165" s="134" t="str">
        <f t="shared" ref="L165:L166" si="34">IF(J165="Div by 0", "N/A", IF(OR(J165="N/A",K165="N/A"),"N/A", IF(J165&gt;VALUE(MID(K165,1,2)), "No", IF(J165&lt;-1*VALUE(MID(K165,1,2)), "No", "Yes"))))</f>
        <v>N/A</v>
      </c>
      <c r="N165" s="64"/>
    </row>
    <row r="166" spans="1:16" x14ac:dyDescent="0.2">
      <c r="A166" s="57" t="s">
        <v>1218</v>
      </c>
      <c r="B166" s="131" t="s">
        <v>217</v>
      </c>
      <c r="C166" s="131" t="s">
        <v>1743</v>
      </c>
      <c r="D166" s="130" t="str">
        <f t="shared" si="31"/>
        <v>N/A</v>
      </c>
      <c r="E166" s="131" t="s">
        <v>1743</v>
      </c>
      <c r="F166" s="130" t="str">
        <f t="shared" si="32"/>
        <v>N/A</v>
      </c>
      <c r="G166" s="131" t="s">
        <v>1743</v>
      </c>
      <c r="H166" s="130" t="str">
        <f t="shared" si="33"/>
        <v>N/A</v>
      </c>
      <c r="I166" s="132" t="s">
        <v>1743</v>
      </c>
      <c r="J166" s="132" t="s">
        <v>1743</v>
      </c>
      <c r="K166" s="133" t="s">
        <v>732</v>
      </c>
      <c r="L166" s="134" t="str">
        <f t="shared" si="34"/>
        <v>N/A</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253820</v>
      </c>
      <c r="D6" s="130" t="str">
        <f t="shared" ref="D6:D11" si="0">IF($B6="N/A","N/A",IF(C6&gt;10,"No",IF(C6&lt;-10,"No","Yes")))</f>
        <v>N/A</v>
      </c>
      <c r="E6" s="152">
        <v>286070</v>
      </c>
      <c r="F6" s="130" t="str">
        <f t="shared" ref="F6:F11" si="1">IF($B6="N/A","N/A",IF(E6&gt;10,"No",IF(E6&lt;-10,"No","Yes")))</f>
        <v>N/A</v>
      </c>
      <c r="G6" s="152">
        <v>335631</v>
      </c>
      <c r="H6" s="130" t="str">
        <f t="shared" ref="H6:H11" si="2">IF($B6="N/A","N/A",IF(G6&gt;10,"No",IF(G6&lt;-10,"No","Yes")))</f>
        <v>N/A</v>
      </c>
      <c r="I6" s="132">
        <v>12.71</v>
      </c>
      <c r="J6" s="132">
        <v>17.32</v>
      </c>
      <c r="K6" s="152" t="s">
        <v>732</v>
      </c>
      <c r="L6" s="134" t="str">
        <f t="shared" ref="L6:L14" si="3">IF(J6="Div by 0", "N/A", IF(K6="N/A","N/A", IF(J6&gt;VALUE(MID(K6,1,2)), "No", IF(J6&lt;-1*VALUE(MID(K6,1,2)), "No", "Yes"))))</f>
        <v>Yes</v>
      </c>
    </row>
    <row r="7" spans="1:12" x14ac:dyDescent="0.2">
      <c r="A7" s="16" t="s">
        <v>100</v>
      </c>
      <c r="B7" s="135" t="s">
        <v>217</v>
      </c>
      <c r="C7" s="152">
        <v>15089</v>
      </c>
      <c r="D7" s="130" t="str">
        <f t="shared" si="0"/>
        <v>N/A</v>
      </c>
      <c r="E7" s="152">
        <v>15089</v>
      </c>
      <c r="F7" s="130" t="str">
        <f t="shared" si="1"/>
        <v>N/A</v>
      </c>
      <c r="G7" s="152">
        <v>15766</v>
      </c>
      <c r="H7" s="130" t="str">
        <f t="shared" si="2"/>
        <v>N/A</v>
      </c>
      <c r="I7" s="132">
        <v>0</v>
      </c>
      <c r="J7" s="132">
        <v>4.4870000000000001</v>
      </c>
      <c r="K7" s="135" t="s">
        <v>732</v>
      </c>
      <c r="L7" s="134" t="str">
        <f t="shared" si="3"/>
        <v>Yes</v>
      </c>
    </row>
    <row r="8" spans="1:12" x14ac:dyDescent="0.2">
      <c r="A8" s="16" t="s">
        <v>101</v>
      </c>
      <c r="B8" s="135" t="s">
        <v>217</v>
      </c>
      <c r="C8" s="152">
        <v>33034</v>
      </c>
      <c r="D8" s="130" t="str">
        <f t="shared" si="0"/>
        <v>N/A</v>
      </c>
      <c r="E8" s="152">
        <v>33730</v>
      </c>
      <c r="F8" s="130" t="str">
        <f t="shared" si="1"/>
        <v>N/A</v>
      </c>
      <c r="G8" s="152">
        <v>36664</v>
      </c>
      <c r="H8" s="130" t="str">
        <f t="shared" si="2"/>
        <v>N/A</v>
      </c>
      <c r="I8" s="132">
        <v>2.1070000000000002</v>
      </c>
      <c r="J8" s="132">
        <v>8.6980000000000004</v>
      </c>
      <c r="K8" s="135" t="s">
        <v>732</v>
      </c>
      <c r="L8" s="134" t="str">
        <f t="shared" si="3"/>
        <v>Yes</v>
      </c>
    </row>
    <row r="9" spans="1:12" x14ac:dyDescent="0.2">
      <c r="A9" s="16" t="s">
        <v>104</v>
      </c>
      <c r="B9" s="135" t="s">
        <v>217</v>
      </c>
      <c r="C9" s="152">
        <v>155053</v>
      </c>
      <c r="D9" s="130" t="str">
        <f t="shared" si="0"/>
        <v>N/A</v>
      </c>
      <c r="E9" s="152">
        <v>180936</v>
      </c>
      <c r="F9" s="130" t="str">
        <f t="shared" si="1"/>
        <v>N/A</v>
      </c>
      <c r="G9" s="152">
        <v>215218</v>
      </c>
      <c r="H9" s="130" t="str">
        <f t="shared" si="2"/>
        <v>N/A</v>
      </c>
      <c r="I9" s="132">
        <v>16.690000000000001</v>
      </c>
      <c r="J9" s="132">
        <v>18.95</v>
      </c>
      <c r="K9" s="135" t="s">
        <v>732</v>
      </c>
      <c r="L9" s="134" t="str">
        <f t="shared" si="3"/>
        <v>Yes</v>
      </c>
    </row>
    <row r="10" spans="1:12" x14ac:dyDescent="0.2">
      <c r="A10" s="16" t="s">
        <v>105</v>
      </c>
      <c r="B10" s="135" t="s">
        <v>217</v>
      </c>
      <c r="C10" s="152">
        <v>50644</v>
      </c>
      <c r="D10" s="130" t="str">
        <f t="shared" si="0"/>
        <v>N/A</v>
      </c>
      <c r="E10" s="152">
        <v>56315</v>
      </c>
      <c r="F10" s="130" t="str">
        <f t="shared" si="1"/>
        <v>N/A</v>
      </c>
      <c r="G10" s="152">
        <v>67983</v>
      </c>
      <c r="H10" s="130" t="str">
        <f t="shared" si="2"/>
        <v>N/A</v>
      </c>
      <c r="I10" s="132">
        <v>11.2</v>
      </c>
      <c r="J10" s="132">
        <v>20.72</v>
      </c>
      <c r="K10" s="135" t="s">
        <v>732</v>
      </c>
      <c r="L10" s="134" t="str">
        <f t="shared" si="3"/>
        <v>Yes</v>
      </c>
    </row>
    <row r="11" spans="1:12" x14ac:dyDescent="0.2">
      <c r="A11" s="16" t="s">
        <v>77</v>
      </c>
      <c r="B11" s="152" t="s">
        <v>217</v>
      </c>
      <c r="C11" s="152">
        <v>175946.73</v>
      </c>
      <c r="D11" s="138" t="str">
        <f t="shared" si="0"/>
        <v>N/A</v>
      </c>
      <c r="E11" s="152">
        <v>204784.49</v>
      </c>
      <c r="F11" s="130" t="str">
        <f t="shared" si="1"/>
        <v>N/A</v>
      </c>
      <c r="G11" s="152">
        <v>248279.3</v>
      </c>
      <c r="H11" s="130" t="str">
        <f t="shared" si="2"/>
        <v>N/A</v>
      </c>
      <c r="I11" s="132">
        <v>16.39</v>
      </c>
      <c r="J11" s="132">
        <v>21.24</v>
      </c>
      <c r="K11" s="152" t="s">
        <v>733</v>
      </c>
      <c r="L11" s="134" t="str">
        <f t="shared" si="3"/>
        <v>No</v>
      </c>
    </row>
    <row r="12" spans="1:12" x14ac:dyDescent="0.2">
      <c r="A12" s="16" t="s">
        <v>115</v>
      </c>
      <c r="B12" s="152" t="s">
        <v>217</v>
      </c>
      <c r="C12" s="152">
        <v>23663</v>
      </c>
      <c r="D12" s="152" t="s">
        <v>217</v>
      </c>
      <c r="E12" s="152">
        <v>23727</v>
      </c>
      <c r="F12" s="152" t="s">
        <v>217</v>
      </c>
      <c r="G12" s="152">
        <v>25002</v>
      </c>
      <c r="H12" s="152" t="s">
        <v>217</v>
      </c>
      <c r="I12" s="132">
        <v>0.27050000000000002</v>
      </c>
      <c r="J12" s="132">
        <v>5.3739999999999997</v>
      </c>
      <c r="K12" s="152" t="s">
        <v>733</v>
      </c>
      <c r="L12" s="134" t="str">
        <f t="shared" si="3"/>
        <v>Yes</v>
      </c>
    </row>
    <row r="13" spans="1:12" x14ac:dyDescent="0.2">
      <c r="A13" s="16" t="s">
        <v>449</v>
      </c>
      <c r="B13" s="152" t="s">
        <v>217</v>
      </c>
      <c r="C13" s="152">
        <v>14670</v>
      </c>
      <c r="D13" s="152" t="s">
        <v>217</v>
      </c>
      <c r="E13" s="152">
        <v>14654</v>
      </c>
      <c r="F13" s="152" t="s">
        <v>217</v>
      </c>
      <c r="G13" s="152">
        <v>15200</v>
      </c>
      <c r="H13" s="152" t="s">
        <v>217</v>
      </c>
      <c r="I13" s="132">
        <v>-0.109</v>
      </c>
      <c r="J13" s="132">
        <v>3.726</v>
      </c>
      <c r="K13" s="152" t="s">
        <v>733</v>
      </c>
      <c r="L13" s="134" t="str">
        <f t="shared" si="3"/>
        <v>Yes</v>
      </c>
    </row>
    <row r="14" spans="1:12" x14ac:dyDescent="0.2">
      <c r="A14" s="16" t="s">
        <v>450</v>
      </c>
      <c r="B14" s="152" t="s">
        <v>217</v>
      </c>
      <c r="C14" s="152">
        <v>8616</v>
      </c>
      <c r="D14" s="152" t="s">
        <v>217</v>
      </c>
      <c r="E14" s="152">
        <v>8691</v>
      </c>
      <c r="F14" s="152" t="s">
        <v>217</v>
      </c>
      <c r="G14" s="152">
        <v>9374</v>
      </c>
      <c r="H14" s="152" t="s">
        <v>217</v>
      </c>
      <c r="I14" s="132">
        <v>0.87050000000000005</v>
      </c>
      <c r="J14" s="132">
        <v>7.859</v>
      </c>
      <c r="K14" s="152" t="s">
        <v>733</v>
      </c>
      <c r="L14" s="134" t="str">
        <f t="shared" si="3"/>
        <v>Yes</v>
      </c>
    </row>
    <row r="15" spans="1:12" x14ac:dyDescent="0.2">
      <c r="A15" s="4" t="s">
        <v>58</v>
      </c>
      <c r="B15" s="135" t="s">
        <v>217</v>
      </c>
      <c r="C15" s="131">
        <v>1106063054</v>
      </c>
      <c r="D15" s="130" t="str">
        <f t="shared" ref="D15:D20" si="4">IF($B15="N/A","N/A",IF(C15&gt;10,"No",IF(C15&lt;-10,"No","Yes")))</f>
        <v>N/A</v>
      </c>
      <c r="E15" s="131">
        <v>1178524137</v>
      </c>
      <c r="F15" s="130" t="str">
        <f t="shared" ref="F15:F20" si="5">IF($B15="N/A","N/A",IF(E15&gt;10,"No",IF(E15&lt;-10,"No","Yes")))</f>
        <v>N/A</v>
      </c>
      <c r="G15" s="131">
        <v>1290417238</v>
      </c>
      <c r="H15" s="130" t="str">
        <f t="shared" ref="H15:H20" si="6">IF($B15="N/A","N/A",IF(G15&gt;10,"No",IF(G15&lt;-10,"No","Yes")))</f>
        <v>N/A</v>
      </c>
      <c r="I15" s="132">
        <v>6.5510000000000002</v>
      </c>
      <c r="J15" s="132">
        <v>9.4939999999999998</v>
      </c>
      <c r="K15" s="135" t="s">
        <v>732</v>
      </c>
      <c r="L15" s="134" t="str">
        <f t="shared" ref="L15:L20" si="7">IF(J15="Div by 0", "N/A", IF(K15="N/A","N/A", IF(J15&gt;VALUE(MID(K15,1,2)), "No", IF(J15&lt;-1*VALUE(MID(K15,1,2)), "No", "Yes"))))</f>
        <v>Yes</v>
      </c>
    </row>
    <row r="16" spans="1:12" x14ac:dyDescent="0.2">
      <c r="A16" s="4" t="s">
        <v>1121</v>
      </c>
      <c r="B16" s="135" t="s">
        <v>217</v>
      </c>
      <c r="C16" s="131">
        <v>4357.6670633000003</v>
      </c>
      <c r="D16" s="130" t="str">
        <f t="shared" si="4"/>
        <v>N/A</v>
      </c>
      <c r="E16" s="131">
        <v>4119.7054461999996</v>
      </c>
      <c r="F16" s="130" t="str">
        <f t="shared" si="5"/>
        <v>N/A</v>
      </c>
      <c r="G16" s="131">
        <v>3844.7498532999998</v>
      </c>
      <c r="H16" s="130" t="str">
        <f t="shared" si="6"/>
        <v>N/A</v>
      </c>
      <c r="I16" s="132">
        <v>-5.46</v>
      </c>
      <c r="J16" s="132">
        <v>-6.67</v>
      </c>
      <c r="K16" s="135" t="s">
        <v>732</v>
      </c>
      <c r="L16" s="134" t="str">
        <f t="shared" si="7"/>
        <v>Yes</v>
      </c>
    </row>
    <row r="17" spans="1:12" x14ac:dyDescent="0.2">
      <c r="A17" s="4" t="s">
        <v>1219</v>
      </c>
      <c r="B17" s="135" t="s">
        <v>217</v>
      </c>
      <c r="C17" s="131">
        <v>13005.265094</v>
      </c>
      <c r="D17" s="130" t="str">
        <f t="shared" si="4"/>
        <v>N/A</v>
      </c>
      <c r="E17" s="131">
        <v>12693.139042000001</v>
      </c>
      <c r="F17" s="130" t="str">
        <f t="shared" si="5"/>
        <v>N/A</v>
      </c>
      <c r="G17" s="131">
        <v>12840.539833000001</v>
      </c>
      <c r="H17" s="130" t="str">
        <f t="shared" si="6"/>
        <v>N/A</v>
      </c>
      <c r="I17" s="132">
        <v>-2.4</v>
      </c>
      <c r="J17" s="132">
        <v>1.161</v>
      </c>
      <c r="K17" s="135" t="s">
        <v>732</v>
      </c>
      <c r="L17" s="134" t="str">
        <f t="shared" si="7"/>
        <v>Yes</v>
      </c>
    </row>
    <row r="18" spans="1:12" x14ac:dyDescent="0.2">
      <c r="A18" s="4" t="s">
        <v>1220</v>
      </c>
      <c r="B18" s="135" t="s">
        <v>217</v>
      </c>
      <c r="C18" s="131">
        <v>15427.459708</v>
      </c>
      <c r="D18" s="130" t="str">
        <f t="shared" si="4"/>
        <v>N/A</v>
      </c>
      <c r="E18" s="131">
        <v>15249.944619</v>
      </c>
      <c r="F18" s="130" t="str">
        <f t="shared" si="5"/>
        <v>N/A</v>
      </c>
      <c r="G18" s="131">
        <v>14968.582779</v>
      </c>
      <c r="H18" s="130" t="str">
        <f t="shared" si="6"/>
        <v>N/A</v>
      </c>
      <c r="I18" s="132">
        <v>-1.1499999999999999</v>
      </c>
      <c r="J18" s="132">
        <v>-1.85</v>
      </c>
      <c r="K18" s="135" t="s">
        <v>732</v>
      </c>
      <c r="L18" s="134" t="str">
        <f t="shared" si="7"/>
        <v>Yes</v>
      </c>
    </row>
    <row r="19" spans="1:12" x14ac:dyDescent="0.2">
      <c r="A19" s="4" t="s">
        <v>1221</v>
      </c>
      <c r="B19" s="135" t="s">
        <v>217</v>
      </c>
      <c r="C19" s="131">
        <v>1966.1227451</v>
      </c>
      <c r="D19" s="130" t="str">
        <f t="shared" si="4"/>
        <v>N/A</v>
      </c>
      <c r="E19" s="131">
        <v>1961.7370837999999</v>
      </c>
      <c r="F19" s="130" t="str">
        <f t="shared" si="5"/>
        <v>N/A</v>
      </c>
      <c r="G19" s="131">
        <v>1835.7830618</v>
      </c>
      <c r="H19" s="130" t="str">
        <f t="shared" si="6"/>
        <v>N/A</v>
      </c>
      <c r="I19" s="132">
        <v>-0.223</v>
      </c>
      <c r="J19" s="132">
        <v>-6.42</v>
      </c>
      <c r="K19" s="135" t="s">
        <v>732</v>
      </c>
      <c r="L19" s="134" t="str">
        <f t="shared" si="7"/>
        <v>Yes</v>
      </c>
    </row>
    <row r="20" spans="1:12" x14ac:dyDescent="0.2">
      <c r="A20" s="4" t="s">
        <v>1222</v>
      </c>
      <c r="B20" s="135" t="s">
        <v>217</v>
      </c>
      <c r="C20" s="131">
        <v>1882.6055406</v>
      </c>
      <c r="D20" s="130" t="str">
        <f t="shared" si="4"/>
        <v>N/A</v>
      </c>
      <c r="E20" s="131">
        <v>2089.4587409999999</v>
      </c>
      <c r="F20" s="130" t="str">
        <f t="shared" si="5"/>
        <v>N/A</v>
      </c>
      <c r="G20" s="131">
        <v>2119.2299398</v>
      </c>
      <c r="H20" s="130" t="str">
        <f t="shared" si="6"/>
        <v>N/A</v>
      </c>
      <c r="I20" s="132">
        <v>10.99</v>
      </c>
      <c r="J20" s="132">
        <v>1.425</v>
      </c>
      <c r="K20" s="135" t="s">
        <v>732</v>
      </c>
      <c r="L20" s="134" t="str">
        <f t="shared" si="7"/>
        <v>Yes</v>
      </c>
    </row>
    <row r="21" spans="1:12" x14ac:dyDescent="0.2">
      <c r="A21" s="2" t="s">
        <v>1125</v>
      </c>
      <c r="B21" s="135" t="s">
        <v>217</v>
      </c>
      <c r="C21" s="131">
        <v>4136.5145129000002</v>
      </c>
      <c r="D21" s="130" t="str">
        <f t="shared" ref="D21:D22" si="8">IF($B21="N/A","N/A",IF(C21&gt;10,"No",IF(C21&lt;-10,"No","Yes")))</f>
        <v>N/A</v>
      </c>
      <c r="E21" s="131">
        <v>3970.2896767000002</v>
      </c>
      <c r="F21" s="130" t="str">
        <f t="shared" ref="F21:F22" si="9">IF($B21="N/A","N/A",IF(E21&gt;10,"No",IF(E21&lt;-10,"No","Yes")))</f>
        <v>N/A</v>
      </c>
      <c r="G21" s="131">
        <v>3748.6459534999999</v>
      </c>
      <c r="H21" s="130" t="str">
        <f t="shared" ref="H21:H22" si="10">IF($B21="N/A","N/A",IF(G21&gt;10,"No",IF(G21&lt;-10,"No","Yes")))</f>
        <v>N/A</v>
      </c>
      <c r="I21" s="132">
        <v>-4.0199999999999996</v>
      </c>
      <c r="J21" s="132">
        <v>-5.58</v>
      </c>
      <c r="K21" s="135" t="s">
        <v>732</v>
      </c>
      <c r="L21" s="134" t="str">
        <f>IF(J21="Div by 0", "N/A", IF(OR(J21="N/A",K21="N/A"),"N/A", IF(J21&gt;VALUE(MID(K21,1,2)), "No", IF(J21&lt;-1*VALUE(MID(K21,1,2)), "No", "Yes"))))</f>
        <v>Yes</v>
      </c>
    </row>
    <row r="22" spans="1:12" x14ac:dyDescent="0.2">
      <c r="A22" s="2" t="s">
        <v>1126</v>
      </c>
      <c r="B22" s="135" t="s">
        <v>217</v>
      </c>
      <c r="C22" s="131">
        <v>4681.0992635000002</v>
      </c>
      <c r="D22" s="130" t="str">
        <f t="shared" si="8"/>
        <v>N/A</v>
      </c>
      <c r="E22" s="131">
        <v>4348.1057069999997</v>
      </c>
      <c r="F22" s="130" t="str">
        <f t="shared" si="9"/>
        <v>N/A</v>
      </c>
      <c r="G22" s="131">
        <v>3987.0344952999999</v>
      </c>
      <c r="H22" s="130" t="str">
        <f t="shared" si="10"/>
        <v>N/A</v>
      </c>
      <c r="I22" s="132">
        <v>-7.11</v>
      </c>
      <c r="J22" s="132">
        <v>-8.3000000000000007</v>
      </c>
      <c r="K22" s="135" t="s">
        <v>732</v>
      </c>
      <c r="L22" s="134" t="str">
        <f>IF(J22="Div by 0", "N/A", IF(OR(J22="N/A",K22="N/A"),"N/A", IF(J22&gt;VALUE(MID(K22,1,2)), "No", IF(J22&lt;-1*VALUE(MID(K22,1,2)), "No", "Yes"))))</f>
        <v>Yes</v>
      </c>
    </row>
    <row r="23" spans="1:12" x14ac:dyDescent="0.2">
      <c r="A23" s="4" t="s">
        <v>1223</v>
      </c>
      <c r="B23" s="135" t="s">
        <v>217</v>
      </c>
      <c r="C23" s="131">
        <v>12915.423911</v>
      </c>
      <c r="D23" s="130" t="str">
        <f>IF($B23="N/A","N/A",IF(C23&gt;10,"No",IF(C23&lt;-10,"No","Yes")))</f>
        <v>N/A</v>
      </c>
      <c r="E23" s="131">
        <v>12655.994479000001</v>
      </c>
      <c r="F23" s="130" t="str">
        <f>IF($B23="N/A","N/A",IF(E23&gt;10,"No",IF(E23&lt;-10,"No","Yes")))</f>
        <v>N/A</v>
      </c>
      <c r="G23" s="131">
        <v>12502.74718</v>
      </c>
      <c r="H23" s="130" t="str">
        <f>IF($B23="N/A","N/A",IF(G23&gt;10,"No",IF(G23&lt;-10,"No","Yes")))</f>
        <v>N/A</v>
      </c>
      <c r="I23" s="132">
        <v>-2.0099999999999998</v>
      </c>
      <c r="J23" s="132">
        <v>-1.21</v>
      </c>
      <c r="K23" s="135" t="s">
        <v>732</v>
      </c>
      <c r="L23" s="134" t="str">
        <f>IF(J23="Div by 0", "N/A", IF(K23="N/A","N/A", IF(J23&gt;VALUE(MID(K23,1,2)), "No", IF(J23&lt;-1*VALUE(MID(K23,1,2)), "No", "Yes"))))</f>
        <v>Yes</v>
      </c>
    </row>
    <row r="24" spans="1:12" x14ac:dyDescent="0.2">
      <c r="A24" s="4" t="s">
        <v>1224</v>
      </c>
      <c r="B24" s="135" t="s">
        <v>217</v>
      </c>
      <c r="C24" s="131">
        <v>12909.598636999999</v>
      </c>
      <c r="D24" s="130" t="str">
        <f>IF($B24="N/A","N/A",IF(C24&gt;10,"No",IF(C24&lt;-10,"No","Yes")))</f>
        <v>N/A</v>
      </c>
      <c r="E24" s="131">
        <v>12596.677494</v>
      </c>
      <c r="F24" s="130" t="str">
        <f>IF($B24="N/A","N/A",IF(E24&gt;10,"No",IF(E24&lt;-10,"No","Yes")))</f>
        <v>N/A</v>
      </c>
      <c r="G24" s="131">
        <v>12860.991382</v>
      </c>
      <c r="H24" s="130" t="str">
        <f>IF($B24="N/A","N/A",IF(G24&gt;10,"No",IF(G24&lt;-10,"No","Yes")))</f>
        <v>N/A</v>
      </c>
      <c r="I24" s="132">
        <v>-2.42</v>
      </c>
      <c r="J24" s="132">
        <v>2.0979999999999999</v>
      </c>
      <c r="K24" s="135" t="s">
        <v>732</v>
      </c>
      <c r="L24" s="134" t="str">
        <f>IF(J24="Div by 0", "N/A", IF(K24="N/A","N/A", IF(J24&gt;VALUE(MID(K24,1,2)), "No", IF(J24&lt;-1*VALUE(MID(K24,1,2)), "No", "Yes"))))</f>
        <v>Yes</v>
      </c>
    </row>
    <row r="25" spans="1:12" x14ac:dyDescent="0.2">
      <c r="A25" s="4" t="s">
        <v>1225</v>
      </c>
      <c r="B25" s="135" t="s">
        <v>217</v>
      </c>
      <c r="C25" s="131">
        <v>13312.652623</v>
      </c>
      <c r="D25" s="130" t="str">
        <f>IF($B25="N/A","N/A",IF(C25&gt;10,"No",IF(C25&lt;-10,"No","Yes")))</f>
        <v>N/A</v>
      </c>
      <c r="E25" s="131">
        <v>13115.139915</v>
      </c>
      <c r="F25" s="130" t="str">
        <f>IF($B25="N/A","N/A",IF(E25&gt;10,"No",IF(E25&lt;-10,"No","Yes")))</f>
        <v>N/A</v>
      </c>
      <c r="G25" s="131">
        <v>12314.349264</v>
      </c>
      <c r="H25" s="130" t="str">
        <f>IF($B25="N/A","N/A",IF(G25&gt;10,"No",IF(G25&lt;-10,"No","Yes")))</f>
        <v>N/A</v>
      </c>
      <c r="I25" s="132">
        <v>-1.48</v>
      </c>
      <c r="J25" s="132">
        <v>-6.11</v>
      </c>
      <c r="K25" s="135" t="s">
        <v>732</v>
      </c>
      <c r="L25" s="134" t="str">
        <f>IF(J25="Div by 0", "N/A", IF(K25="N/A","N/A", IF(J25&gt;VALUE(MID(K25,1,2)), "No", IF(J25&lt;-1*VALUE(MID(K25,1,2)), "No", "Yes"))))</f>
        <v>Yes</v>
      </c>
    </row>
    <row r="26" spans="1:12" x14ac:dyDescent="0.2">
      <c r="A26" s="4" t="s">
        <v>1226</v>
      </c>
      <c r="B26" s="135" t="s">
        <v>217</v>
      </c>
      <c r="C26" s="131">
        <v>12506.495093</v>
      </c>
      <c r="D26" s="130" t="str">
        <f t="shared" ref="D26:D27" si="11">IF($B26="N/A","N/A",IF(C26&gt;10,"No",IF(C26&lt;-10,"No","Yes")))</f>
        <v>N/A</v>
      </c>
      <c r="E26" s="131">
        <v>12115.845128000001</v>
      </c>
      <c r="F26" s="130" t="str">
        <f t="shared" ref="F26:F30" si="12">IF($B26="N/A","N/A",IF(E26&gt;10,"No",IF(E26&lt;-10,"No","Yes")))</f>
        <v>N/A</v>
      </c>
      <c r="G26" s="131">
        <v>12071.396468999999</v>
      </c>
      <c r="H26" s="130" t="str">
        <f t="shared" ref="H26:H27" si="13">IF($B26="N/A","N/A",IF(G26&gt;10,"No",IF(G26&lt;-10,"No","Yes")))</f>
        <v>N/A</v>
      </c>
      <c r="I26" s="132">
        <v>-3.12</v>
      </c>
      <c r="J26" s="132">
        <v>-0.36699999999999999</v>
      </c>
      <c r="K26" s="135" t="s">
        <v>732</v>
      </c>
      <c r="L26" s="134" t="str">
        <f>IF(J26="Div by 0", "N/A", IF(OR(J26="N/A",K26="N/A"),"N/A", IF(J26&gt;VALUE(MID(K26,1,2)), "No", IF(J26&lt;-1*VALUE(MID(K26,1,2)), "No", "Yes"))))</f>
        <v>Yes</v>
      </c>
    </row>
    <row r="27" spans="1:12" x14ac:dyDescent="0.2">
      <c r="A27" s="4" t="s">
        <v>1227</v>
      </c>
      <c r="B27" s="135" t="s">
        <v>217</v>
      </c>
      <c r="C27" s="131">
        <v>13661.344433</v>
      </c>
      <c r="D27" s="130" t="str">
        <f t="shared" si="11"/>
        <v>N/A</v>
      </c>
      <c r="E27" s="131">
        <v>13634.883134</v>
      </c>
      <c r="F27" s="130" t="str">
        <f t="shared" si="12"/>
        <v>N/A</v>
      </c>
      <c r="G27" s="131">
        <v>13265.575462000001</v>
      </c>
      <c r="H27" s="130" t="str">
        <f t="shared" si="13"/>
        <v>N/A</v>
      </c>
      <c r="I27" s="132">
        <v>-0.19400000000000001</v>
      </c>
      <c r="J27" s="132">
        <v>-2.71</v>
      </c>
      <c r="K27" s="135" t="s">
        <v>732</v>
      </c>
      <c r="L27" s="134" t="str">
        <f>IF(J27="Div by 0", "N/A", IF(OR(J27="N/A",K27="N/A"),"N/A", IF(J27&gt;VALUE(MID(K27,1,2)), "No", IF(J27&lt;-1*VALUE(MID(K27,1,2)), "No", "Yes"))))</f>
        <v>Yes</v>
      </c>
    </row>
    <row r="28" spans="1:12" x14ac:dyDescent="0.2">
      <c r="A28" s="57" t="s">
        <v>1228</v>
      </c>
      <c r="B28" s="131" t="s">
        <v>217</v>
      </c>
      <c r="C28" s="131" t="s">
        <v>1743</v>
      </c>
      <c r="D28" s="130" t="str">
        <f t="shared" ref="D28:D30" si="14">IF($B28="N/A","N/A",IF(C28&gt;10,"No",IF(C28&lt;-10,"No","Yes")))</f>
        <v>N/A</v>
      </c>
      <c r="E28" s="131" t="s">
        <v>1743</v>
      </c>
      <c r="F28" s="130" t="str">
        <f t="shared" si="12"/>
        <v>N/A</v>
      </c>
      <c r="G28" s="131" t="s">
        <v>1743</v>
      </c>
      <c r="H28" s="130" t="str">
        <f t="shared" ref="H28:H30" si="15">IF($B28="N/A","N/A",IF(G28&gt;10,"No",IF(G28&lt;-10,"No","Yes")))</f>
        <v>N/A</v>
      </c>
      <c r="I28" s="132" t="s">
        <v>1743</v>
      </c>
      <c r="J28" s="132" t="s">
        <v>1743</v>
      </c>
      <c r="K28" s="133" t="s">
        <v>732</v>
      </c>
      <c r="L28" s="134" t="str">
        <f>IF(J28="Div by 0", "N/A", IF(OR(J28="N/A",K28="N/A"),"N/A", IF(J28&gt;VALUE(MID(K28,1,2)), "No", IF(J28&lt;-1*VALUE(MID(K28,1,2)), "No", "Yes"))))</f>
        <v>N/A</v>
      </c>
    </row>
    <row r="29" spans="1:12" x14ac:dyDescent="0.2">
      <c r="A29" s="57" t="s">
        <v>1229</v>
      </c>
      <c r="B29" s="131" t="s">
        <v>217</v>
      </c>
      <c r="C29" s="131" t="s">
        <v>1743</v>
      </c>
      <c r="D29" s="130" t="str">
        <f t="shared" si="14"/>
        <v>N/A</v>
      </c>
      <c r="E29" s="131" t="s">
        <v>1743</v>
      </c>
      <c r="F29" s="130" t="str">
        <f t="shared" si="12"/>
        <v>N/A</v>
      </c>
      <c r="G29" s="131" t="s">
        <v>1743</v>
      </c>
      <c r="H29" s="130" t="str">
        <f t="shared" si="15"/>
        <v>N/A</v>
      </c>
      <c r="I29" s="132" t="s">
        <v>1743</v>
      </c>
      <c r="J29" s="132" t="s">
        <v>1743</v>
      </c>
      <c r="K29" s="133" t="s">
        <v>732</v>
      </c>
      <c r="L29" s="134" t="str">
        <f t="shared" ref="L29:L30" si="16">IF(J29="Div by 0", "N/A", IF(OR(J29="N/A",K29="N/A"),"N/A", IF(J29&gt;VALUE(MID(K29,1,2)), "No", IF(J29&lt;-1*VALUE(MID(K29,1,2)), "No", "Yes"))))</f>
        <v>N/A</v>
      </c>
    </row>
    <row r="30" spans="1:12" x14ac:dyDescent="0.2">
      <c r="A30" s="57" t="s">
        <v>1230</v>
      </c>
      <c r="B30" s="131" t="s">
        <v>217</v>
      </c>
      <c r="C30" s="131" t="s">
        <v>1743</v>
      </c>
      <c r="D30" s="130" t="str">
        <f t="shared" si="14"/>
        <v>N/A</v>
      </c>
      <c r="E30" s="131" t="s">
        <v>1743</v>
      </c>
      <c r="F30" s="130" t="str">
        <f t="shared" si="12"/>
        <v>N/A</v>
      </c>
      <c r="G30" s="131" t="s">
        <v>1743</v>
      </c>
      <c r="H30" s="130" t="str">
        <f t="shared" si="15"/>
        <v>N/A</v>
      </c>
      <c r="I30" s="132" t="s">
        <v>1743</v>
      </c>
      <c r="J30" s="132" t="s">
        <v>1743</v>
      </c>
      <c r="K30" s="133" t="s">
        <v>732</v>
      </c>
      <c r="L30" s="134" t="str">
        <f t="shared" si="16"/>
        <v>N/A</v>
      </c>
    </row>
    <row r="31" spans="1:12" x14ac:dyDescent="0.2">
      <c r="A31" s="45" t="s">
        <v>2</v>
      </c>
      <c r="B31" s="136" t="s">
        <v>217</v>
      </c>
      <c r="C31" s="140">
        <v>93.310613821000004</v>
      </c>
      <c r="D31" s="138" t="str">
        <f t="shared" ref="D31:D69" si="17">IF($B31="N/A","N/A",IF(C31&gt;10,"No",IF(C31&lt;-10,"No","Yes")))</f>
        <v>N/A</v>
      </c>
      <c r="E31" s="140">
        <v>94.272031321</v>
      </c>
      <c r="F31" s="138" t="str">
        <f t="shared" ref="F31:F69" si="18">IF($B31="N/A","N/A",IF(E31&gt;10,"No",IF(E31&lt;-10,"No","Yes")))</f>
        <v>N/A</v>
      </c>
      <c r="G31" s="140">
        <v>94.784152835</v>
      </c>
      <c r="H31" s="138" t="str">
        <f t="shared" ref="H31:H69" si="19">IF($B31="N/A","N/A",IF(G31&gt;10,"No",IF(G31&lt;-10,"No","Yes")))</f>
        <v>N/A</v>
      </c>
      <c r="I31" s="132">
        <v>1.03</v>
      </c>
      <c r="J31" s="132">
        <v>0.54320000000000002</v>
      </c>
      <c r="K31" s="133" t="s">
        <v>732</v>
      </c>
      <c r="L31" s="134" t="str">
        <f t="shared" ref="L31:L99" si="20">IF(J31="Div by 0", "N/A", IF(K31="N/A","N/A", IF(J31&gt;VALUE(MID(K31,1,2)), "No", IF(J31&lt;-1*VALUE(MID(K31,1,2)), "No", "Yes"))))</f>
        <v>Yes</v>
      </c>
    </row>
    <row r="32" spans="1:12" x14ac:dyDescent="0.2">
      <c r="A32" s="45" t="s">
        <v>22</v>
      </c>
      <c r="B32" s="136" t="s">
        <v>217</v>
      </c>
      <c r="C32" s="152">
        <v>236841</v>
      </c>
      <c r="D32" s="138" t="str">
        <f t="shared" si="17"/>
        <v>N/A</v>
      </c>
      <c r="E32" s="152">
        <v>269684</v>
      </c>
      <c r="F32" s="138" t="str">
        <f t="shared" si="18"/>
        <v>N/A</v>
      </c>
      <c r="G32" s="152">
        <v>318125</v>
      </c>
      <c r="H32" s="138" t="str">
        <f t="shared" si="19"/>
        <v>N/A</v>
      </c>
      <c r="I32" s="132">
        <v>13.87</v>
      </c>
      <c r="J32" s="132">
        <v>17.96</v>
      </c>
      <c r="K32" s="133" t="s">
        <v>732</v>
      </c>
      <c r="L32" s="134" t="str">
        <f t="shared" si="20"/>
        <v>Yes</v>
      </c>
    </row>
    <row r="33" spans="1:12" x14ac:dyDescent="0.2">
      <c r="A33" s="45" t="s">
        <v>451</v>
      </c>
      <c r="B33" s="135" t="s">
        <v>217</v>
      </c>
      <c r="C33" s="152">
        <v>14415</v>
      </c>
      <c r="D33" s="152" t="str">
        <f t="shared" si="17"/>
        <v>N/A</v>
      </c>
      <c r="E33" s="152">
        <v>14567</v>
      </c>
      <c r="F33" s="152" t="str">
        <f t="shared" si="18"/>
        <v>N/A</v>
      </c>
      <c r="G33" s="152">
        <v>15130</v>
      </c>
      <c r="H33" s="130" t="str">
        <f t="shared" si="19"/>
        <v>N/A</v>
      </c>
      <c r="I33" s="132">
        <v>1.054</v>
      </c>
      <c r="J33" s="132">
        <v>3.8650000000000002</v>
      </c>
      <c r="K33" s="135" t="s">
        <v>732</v>
      </c>
      <c r="L33" s="134" t="str">
        <f t="shared" si="20"/>
        <v>Yes</v>
      </c>
    </row>
    <row r="34" spans="1:12" x14ac:dyDescent="0.2">
      <c r="A34" s="45" t="s">
        <v>1231</v>
      </c>
      <c r="B34" s="141" t="s">
        <v>217</v>
      </c>
      <c r="C34" s="152" t="s">
        <v>217</v>
      </c>
      <c r="D34" s="134" t="str">
        <f t="shared" ref="D34:D38" si="21">IF($B34="N/A","N/A",IF(C34&lt;0,"No","Yes"))</f>
        <v>N/A</v>
      </c>
      <c r="E34" s="152">
        <v>9349</v>
      </c>
      <c r="F34" s="134" t="str">
        <f t="shared" ref="F34:F38" si="22">IF($B34="N/A","N/A",IF(E34&lt;0,"No","Yes"))</f>
        <v>N/A</v>
      </c>
      <c r="G34" s="152">
        <v>9733</v>
      </c>
      <c r="H34" s="134" t="str">
        <f t="shared" ref="H34:H38" si="23">IF($B34="N/A","N/A",IF(G34&lt;0,"No","Yes"))</f>
        <v>N/A</v>
      </c>
      <c r="I34" s="132" t="s">
        <v>217</v>
      </c>
      <c r="J34" s="132">
        <v>4.1070000000000002</v>
      </c>
      <c r="K34" s="152" t="s">
        <v>732</v>
      </c>
      <c r="L34" s="134" t="str">
        <f t="shared" si="20"/>
        <v>Yes</v>
      </c>
    </row>
    <row r="35" spans="1:12" x14ac:dyDescent="0.2">
      <c r="A35" s="45" t="s">
        <v>1232</v>
      </c>
      <c r="B35" s="141" t="s">
        <v>217</v>
      </c>
      <c r="C35" s="152" t="s">
        <v>217</v>
      </c>
      <c r="D35" s="134" t="str">
        <f t="shared" si="21"/>
        <v>N/A</v>
      </c>
      <c r="E35" s="152">
        <v>0</v>
      </c>
      <c r="F35" s="134" t="str">
        <f t="shared" si="22"/>
        <v>N/A</v>
      </c>
      <c r="G35" s="152">
        <v>0</v>
      </c>
      <c r="H35" s="134" t="str">
        <f t="shared" si="23"/>
        <v>N/A</v>
      </c>
      <c r="I35" s="132" t="s">
        <v>217</v>
      </c>
      <c r="J35" s="132" t="s">
        <v>1743</v>
      </c>
      <c r="K35" s="152" t="s">
        <v>732</v>
      </c>
      <c r="L35" s="134" t="str">
        <f t="shared" si="20"/>
        <v>N/A</v>
      </c>
    </row>
    <row r="36" spans="1:12" x14ac:dyDescent="0.2">
      <c r="A36" s="45" t="s">
        <v>1233</v>
      </c>
      <c r="B36" s="141" t="s">
        <v>217</v>
      </c>
      <c r="C36" s="152" t="s">
        <v>217</v>
      </c>
      <c r="D36" s="134" t="str">
        <f t="shared" si="21"/>
        <v>N/A</v>
      </c>
      <c r="E36" s="152">
        <v>278</v>
      </c>
      <c r="F36" s="134" t="str">
        <f t="shared" si="22"/>
        <v>N/A</v>
      </c>
      <c r="G36" s="152">
        <v>207</v>
      </c>
      <c r="H36" s="134" t="str">
        <f t="shared" si="23"/>
        <v>N/A</v>
      </c>
      <c r="I36" s="132" t="s">
        <v>217</v>
      </c>
      <c r="J36" s="132">
        <v>-25.5</v>
      </c>
      <c r="K36" s="152" t="s">
        <v>732</v>
      </c>
      <c r="L36" s="134" t="str">
        <f t="shared" si="20"/>
        <v>Yes</v>
      </c>
    </row>
    <row r="37" spans="1:12" x14ac:dyDescent="0.2">
      <c r="A37" s="45" t="s">
        <v>1234</v>
      </c>
      <c r="B37" s="141" t="s">
        <v>217</v>
      </c>
      <c r="C37" s="152" t="s">
        <v>217</v>
      </c>
      <c r="D37" s="134" t="str">
        <f t="shared" si="21"/>
        <v>N/A</v>
      </c>
      <c r="E37" s="152">
        <v>4940</v>
      </c>
      <c r="F37" s="134" t="str">
        <f t="shared" si="22"/>
        <v>N/A</v>
      </c>
      <c r="G37" s="152">
        <v>5190</v>
      </c>
      <c r="H37" s="134" t="str">
        <f t="shared" si="23"/>
        <v>N/A</v>
      </c>
      <c r="I37" s="132" t="s">
        <v>217</v>
      </c>
      <c r="J37" s="132">
        <v>5.0609999999999999</v>
      </c>
      <c r="K37" s="152" t="s">
        <v>732</v>
      </c>
      <c r="L37" s="134" t="str">
        <f t="shared" si="20"/>
        <v>Yes</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31129</v>
      </c>
      <c r="D39" s="152" t="str">
        <f t="shared" si="17"/>
        <v>N/A</v>
      </c>
      <c r="E39" s="152">
        <v>32246</v>
      </c>
      <c r="F39" s="152" t="str">
        <f t="shared" si="18"/>
        <v>N/A</v>
      </c>
      <c r="G39" s="152">
        <v>34472</v>
      </c>
      <c r="H39" s="130" t="str">
        <f t="shared" si="19"/>
        <v>N/A</v>
      </c>
      <c r="I39" s="132">
        <v>3.5880000000000001</v>
      </c>
      <c r="J39" s="132">
        <v>6.9029999999999996</v>
      </c>
      <c r="K39" s="135" t="s">
        <v>732</v>
      </c>
      <c r="L39" s="134" t="str">
        <f t="shared" si="20"/>
        <v>Yes</v>
      </c>
    </row>
    <row r="40" spans="1:12" x14ac:dyDescent="0.2">
      <c r="A40" s="45" t="s">
        <v>1236</v>
      </c>
      <c r="B40" s="141" t="s">
        <v>217</v>
      </c>
      <c r="C40" s="152" t="s">
        <v>217</v>
      </c>
      <c r="D40" s="134" t="str">
        <f t="shared" ref="D40:D45" si="24">IF($B40="N/A","N/A",IF(C40&lt;0,"No","Yes"))</f>
        <v>N/A</v>
      </c>
      <c r="E40" s="152">
        <v>27549</v>
      </c>
      <c r="F40" s="134" t="str">
        <f t="shared" ref="F40:F45" si="25">IF($B40="N/A","N/A",IF(E40&lt;0,"No","Yes"))</f>
        <v>N/A</v>
      </c>
      <c r="G40" s="152">
        <v>29739</v>
      </c>
      <c r="H40" s="134" t="str">
        <f t="shared" ref="H40:H45" si="26">IF($B40="N/A","N/A",IF(G40&lt;0,"No","Yes"))</f>
        <v>N/A</v>
      </c>
      <c r="I40" s="132" t="s">
        <v>217</v>
      </c>
      <c r="J40" s="132">
        <v>7.9489999999999998</v>
      </c>
      <c r="K40" s="152" t="s">
        <v>732</v>
      </c>
      <c r="L40" s="134" t="str">
        <f t="shared" si="20"/>
        <v>Yes</v>
      </c>
    </row>
    <row r="41" spans="1:12" x14ac:dyDescent="0.2">
      <c r="A41" s="45" t="s">
        <v>1237</v>
      </c>
      <c r="B41" s="141" t="s">
        <v>217</v>
      </c>
      <c r="C41" s="152" t="s">
        <v>217</v>
      </c>
      <c r="D41" s="134" t="str">
        <f t="shared" si="24"/>
        <v>N/A</v>
      </c>
      <c r="E41" s="152">
        <v>0</v>
      </c>
      <c r="F41" s="134" t="str">
        <f t="shared" si="25"/>
        <v>N/A</v>
      </c>
      <c r="G41" s="152">
        <v>0</v>
      </c>
      <c r="H41" s="134" t="str">
        <f t="shared" si="26"/>
        <v>N/A</v>
      </c>
      <c r="I41" s="132" t="s">
        <v>217</v>
      </c>
      <c r="J41" s="132" t="s">
        <v>1743</v>
      </c>
      <c r="K41" s="152" t="s">
        <v>732</v>
      </c>
      <c r="L41" s="134" t="str">
        <f t="shared" si="20"/>
        <v>N/A</v>
      </c>
    </row>
    <row r="42" spans="1:12" x14ac:dyDescent="0.2">
      <c r="A42" s="45" t="s">
        <v>1238</v>
      </c>
      <c r="B42" s="141" t="s">
        <v>217</v>
      </c>
      <c r="C42" s="152" t="s">
        <v>217</v>
      </c>
      <c r="D42" s="134" t="str">
        <f t="shared" si="24"/>
        <v>N/A</v>
      </c>
      <c r="E42" s="152">
        <v>446</v>
      </c>
      <c r="F42" s="134" t="str">
        <f t="shared" si="25"/>
        <v>N/A</v>
      </c>
      <c r="G42" s="152">
        <v>423</v>
      </c>
      <c r="H42" s="134" t="str">
        <f t="shared" si="26"/>
        <v>N/A</v>
      </c>
      <c r="I42" s="132" t="s">
        <v>217</v>
      </c>
      <c r="J42" s="132">
        <v>-5.16</v>
      </c>
      <c r="K42" s="152" t="s">
        <v>732</v>
      </c>
      <c r="L42" s="134" t="str">
        <f t="shared" si="20"/>
        <v>Yes</v>
      </c>
    </row>
    <row r="43" spans="1:12" x14ac:dyDescent="0.2">
      <c r="A43" s="45" t="s">
        <v>1239</v>
      </c>
      <c r="B43" s="141" t="s">
        <v>217</v>
      </c>
      <c r="C43" s="152" t="s">
        <v>217</v>
      </c>
      <c r="D43" s="134" t="str">
        <f t="shared" si="24"/>
        <v>N/A</v>
      </c>
      <c r="E43" s="152">
        <v>267</v>
      </c>
      <c r="F43" s="134" t="str">
        <f t="shared" si="25"/>
        <v>N/A</v>
      </c>
      <c r="G43" s="152">
        <v>277</v>
      </c>
      <c r="H43" s="134" t="str">
        <f t="shared" si="26"/>
        <v>N/A</v>
      </c>
      <c r="I43" s="132" t="s">
        <v>217</v>
      </c>
      <c r="J43" s="132">
        <v>3.7450000000000001</v>
      </c>
      <c r="K43" s="152" t="s">
        <v>732</v>
      </c>
      <c r="L43" s="134" t="str">
        <f t="shared" si="20"/>
        <v>Yes</v>
      </c>
    </row>
    <row r="44" spans="1:12" x14ac:dyDescent="0.2">
      <c r="A44" s="45" t="s">
        <v>1240</v>
      </c>
      <c r="B44" s="141" t="s">
        <v>217</v>
      </c>
      <c r="C44" s="152" t="s">
        <v>217</v>
      </c>
      <c r="D44" s="134" t="str">
        <f t="shared" si="24"/>
        <v>N/A</v>
      </c>
      <c r="E44" s="152">
        <v>3984</v>
      </c>
      <c r="F44" s="134" t="str">
        <f t="shared" si="25"/>
        <v>N/A</v>
      </c>
      <c r="G44" s="152">
        <v>4033</v>
      </c>
      <c r="H44" s="134" t="str">
        <f t="shared" si="26"/>
        <v>N/A</v>
      </c>
      <c r="I44" s="132" t="s">
        <v>217</v>
      </c>
      <c r="J44" s="132">
        <v>1.23</v>
      </c>
      <c r="K44" s="152" t="s">
        <v>732</v>
      </c>
      <c r="L44" s="134" t="str">
        <f t="shared" si="20"/>
        <v>Yes</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145026</v>
      </c>
      <c r="D46" s="152" t="str">
        <f t="shared" si="17"/>
        <v>N/A</v>
      </c>
      <c r="E46" s="152">
        <v>171066</v>
      </c>
      <c r="F46" s="152" t="str">
        <f t="shared" si="18"/>
        <v>N/A</v>
      </c>
      <c r="G46" s="152">
        <v>205587</v>
      </c>
      <c r="H46" s="130" t="str">
        <f t="shared" si="19"/>
        <v>N/A</v>
      </c>
      <c r="I46" s="132">
        <v>17.96</v>
      </c>
      <c r="J46" s="132">
        <v>20.18</v>
      </c>
      <c r="K46" s="135" t="s">
        <v>732</v>
      </c>
      <c r="L46" s="134" t="str">
        <f t="shared" si="20"/>
        <v>Yes</v>
      </c>
    </row>
    <row r="47" spans="1:12" x14ac:dyDescent="0.2">
      <c r="A47" s="45" t="s">
        <v>1242</v>
      </c>
      <c r="B47" s="141" t="s">
        <v>217</v>
      </c>
      <c r="C47" s="152" t="s">
        <v>217</v>
      </c>
      <c r="D47" s="134" t="str">
        <f t="shared" ref="D47:D53" si="27">IF($B47="N/A","N/A",IF(C47&lt;0,"No","Yes"))</f>
        <v>N/A</v>
      </c>
      <c r="E47" s="152">
        <v>84576</v>
      </c>
      <c r="F47" s="134" t="str">
        <f t="shared" ref="F47:F53" si="28">IF($B47="N/A","N/A",IF(E47&lt;0,"No","Yes"))</f>
        <v>N/A</v>
      </c>
      <c r="G47" s="152">
        <v>97223</v>
      </c>
      <c r="H47" s="134" t="str">
        <f t="shared" ref="H47:H53" si="29">IF($B47="N/A","N/A",IF(G47&lt;0,"No","Yes"))</f>
        <v>N/A</v>
      </c>
      <c r="I47" s="132" t="s">
        <v>217</v>
      </c>
      <c r="J47" s="132">
        <v>14.95</v>
      </c>
      <c r="K47" s="152" t="s">
        <v>732</v>
      </c>
      <c r="L47" s="134" t="str">
        <f t="shared" si="20"/>
        <v>Yes</v>
      </c>
    </row>
    <row r="48" spans="1:12" x14ac:dyDescent="0.2">
      <c r="A48" s="45" t="s">
        <v>1243</v>
      </c>
      <c r="B48" s="141" t="s">
        <v>217</v>
      </c>
      <c r="C48" s="152" t="s">
        <v>217</v>
      </c>
      <c r="D48" s="134" t="str">
        <f t="shared" si="27"/>
        <v>N/A</v>
      </c>
      <c r="E48" s="152">
        <v>0</v>
      </c>
      <c r="F48" s="134" t="str">
        <f t="shared" si="28"/>
        <v>N/A</v>
      </c>
      <c r="G48" s="152">
        <v>0</v>
      </c>
      <c r="H48" s="134" t="str">
        <f t="shared" si="29"/>
        <v>N/A</v>
      </c>
      <c r="I48" s="132" t="s">
        <v>217</v>
      </c>
      <c r="J48" s="132" t="s">
        <v>1743</v>
      </c>
      <c r="K48" s="152" t="s">
        <v>732</v>
      </c>
      <c r="L48" s="134" t="str">
        <f t="shared" si="20"/>
        <v>N/A</v>
      </c>
    </row>
    <row r="49" spans="1:12" x14ac:dyDescent="0.2">
      <c r="A49" s="45" t="s">
        <v>1244</v>
      </c>
      <c r="B49" s="141" t="s">
        <v>217</v>
      </c>
      <c r="C49" s="152" t="s">
        <v>217</v>
      </c>
      <c r="D49" s="134" t="str">
        <f t="shared" si="27"/>
        <v>N/A</v>
      </c>
      <c r="E49" s="152">
        <v>0</v>
      </c>
      <c r="F49" s="134" t="str">
        <f t="shared" si="28"/>
        <v>N/A</v>
      </c>
      <c r="G49" s="152">
        <v>0</v>
      </c>
      <c r="H49" s="134" t="str">
        <f t="shared" si="29"/>
        <v>N/A</v>
      </c>
      <c r="I49" s="132" t="s">
        <v>217</v>
      </c>
      <c r="J49" s="132" t="s">
        <v>1743</v>
      </c>
      <c r="K49" s="152" t="s">
        <v>732</v>
      </c>
      <c r="L49" s="134" t="str">
        <f t="shared" si="20"/>
        <v>N/A</v>
      </c>
    </row>
    <row r="50" spans="1:12" x14ac:dyDescent="0.2">
      <c r="A50" s="45" t="s">
        <v>1245</v>
      </c>
      <c r="B50" s="141" t="s">
        <v>217</v>
      </c>
      <c r="C50" s="152" t="s">
        <v>217</v>
      </c>
      <c r="D50" s="134" t="str">
        <f t="shared" si="27"/>
        <v>N/A</v>
      </c>
      <c r="E50" s="152">
        <v>67471</v>
      </c>
      <c r="F50" s="134" t="str">
        <f t="shared" si="28"/>
        <v>N/A</v>
      </c>
      <c r="G50" s="152">
        <v>87195</v>
      </c>
      <c r="H50" s="134" t="str">
        <f t="shared" si="29"/>
        <v>N/A</v>
      </c>
      <c r="I50" s="132" t="s">
        <v>217</v>
      </c>
      <c r="J50" s="132">
        <v>29.23</v>
      </c>
      <c r="K50" s="152" t="s">
        <v>732</v>
      </c>
      <c r="L50" s="134" t="str">
        <f t="shared" si="20"/>
        <v>Yes</v>
      </c>
    </row>
    <row r="51" spans="1:12" x14ac:dyDescent="0.2">
      <c r="A51" s="45" t="s">
        <v>1246</v>
      </c>
      <c r="B51" s="141" t="s">
        <v>217</v>
      </c>
      <c r="C51" s="152" t="s">
        <v>217</v>
      </c>
      <c r="D51" s="134" t="str">
        <f t="shared" si="27"/>
        <v>N/A</v>
      </c>
      <c r="E51" s="152">
        <v>9690</v>
      </c>
      <c r="F51" s="134" t="str">
        <f t="shared" si="28"/>
        <v>N/A</v>
      </c>
      <c r="G51" s="152">
        <v>12134</v>
      </c>
      <c r="H51" s="134" t="str">
        <f t="shared" si="29"/>
        <v>N/A</v>
      </c>
      <c r="I51" s="132" t="s">
        <v>217</v>
      </c>
      <c r="J51" s="132">
        <v>25.22</v>
      </c>
      <c r="K51" s="152" t="s">
        <v>732</v>
      </c>
      <c r="L51" s="134" t="str">
        <f t="shared" si="20"/>
        <v>Yes</v>
      </c>
    </row>
    <row r="52" spans="1:12" x14ac:dyDescent="0.2">
      <c r="A52" s="45" t="s">
        <v>1247</v>
      </c>
      <c r="B52" s="141" t="s">
        <v>217</v>
      </c>
      <c r="C52" s="152" t="s">
        <v>217</v>
      </c>
      <c r="D52" s="134" t="str">
        <f t="shared" si="27"/>
        <v>N/A</v>
      </c>
      <c r="E52" s="152">
        <v>9329</v>
      </c>
      <c r="F52" s="134" t="str">
        <f t="shared" si="28"/>
        <v>N/A</v>
      </c>
      <c r="G52" s="152">
        <v>9035</v>
      </c>
      <c r="H52" s="134" t="str">
        <f t="shared" si="29"/>
        <v>N/A</v>
      </c>
      <c r="I52" s="132" t="s">
        <v>217</v>
      </c>
      <c r="J52" s="132">
        <v>-3.15</v>
      </c>
      <c r="K52" s="152" t="s">
        <v>732</v>
      </c>
      <c r="L52" s="134" t="str">
        <f t="shared" si="20"/>
        <v>Yes</v>
      </c>
    </row>
    <row r="53" spans="1:12" x14ac:dyDescent="0.2">
      <c r="A53" s="45" t="s">
        <v>1248</v>
      </c>
      <c r="B53" s="141" t="s">
        <v>217</v>
      </c>
      <c r="C53" s="152" t="s">
        <v>217</v>
      </c>
      <c r="D53" s="134" t="str">
        <f t="shared" si="27"/>
        <v>N/A</v>
      </c>
      <c r="E53" s="152">
        <v>0</v>
      </c>
      <c r="F53" s="134" t="str">
        <f t="shared" si="28"/>
        <v>N/A</v>
      </c>
      <c r="G53" s="152">
        <v>0</v>
      </c>
      <c r="H53" s="134" t="str">
        <f t="shared" si="29"/>
        <v>N/A</v>
      </c>
      <c r="I53" s="132" t="s">
        <v>217</v>
      </c>
      <c r="J53" s="132" t="s">
        <v>1743</v>
      </c>
      <c r="K53" s="152" t="s">
        <v>732</v>
      </c>
      <c r="L53" s="134" t="str">
        <f t="shared" si="20"/>
        <v>N/A</v>
      </c>
    </row>
    <row r="54" spans="1:12" x14ac:dyDescent="0.2">
      <c r="A54" s="45" t="s">
        <v>454</v>
      </c>
      <c r="B54" s="135" t="s">
        <v>217</v>
      </c>
      <c r="C54" s="152">
        <v>46271</v>
      </c>
      <c r="D54" s="152" t="str">
        <f t="shared" si="17"/>
        <v>N/A</v>
      </c>
      <c r="E54" s="152">
        <v>51805</v>
      </c>
      <c r="F54" s="152" t="str">
        <f t="shared" si="18"/>
        <v>N/A</v>
      </c>
      <c r="G54" s="152">
        <v>62936</v>
      </c>
      <c r="H54" s="130" t="str">
        <f t="shared" si="19"/>
        <v>N/A</v>
      </c>
      <c r="I54" s="132">
        <v>11.96</v>
      </c>
      <c r="J54" s="132">
        <v>21.49</v>
      </c>
      <c r="K54" s="135" t="s">
        <v>732</v>
      </c>
      <c r="L54" s="134" t="str">
        <f t="shared" si="20"/>
        <v>Yes</v>
      </c>
    </row>
    <row r="55" spans="1:12" x14ac:dyDescent="0.2">
      <c r="A55" s="45" t="s">
        <v>1249</v>
      </c>
      <c r="B55" s="141" t="s">
        <v>217</v>
      </c>
      <c r="C55" s="152" t="s">
        <v>217</v>
      </c>
      <c r="D55" s="134" t="str">
        <f t="shared" ref="D55:D60" si="30">IF($B55="N/A","N/A",IF(C55&lt;0,"No","Yes"))</f>
        <v>N/A</v>
      </c>
      <c r="E55" s="152">
        <v>40457</v>
      </c>
      <c r="F55" s="134" t="str">
        <f t="shared" ref="F55:F60" si="31">IF($B55="N/A","N/A",IF(E55&lt;0,"No","Yes"))</f>
        <v>N/A</v>
      </c>
      <c r="G55" s="152">
        <v>47106</v>
      </c>
      <c r="H55" s="134" t="str">
        <f t="shared" ref="H55:H60" si="32">IF($B55="N/A","N/A",IF(G55&lt;0,"No","Yes"))</f>
        <v>N/A</v>
      </c>
      <c r="I55" s="132" t="s">
        <v>217</v>
      </c>
      <c r="J55" s="132">
        <v>16.43</v>
      </c>
      <c r="K55" s="152" t="s">
        <v>732</v>
      </c>
      <c r="L55" s="134" t="str">
        <f t="shared" si="20"/>
        <v>Yes</v>
      </c>
    </row>
    <row r="56" spans="1:12" x14ac:dyDescent="0.2">
      <c r="A56" s="45" t="s">
        <v>1250</v>
      </c>
      <c r="B56" s="141" t="s">
        <v>217</v>
      </c>
      <c r="C56" s="152" t="s">
        <v>217</v>
      </c>
      <c r="D56" s="134" t="str">
        <f t="shared" si="30"/>
        <v>N/A</v>
      </c>
      <c r="E56" s="152">
        <v>0</v>
      </c>
      <c r="F56" s="134" t="str">
        <f t="shared" si="31"/>
        <v>N/A</v>
      </c>
      <c r="G56" s="152">
        <v>0</v>
      </c>
      <c r="H56" s="134" t="str">
        <f t="shared" si="32"/>
        <v>N/A</v>
      </c>
      <c r="I56" s="132" t="s">
        <v>217</v>
      </c>
      <c r="J56" s="132" t="s">
        <v>1743</v>
      </c>
      <c r="K56" s="152" t="s">
        <v>732</v>
      </c>
      <c r="L56" s="134" t="str">
        <f t="shared" si="20"/>
        <v>N/A</v>
      </c>
    </row>
    <row r="57" spans="1:12" x14ac:dyDescent="0.2">
      <c r="A57" s="45" t="s">
        <v>1251</v>
      </c>
      <c r="B57" s="141" t="s">
        <v>217</v>
      </c>
      <c r="C57" s="152" t="s">
        <v>217</v>
      </c>
      <c r="D57" s="134" t="str">
        <f t="shared" si="30"/>
        <v>N/A</v>
      </c>
      <c r="E57" s="152">
        <v>0</v>
      </c>
      <c r="F57" s="134" t="str">
        <f t="shared" si="31"/>
        <v>N/A</v>
      </c>
      <c r="G57" s="152">
        <v>0</v>
      </c>
      <c r="H57" s="134" t="str">
        <f t="shared" si="32"/>
        <v>N/A</v>
      </c>
      <c r="I57" s="132" t="s">
        <v>217</v>
      </c>
      <c r="J57" s="132" t="s">
        <v>1743</v>
      </c>
      <c r="K57" s="152" t="s">
        <v>732</v>
      </c>
      <c r="L57" s="134" t="str">
        <f t="shared" si="20"/>
        <v>N/A</v>
      </c>
    </row>
    <row r="58" spans="1:12" x14ac:dyDescent="0.2">
      <c r="A58" s="45" t="s">
        <v>1252</v>
      </c>
      <c r="B58" s="141" t="s">
        <v>217</v>
      </c>
      <c r="C58" s="152" t="s">
        <v>217</v>
      </c>
      <c r="D58" s="134" t="str">
        <f t="shared" si="30"/>
        <v>N/A</v>
      </c>
      <c r="E58" s="152">
        <v>6706</v>
      </c>
      <c r="F58" s="134" t="str">
        <f t="shared" si="31"/>
        <v>N/A</v>
      </c>
      <c r="G58" s="152">
        <v>8488</v>
      </c>
      <c r="H58" s="134" t="str">
        <f t="shared" si="32"/>
        <v>N/A</v>
      </c>
      <c r="I58" s="132" t="s">
        <v>217</v>
      </c>
      <c r="J58" s="132">
        <v>26.57</v>
      </c>
      <c r="K58" s="152" t="s">
        <v>732</v>
      </c>
      <c r="L58" s="134" t="str">
        <f t="shared" si="20"/>
        <v>Yes</v>
      </c>
    </row>
    <row r="59" spans="1:12" x14ac:dyDescent="0.2">
      <c r="A59" s="45" t="s">
        <v>1253</v>
      </c>
      <c r="B59" s="141" t="s">
        <v>217</v>
      </c>
      <c r="C59" s="152" t="s">
        <v>217</v>
      </c>
      <c r="D59" s="134" t="str">
        <f t="shared" si="30"/>
        <v>N/A</v>
      </c>
      <c r="E59" s="152">
        <v>4642</v>
      </c>
      <c r="F59" s="134" t="str">
        <f t="shared" si="31"/>
        <v>N/A</v>
      </c>
      <c r="G59" s="152">
        <v>7342</v>
      </c>
      <c r="H59" s="134" t="str">
        <f t="shared" si="32"/>
        <v>N/A</v>
      </c>
      <c r="I59" s="132" t="s">
        <v>217</v>
      </c>
      <c r="J59" s="132">
        <v>58.16</v>
      </c>
      <c r="K59" s="152" t="s">
        <v>732</v>
      </c>
      <c r="L59" s="134" t="str">
        <f t="shared" si="20"/>
        <v>No</v>
      </c>
    </row>
    <row r="60" spans="1:12" x14ac:dyDescent="0.2">
      <c r="A60" s="45" t="s">
        <v>1254</v>
      </c>
      <c r="B60" s="141" t="s">
        <v>217</v>
      </c>
      <c r="C60" s="152" t="s">
        <v>217</v>
      </c>
      <c r="D60" s="134" t="str">
        <f t="shared" si="30"/>
        <v>N/A</v>
      </c>
      <c r="E60" s="152">
        <v>0</v>
      </c>
      <c r="F60" s="134" t="str">
        <f t="shared" si="31"/>
        <v>N/A</v>
      </c>
      <c r="G60" s="152">
        <v>0</v>
      </c>
      <c r="H60" s="134" t="str">
        <f t="shared" si="32"/>
        <v>N/A</v>
      </c>
      <c r="I60" s="132" t="s">
        <v>217</v>
      </c>
      <c r="J60" s="132" t="s">
        <v>1743</v>
      </c>
      <c r="K60" s="152" t="s">
        <v>732</v>
      </c>
      <c r="L60" s="134" t="str">
        <f t="shared" si="20"/>
        <v>N/A</v>
      </c>
    </row>
    <row r="61" spans="1:12" x14ac:dyDescent="0.2">
      <c r="A61" s="3" t="s">
        <v>190</v>
      </c>
      <c r="B61" s="136" t="s">
        <v>217</v>
      </c>
      <c r="C61" s="152">
        <v>147494</v>
      </c>
      <c r="D61" s="152" t="str">
        <f t="shared" si="17"/>
        <v>N/A</v>
      </c>
      <c r="E61" s="152">
        <v>176628</v>
      </c>
      <c r="F61" s="152" t="str">
        <f t="shared" si="18"/>
        <v>N/A</v>
      </c>
      <c r="G61" s="152">
        <v>218114</v>
      </c>
      <c r="H61" s="130" t="str">
        <f t="shared" si="19"/>
        <v>N/A</v>
      </c>
      <c r="I61" s="132">
        <v>19.75</v>
      </c>
      <c r="J61" s="132">
        <v>23.49</v>
      </c>
      <c r="K61" s="133" t="s">
        <v>732</v>
      </c>
      <c r="L61" s="134" t="str">
        <f>IF(J61="Div by 0", "N/A", IF(OR(J61="N/A",K61="N/A"),"N/A", IF(J61&gt;VALUE(MID(K61,1,2)), "No", IF(J61&lt;-1*VALUE(MID(K61,1,2)), "No", "Yes"))))</f>
        <v>Yes</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0</v>
      </c>
      <c r="D63" s="152" t="str">
        <f t="shared" si="17"/>
        <v>N/A</v>
      </c>
      <c r="E63" s="152">
        <v>0</v>
      </c>
      <c r="F63" s="152" t="str">
        <f t="shared" si="18"/>
        <v>N/A</v>
      </c>
      <c r="G63" s="152">
        <v>0</v>
      </c>
      <c r="H63" s="130" t="str">
        <f t="shared" si="19"/>
        <v>N/A</v>
      </c>
      <c r="I63" s="132" t="s">
        <v>1743</v>
      </c>
      <c r="J63" s="132" t="s">
        <v>1743</v>
      </c>
      <c r="K63" s="133" t="s">
        <v>732</v>
      </c>
      <c r="L63" s="134" t="str">
        <f t="shared" si="33"/>
        <v>N/A</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0</v>
      </c>
      <c r="D66" s="152" t="str">
        <f t="shared" si="17"/>
        <v>N/A</v>
      </c>
      <c r="E66" s="152">
        <v>0</v>
      </c>
      <c r="F66" s="152" t="str">
        <f t="shared" si="18"/>
        <v>N/A</v>
      </c>
      <c r="G66" s="152">
        <v>0</v>
      </c>
      <c r="H66" s="130" t="str">
        <f t="shared" si="19"/>
        <v>N/A</v>
      </c>
      <c r="I66" s="132" t="s">
        <v>1743</v>
      </c>
      <c r="J66" s="132" t="s">
        <v>1743</v>
      </c>
      <c r="K66" s="133" t="s">
        <v>732</v>
      </c>
      <c r="L66" s="134" t="str">
        <f t="shared" si="33"/>
        <v>N/A</v>
      </c>
    </row>
    <row r="67" spans="1:12" x14ac:dyDescent="0.2">
      <c r="A67" s="3" t="s">
        <v>196</v>
      </c>
      <c r="B67" s="136" t="s">
        <v>217</v>
      </c>
      <c r="C67" s="152">
        <v>0</v>
      </c>
      <c r="D67" s="152" t="str">
        <f t="shared" si="17"/>
        <v>N/A</v>
      </c>
      <c r="E67" s="152">
        <v>0</v>
      </c>
      <c r="F67" s="152" t="str">
        <f t="shared" si="18"/>
        <v>N/A</v>
      </c>
      <c r="G67" s="152">
        <v>0</v>
      </c>
      <c r="H67" s="130" t="str">
        <f t="shared" si="19"/>
        <v>N/A</v>
      </c>
      <c r="I67" s="132" t="s">
        <v>1743</v>
      </c>
      <c r="J67" s="132" t="s">
        <v>1743</v>
      </c>
      <c r="K67" s="133" t="s">
        <v>732</v>
      </c>
      <c r="L67" s="134" t="str">
        <f t="shared" si="33"/>
        <v>N/A</v>
      </c>
    </row>
    <row r="68" spans="1:12" x14ac:dyDescent="0.2">
      <c r="A68" s="2" t="s">
        <v>197</v>
      </c>
      <c r="B68" s="135" t="s">
        <v>217</v>
      </c>
      <c r="C68" s="152">
        <v>236438</v>
      </c>
      <c r="D68" s="152" t="str">
        <f t="shared" si="17"/>
        <v>N/A</v>
      </c>
      <c r="E68" s="152">
        <v>269243</v>
      </c>
      <c r="F68" s="152" t="str">
        <f t="shared" si="18"/>
        <v>N/A</v>
      </c>
      <c r="G68" s="152">
        <v>317401</v>
      </c>
      <c r="H68" s="130" t="str">
        <f t="shared" si="19"/>
        <v>N/A</v>
      </c>
      <c r="I68" s="139">
        <v>13.87</v>
      </c>
      <c r="J68" s="139">
        <v>17.89</v>
      </c>
      <c r="K68" s="135" t="s">
        <v>732</v>
      </c>
      <c r="L68" s="134" t="str">
        <f t="shared" si="33"/>
        <v>Yes</v>
      </c>
    </row>
    <row r="69" spans="1:12" x14ac:dyDescent="0.2">
      <c r="A69" s="2" t="s">
        <v>198</v>
      </c>
      <c r="B69" s="135" t="s">
        <v>217</v>
      </c>
      <c r="C69" s="152">
        <v>236438</v>
      </c>
      <c r="D69" s="152" t="str">
        <f t="shared" si="17"/>
        <v>N/A</v>
      </c>
      <c r="E69" s="152">
        <v>269243</v>
      </c>
      <c r="F69" s="152" t="str">
        <f t="shared" si="18"/>
        <v>N/A</v>
      </c>
      <c r="G69" s="152">
        <v>317401</v>
      </c>
      <c r="H69" s="130" t="str">
        <f t="shared" si="19"/>
        <v>N/A</v>
      </c>
      <c r="I69" s="139">
        <v>13.87</v>
      </c>
      <c r="J69" s="139">
        <v>17.89</v>
      </c>
      <c r="K69" s="135" t="s">
        <v>732</v>
      </c>
      <c r="L69" s="134" t="str">
        <f t="shared" si="33"/>
        <v>Yes</v>
      </c>
    </row>
    <row r="70" spans="1:12" x14ac:dyDescent="0.2">
      <c r="A70" s="45" t="s">
        <v>78</v>
      </c>
      <c r="B70" s="135" t="s">
        <v>298</v>
      </c>
      <c r="C70" s="140">
        <v>0.93394751300000001</v>
      </c>
      <c r="D70" s="138" t="str">
        <f>IF($B70="N/A","N/A",IF(C70&gt;=20,"No",IF(C70&lt;0,"No","Yes")))</f>
        <v>Yes</v>
      </c>
      <c r="E70" s="140">
        <v>0.89349686009999996</v>
      </c>
      <c r="F70" s="138" t="str">
        <f>IF($B70="N/A","N/A",IF(E70&gt;=20,"No",IF(E70&lt;0,"No","Yes")))</f>
        <v>Yes</v>
      </c>
      <c r="G70" s="140">
        <v>1.2239020878</v>
      </c>
      <c r="H70" s="138" t="str">
        <f>IF($B70="N/A","N/A",IF(G70&gt;=20,"No",IF(G70&lt;0,"No","Yes")))</f>
        <v>Yes</v>
      </c>
      <c r="I70" s="132">
        <v>-4.33</v>
      </c>
      <c r="J70" s="132">
        <v>36.979999999999997</v>
      </c>
      <c r="K70" s="133" t="s">
        <v>732</v>
      </c>
      <c r="L70" s="134" t="str">
        <f t="shared" si="20"/>
        <v>No</v>
      </c>
    </row>
    <row r="71" spans="1:12" x14ac:dyDescent="0.2">
      <c r="A71" s="45" t="s">
        <v>79</v>
      </c>
      <c r="B71" s="136" t="s">
        <v>217</v>
      </c>
      <c r="C71" s="140">
        <v>95.135866120000003</v>
      </c>
      <c r="D71" s="138" t="str">
        <f>IF($B71="N/A","N/A",IF(C71&gt;10,"No",IF(C71&lt;-10,"No","Yes")))</f>
        <v>N/A</v>
      </c>
      <c r="E71" s="140">
        <v>95.798035992999999</v>
      </c>
      <c r="F71" s="138" t="str">
        <f>IF($B71="N/A","N/A",IF(E71&gt;10,"No",IF(E71&lt;-10,"No","Yes")))</f>
        <v>N/A</v>
      </c>
      <c r="G71" s="140">
        <v>94.356451484000004</v>
      </c>
      <c r="H71" s="138" t="str">
        <f>IF($B71="N/A","N/A",IF(G71&gt;10,"No",IF(G71&lt;-10,"No","Yes")))</f>
        <v>N/A</v>
      </c>
      <c r="I71" s="132">
        <v>0.69599999999999995</v>
      </c>
      <c r="J71" s="132">
        <v>-1.5</v>
      </c>
      <c r="K71" s="133" t="s">
        <v>732</v>
      </c>
      <c r="L71" s="134" t="str">
        <f t="shared" si="20"/>
        <v>Yes</v>
      </c>
    </row>
    <row r="72" spans="1:12" x14ac:dyDescent="0.2">
      <c r="A72" s="45" t="s">
        <v>80</v>
      </c>
      <c r="B72" s="136" t="s">
        <v>217</v>
      </c>
      <c r="C72" s="140">
        <v>0</v>
      </c>
      <c r="D72" s="138" t="str">
        <f>IF($B72="N/A","N/A",IF(C72&gt;10,"No",IF(C72&lt;-10,"No","Yes")))</f>
        <v>N/A</v>
      </c>
      <c r="E72" s="140">
        <v>0</v>
      </c>
      <c r="F72" s="138" t="str">
        <f>IF($B72="N/A","N/A",IF(E72&gt;10,"No",IF(E72&lt;-10,"No","Yes")))</f>
        <v>N/A</v>
      </c>
      <c r="G72" s="140">
        <v>0</v>
      </c>
      <c r="H72" s="138" t="str">
        <f>IF($B72="N/A","N/A",IF(G72&gt;10,"No",IF(G72&lt;-10,"No","Yes")))</f>
        <v>N/A</v>
      </c>
      <c r="I72" s="132" t="s">
        <v>1743</v>
      </c>
      <c r="J72" s="132" t="s">
        <v>1743</v>
      </c>
      <c r="K72" s="133" t="s">
        <v>732</v>
      </c>
      <c r="L72" s="134" t="str">
        <f t="shared" si="20"/>
        <v>N/A</v>
      </c>
    </row>
    <row r="73" spans="1:12" x14ac:dyDescent="0.2">
      <c r="A73" s="45" t="s">
        <v>81</v>
      </c>
      <c r="B73" s="136" t="s">
        <v>217</v>
      </c>
      <c r="C73" s="140">
        <v>0</v>
      </c>
      <c r="D73" s="138" t="str">
        <f>IF($B73="N/A","N/A",IF(C73&gt;10,"No",IF(C73&lt;-10,"No","Yes")))</f>
        <v>N/A</v>
      </c>
      <c r="E73" s="140">
        <v>2.2660321800000001E-2</v>
      </c>
      <c r="F73" s="138" t="str">
        <f>IF($B73="N/A","N/A",IF(E73&gt;10,"No",IF(E73&lt;-10,"No","Yes")))</f>
        <v>N/A</v>
      </c>
      <c r="G73" s="140">
        <v>0</v>
      </c>
      <c r="H73" s="138" t="str">
        <f>IF($B73="N/A","N/A",IF(G73&gt;10,"No",IF(G73&lt;-10,"No","Yes")))</f>
        <v>N/A</v>
      </c>
      <c r="I73" s="132" t="s">
        <v>1743</v>
      </c>
      <c r="J73" s="132">
        <v>-100</v>
      </c>
      <c r="K73" s="133" t="s">
        <v>732</v>
      </c>
      <c r="L73" s="134" t="str">
        <f t="shared" si="20"/>
        <v>No</v>
      </c>
    </row>
    <row r="74" spans="1:12" x14ac:dyDescent="0.2">
      <c r="A74" s="45" t="s">
        <v>121</v>
      </c>
      <c r="B74" s="136" t="s">
        <v>217</v>
      </c>
      <c r="C74" s="140">
        <v>97.917138328999997</v>
      </c>
      <c r="D74" s="138" t="str">
        <f>IF($B74="N/A","N/A",IF(C74&gt;10,"No",IF(C74&lt;-10,"No","Yes")))</f>
        <v>N/A</v>
      </c>
      <c r="E74" s="140">
        <v>98.731021980999998</v>
      </c>
      <c r="F74" s="138" t="str">
        <f>IF($B74="N/A","N/A",IF(E74&gt;10,"No",IF(E74&lt;-10,"No","Yes")))</f>
        <v>N/A</v>
      </c>
      <c r="G74" s="140">
        <v>99.391436643999995</v>
      </c>
      <c r="H74" s="138" t="str">
        <f>IF($B74="N/A","N/A",IF(G74&gt;10,"No",IF(G74&lt;-10,"No","Yes")))</f>
        <v>N/A</v>
      </c>
      <c r="I74" s="132">
        <v>0.83120000000000005</v>
      </c>
      <c r="J74" s="132">
        <v>0.66890000000000005</v>
      </c>
      <c r="K74" s="133" t="s">
        <v>732</v>
      </c>
      <c r="L74" s="134" t="str">
        <f t="shared" si="20"/>
        <v>Yes</v>
      </c>
    </row>
    <row r="75" spans="1:12" x14ac:dyDescent="0.2">
      <c r="A75" s="45" t="s">
        <v>82</v>
      </c>
      <c r="B75" s="136" t="s">
        <v>217</v>
      </c>
      <c r="C75" s="140">
        <v>0</v>
      </c>
      <c r="D75" s="138" t="str">
        <f>IF($B75="N/A","N/A",IF(C75&gt;10,"No",IF(C75&lt;-10,"No","Yes")))</f>
        <v>N/A</v>
      </c>
      <c r="E75" s="140">
        <v>0</v>
      </c>
      <c r="F75" s="138" t="str">
        <f>IF($B75="N/A","N/A",IF(E75&gt;10,"No",IF(E75&lt;-10,"No","Yes")))</f>
        <v>N/A</v>
      </c>
      <c r="G75" s="140">
        <v>0</v>
      </c>
      <c r="H75" s="138" t="str">
        <f>IF($B75="N/A","N/A",IF(G75&gt;10,"No",IF(G75&lt;-10,"No","Yes")))</f>
        <v>N/A</v>
      </c>
      <c r="I75" s="132" t="s">
        <v>1743</v>
      </c>
      <c r="J75" s="132" t="s">
        <v>1743</v>
      </c>
      <c r="K75" s="133" t="s">
        <v>732</v>
      </c>
      <c r="L75" s="134" t="str">
        <f t="shared" si="20"/>
        <v>N/A</v>
      </c>
    </row>
    <row r="76" spans="1:12" x14ac:dyDescent="0.2">
      <c r="A76" s="45" t="s">
        <v>199</v>
      </c>
      <c r="B76" s="136" t="s">
        <v>217</v>
      </c>
      <c r="C76" s="140" t="s">
        <v>1743</v>
      </c>
      <c r="D76" s="138" t="str">
        <f t="shared" ref="D76:D98" si="34">IF($B76="N/A","N/A",IF(C76&gt;10,"No",IF(C76&lt;-10,"No","Yes")))</f>
        <v>N/A</v>
      </c>
      <c r="E76" s="140" t="s">
        <v>1743</v>
      </c>
      <c r="F76" s="138" t="str">
        <f t="shared" ref="F76:F98" si="35">IF($B76="N/A","N/A",IF(E76&gt;10,"No",IF(E76&lt;-10,"No","Yes")))</f>
        <v>N/A</v>
      </c>
      <c r="G76" s="140" t="s">
        <v>1743</v>
      </c>
      <c r="H76" s="138" t="str">
        <f t="shared" ref="H76:H98" si="36">IF($B76="N/A","N/A",IF(G76&gt;10,"No",IF(G76&lt;-10,"No","Yes")))</f>
        <v>N/A</v>
      </c>
      <c r="I76" s="132" t="s">
        <v>1743</v>
      </c>
      <c r="J76" s="132" t="s">
        <v>1743</v>
      </c>
      <c r="K76" s="133" t="s">
        <v>732</v>
      </c>
      <c r="L76" s="134" t="str">
        <f>IF(J76="Div by 0", "N/A", IF(OR(J76="N/A",K76="N/A"),"N/A", IF(J76&gt;VALUE(MID(K76,1,2)), "No", IF(J76&lt;-1*VALUE(MID(K76,1,2)), "No", "Yes"))))</f>
        <v>N/A</v>
      </c>
    </row>
    <row r="77" spans="1:12" x14ac:dyDescent="0.2">
      <c r="A77" s="45" t="s">
        <v>200</v>
      </c>
      <c r="B77" s="136" t="s">
        <v>217</v>
      </c>
      <c r="C77" s="140" t="s">
        <v>1743</v>
      </c>
      <c r="D77" s="138" t="str">
        <f t="shared" si="34"/>
        <v>N/A</v>
      </c>
      <c r="E77" s="140" t="s">
        <v>1743</v>
      </c>
      <c r="F77" s="138" t="str">
        <f t="shared" si="35"/>
        <v>N/A</v>
      </c>
      <c r="G77" s="140" t="s">
        <v>1743</v>
      </c>
      <c r="H77" s="138" t="str">
        <f t="shared" si="36"/>
        <v>N/A</v>
      </c>
      <c r="I77" s="132" t="s">
        <v>1743</v>
      </c>
      <c r="J77" s="132" t="s">
        <v>1743</v>
      </c>
      <c r="K77" s="133" t="s">
        <v>732</v>
      </c>
      <c r="L77" s="134" t="str">
        <f t="shared" ref="L77:L81" si="37">IF(J77="Div by 0", "N/A", IF(OR(J77="N/A",K77="N/A"),"N/A", IF(J77&gt;VALUE(MID(K77,1,2)), "No", IF(J77&lt;-1*VALUE(MID(K77,1,2)), "No", "Yes"))))</f>
        <v>N/A</v>
      </c>
    </row>
    <row r="78" spans="1:12" x14ac:dyDescent="0.2">
      <c r="A78" s="45" t="s">
        <v>201</v>
      </c>
      <c r="B78" s="136" t="s">
        <v>217</v>
      </c>
      <c r="C78" s="140" t="s">
        <v>1743</v>
      </c>
      <c r="D78" s="138" t="str">
        <f t="shared" si="34"/>
        <v>N/A</v>
      </c>
      <c r="E78" s="140" t="s">
        <v>1743</v>
      </c>
      <c r="F78" s="138" t="str">
        <f t="shared" si="35"/>
        <v>N/A</v>
      </c>
      <c r="G78" s="140" t="s">
        <v>1743</v>
      </c>
      <c r="H78" s="138" t="str">
        <f t="shared" si="36"/>
        <v>N/A</v>
      </c>
      <c r="I78" s="132" t="s">
        <v>1743</v>
      </c>
      <c r="J78" s="132" t="s">
        <v>1743</v>
      </c>
      <c r="K78" s="133" t="s">
        <v>732</v>
      </c>
      <c r="L78" s="134" t="str">
        <f t="shared" si="37"/>
        <v>N/A</v>
      </c>
    </row>
    <row r="79" spans="1:12" x14ac:dyDescent="0.2">
      <c r="A79" s="45" t="s">
        <v>202</v>
      </c>
      <c r="B79" s="136" t="s">
        <v>217</v>
      </c>
      <c r="C79" s="140" t="s">
        <v>1743</v>
      </c>
      <c r="D79" s="138" t="str">
        <f t="shared" si="34"/>
        <v>N/A</v>
      </c>
      <c r="E79" s="140" t="s">
        <v>1743</v>
      </c>
      <c r="F79" s="138" t="str">
        <f t="shared" si="35"/>
        <v>N/A</v>
      </c>
      <c r="G79" s="140" t="s">
        <v>1743</v>
      </c>
      <c r="H79" s="138" t="str">
        <f t="shared" si="36"/>
        <v>N/A</v>
      </c>
      <c r="I79" s="132" t="s">
        <v>1743</v>
      </c>
      <c r="J79" s="132" t="s">
        <v>1743</v>
      </c>
      <c r="K79" s="133" t="s">
        <v>732</v>
      </c>
      <c r="L79" s="134" t="str">
        <f t="shared" si="37"/>
        <v>N/A</v>
      </c>
    </row>
    <row r="80" spans="1:12" x14ac:dyDescent="0.2">
      <c r="A80" s="45" t="s">
        <v>203</v>
      </c>
      <c r="B80" s="136" t="s">
        <v>217</v>
      </c>
      <c r="C80" s="140" t="s">
        <v>1743</v>
      </c>
      <c r="D80" s="138" t="str">
        <f t="shared" si="34"/>
        <v>N/A</v>
      </c>
      <c r="E80" s="140" t="s">
        <v>1743</v>
      </c>
      <c r="F80" s="138" t="str">
        <f t="shared" si="35"/>
        <v>N/A</v>
      </c>
      <c r="G80" s="140" t="s">
        <v>1743</v>
      </c>
      <c r="H80" s="138" t="str">
        <f t="shared" si="36"/>
        <v>N/A</v>
      </c>
      <c r="I80" s="132" t="s">
        <v>1743</v>
      </c>
      <c r="J80" s="132" t="s">
        <v>1743</v>
      </c>
      <c r="K80" s="133" t="s">
        <v>732</v>
      </c>
      <c r="L80" s="134" t="str">
        <f t="shared" si="37"/>
        <v>N/A</v>
      </c>
    </row>
    <row r="81" spans="1:12" x14ac:dyDescent="0.2">
      <c r="A81" s="45" t="s">
        <v>204</v>
      </c>
      <c r="B81" s="135" t="s">
        <v>217</v>
      </c>
      <c r="C81" s="140" t="s">
        <v>1743</v>
      </c>
      <c r="D81" s="138" t="str">
        <f t="shared" si="34"/>
        <v>N/A</v>
      </c>
      <c r="E81" s="140" t="s">
        <v>1743</v>
      </c>
      <c r="F81" s="138" t="str">
        <f t="shared" si="35"/>
        <v>N/A</v>
      </c>
      <c r="G81" s="140" t="s">
        <v>1743</v>
      </c>
      <c r="H81" s="138" t="str">
        <f t="shared" si="36"/>
        <v>N/A</v>
      </c>
      <c r="I81" s="132" t="s">
        <v>1743</v>
      </c>
      <c r="J81" s="132" t="s">
        <v>1743</v>
      </c>
      <c r="K81" s="135" t="s">
        <v>732</v>
      </c>
      <c r="L81" s="134" t="str">
        <f t="shared" si="37"/>
        <v>N/A</v>
      </c>
    </row>
    <row r="82" spans="1:12" x14ac:dyDescent="0.2">
      <c r="A82" s="45" t="s">
        <v>73</v>
      </c>
      <c r="B82" s="136" t="s">
        <v>217</v>
      </c>
      <c r="C82" s="149">
        <v>173932</v>
      </c>
      <c r="D82" s="138" t="str">
        <f t="shared" si="34"/>
        <v>N/A</v>
      </c>
      <c r="E82" s="149">
        <v>200926</v>
      </c>
      <c r="F82" s="138" t="str">
        <f t="shared" si="35"/>
        <v>N/A</v>
      </c>
      <c r="G82" s="149">
        <v>245897</v>
      </c>
      <c r="H82" s="138" t="str">
        <f t="shared" si="36"/>
        <v>N/A</v>
      </c>
      <c r="I82" s="132">
        <v>15.52</v>
      </c>
      <c r="J82" s="132">
        <v>22.38</v>
      </c>
      <c r="K82" s="133" t="s">
        <v>732</v>
      </c>
      <c r="L82" s="134" t="str">
        <f t="shared" si="20"/>
        <v>Yes</v>
      </c>
    </row>
    <row r="83" spans="1:12" x14ac:dyDescent="0.2">
      <c r="A83" s="45" t="s">
        <v>1255</v>
      </c>
      <c r="B83" s="136" t="s">
        <v>217</v>
      </c>
      <c r="C83" s="150">
        <v>0.53756640529999999</v>
      </c>
      <c r="D83" s="138" t="str">
        <f t="shared" si="34"/>
        <v>N/A</v>
      </c>
      <c r="E83" s="150">
        <v>0.59823019420000001</v>
      </c>
      <c r="F83" s="138" t="str">
        <f t="shared" si="35"/>
        <v>N/A</v>
      </c>
      <c r="G83" s="150">
        <v>0.71452681409999996</v>
      </c>
      <c r="H83" s="138" t="str">
        <f t="shared" si="36"/>
        <v>N/A</v>
      </c>
      <c r="I83" s="132">
        <v>11.28</v>
      </c>
      <c r="J83" s="132">
        <v>19.440000000000001</v>
      </c>
      <c r="K83" s="133" t="s">
        <v>732</v>
      </c>
      <c r="L83" s="134" t="str">
        <f t="shared" si="20"/>
        <v>Yes</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0</v>
      </c>
      <c r="D85" s="138" t="str">
        <f t="shared" si="34"/>
        <v>N/A</v>
      </c>
      <c r="E85" s="150">
        <v>0</v>
      </c>
      <c r="F85" s="138" t="str">
        <f t="shared" si="35"/>
        <v>N/A</v>
      </c>
      <c r="G85" s="150">
        <v>0</v>
      </c>
      <c r="H85" s="138" t="str">
        <f t="shared" si="36"/>
        <v>N/A</v>
      </c>
      <c r="I85" s="132" t="s">
        <v>1743</v>
      </c>
      <c r="J85" s="132" t="s">
        <v>1743</v>
      </c>
      <c r="K85" s="133" t="s">
        <v>732</v>
      </c>
      <c r="L85" s="134" t="str">
        <f t="shared" si="20"/>
        <v>N/A</v>
      </c>
    </row>
    <row r="86" spans="1:12" x14ac:dyDescent="0.2">
      <c r="A86" s="45" t="s">
        <v>1258</v>
      </c>
      <c r="B86" s="136" t="s">
        <v>217</v>
      </c>
      <c r="C86" s="150">
        <v>0</v>
      </c>
      <c r="D86" s="138" t="str">
        <f t="shared" si="34"/>
        <v>N/A</v>
      </c>
      <c r="E86" s="150">
        <v>0</v>
      </c>
      <c r="F86" s="138" t="str">
        <f t="shared" si="35"/>
        <v>N/A</v>
      </c>
      <c r="G86" s="150">
        <v>0</v>
      </c>
      <c r="H86" s="138" t="str">
        <f t="shared" si="36"/>
        <v>N/A</v>
      </c>
      <c r="I86" s="132" t="s">
        <v>1743</v>
      </c>
      <c r="J86" s="132" t="s">
        <v>1743</v>
      </c>
      <c r="K86" s="133" t="s">
        <v>732</v>
      </c>
      <c r="L86" s="134" t="str">
        <f t="shared" si="20"/>
        <v>N/A</v>
      </c>
    </row>
    <row r="87" spans="1:12" x14ac:dyDescent="0.2">
      <c r="A87" s="45" t="s">
        <v>1259</v>
      </c>
      <c r="B87" s="136" t="s">
        <v>217</v>
      </c>
      <c r="C87" s="150">
        <v>39.666076398000001</v>
      </c>
      <c r="D87" s="138" t="str">
        <f t="shared" si="34"/>
        <v>N/A</v>
      </c>
      <c r="E87" s="150">
        <v>36.925037078000003</v>
      </c>
      <c r="F87" s="138" t="str">
        <f t="shared" si="35"/>
        <v>N/A</v>
      </c>
      <c r="G87" s="150">
        <v>32.905647487000003</v>
      </c>
      <c r="H87" s="138" t="str">
        <f t="shared" si="36"/>
        <v>N/A</v>
      </c>
      <c r="I87" s="132">
        <v>-6.91</v>
      </c>
      <c r="J87" s="132">
        <v>-10.9</v>
      </c>
      <c r="K87" s="133" t="s">
        <v>732</v>
      </c>
      <c r="L87" s="134" t="str">
        <f t="shared" si="20"/>
        <v>Yes</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0</v>
      </c>
      <c r="D89" s="138" t="str">
        <f t="shared" si="34"/>
        <v>N/A</v>
      </c>
      <c r="E89" s="150">
        <v>0</v>
      </c>
      <c r="F89" s="138" t="str">
        <f t="shared" si="35"/>
        <v>N/A</v>
      </c>
      <c r="G89" s="150">
        <v>0</v>
      </c>
      <c r="H89" s="138" t="str">
        <f t="shared" si="36"/>
        <v>N/A</v>
      </c>
      <c r="I89" s="132" t="s">
        <v>1743</v>
      </c>
      <c r="J89" s="132" t="s">
        <v>1743</v>
      </c>
      <c r="K89" s="133" t="s">
        <v>732</v>
      </c>
      <c r="L89" s="134" t="str">
        <f t="shared" si="20"/>
        <v>N/A</v>
      </c>
    </row>
    <row r="90" spans="1:12" x14ac:dyDescent="0.2">
      <c r="A90" s="45" t="s">
        <v>1262</v>
      </c>
      <c r="B90" s="136" t="s">
        <v>217</v>
      </c>
      <c r="C90" s="150">
        <v>50.595060138000001</v>
      </c>
      <c r="D90" s="138" t="str">
        <f t="shared" si="34"/>
        <v>N/A</v>
      </c>
      <c r="E90" s="150">
        <v>52.308810209000001</v>
      </c>
      <c r="F90" s="138" t="str">
        <f t="shared" si="35"/>
        <v>N/A</v>
      </c>
      <c r="G90" s="150">
        <v>57.713188854999999</v>
      </c>
      <c r="H90" s="138" t="str">
        <f t="shared" si="36"/>
        <v>N/A</v>
      </c>
      <c r="I90" s="132">
        <v>3.387</v>
      </c>
      <c r="J90" s="132">
        <v>10.33</v>
      </c>
      <c r="K90" s="133" t="s">
        <v>732</v>
      </c>
      <c r="L90" s="134" t="str">
        <f t="shared" si="20"/>
        <v>Yes</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0</v>
      </c>
      <c r="D93" s="138" t="str">
        <f t="shared" si="34"/>
        <v>N/A</v>
      </c>
      <c r="E93" s="150">
        <v>0</v>
      </c>
      <c r="F93" s="138" t="str">
        <f t="shared" si="35"/>
        <v>N/A</v>
      </c>
      <c r="G93" s="150">
        <v>0</v>
      </c>
      <c r="H93" s="138" t="str">
        <f t="shared" si="36"/>
        <v>N/A</v>
      </c>
      <c r="I93" s="132" t="s">
        <v>1743</v>
      </c>
      <c r="J93" s="132" t="s">
        <v>1743</v>
      </c>
      <c r="K93" s="133" t="s">
        <v>732</v>
      </c>
      <c r="L93" s="134" t="str">
        <f t="shared" si="20"/>
        <v>N/A</v>
      </c>
    </row>
    <row r="94" spans="1:12" x14ac:dyDescent="0.2">
      <c r="A94" s="45" t="s">
        <v>1266</v>
      </c>
      <c r="B94" s="136" t="s">
        <v>217</v>
      </c>
      <c r="C94" s="150">
        <v>0</v>
      </c>
      <c r="D94" s="138" t="str">
        <f t="shared" si="34"/>
        <v>N/A</v>
      </c>
      <c r="E94" s="150">
        <v>0</v>
      </c>
      <c r="F94" s="138" t="str">
        <f t="shared" si="35"/>
        <v>N/A</v>
      </c>
      <c r="G94" s="150">
        <v>0</v>
      </c>
      <c r="H94" s="138" t="str">
        <f t="shared" si="36"/>
        <v>N/A</v>
      </c>
      <c r="I94" s="132" t="s">
        <v>1743</v>
      </c>
      <c r="J94" s="132" t="s">
        <v>1743</v>
      </c>
      <c r="K94" s="133" t="s">
        <v>732</v>
      </c>
      <c r="L94" s="134" t="str">
        <f t="shared" si="20"/>
        <v>N/A</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0</v>
      </c>
      <c r="D97" s="138" t="str">
        <f t="shared" si="34"/>
        <v>N/A</v>
      </c>
      <c r="E97" s="150">
        <v>0</v>
      </c>
      <c r="F97" s="138" t="str">
        <f t="shared" si="35"/>
        <v>N/A</v>
      </c>
      <c r="G97" s="150">
        <v>0</v>
      </c>
      <c r="H97" s="138" t="str">
        <f t="shared" si="36"/>
        <v>N/A</v>
      </c>
      <c r="I97" s="132" t="s">
        <v>1743</v>
      </c>
      <c r="J97" s="132" t="s">
        <v>1743</v>
      </c>
      <c r="K97" s="133" t="s">
        <v>732</v>
      </c>
      <c r="L97" s="134" t="str">
        <f t="shared" si="20"/>
        <v>N/A</v>
      </c>
    </row>
    <row r="98" spans="1:12" x14ac:dyDescent="0.2">
      <c r="A98" s="45" t="s">
        <v>1270</v>
      </c>
      <c r="B98" s="136" t="s">
        <v>217</v>
      </c>
      <c r="C98" s="150">
        <v>9.2012970585999998</v>
      </c>
      <c r="D98" s="138" t="str">
        <f t="shared" si="34"/>
        <v>N/A</v>
      </c>
      <c r="E98" s="150">
        <v>10.167922518999999</v>
      </c>
      <c r="F98" s="138" t="str">
        <f t="shared" si="35"/>
        <v>N/A</v>
      </c>
      <c r="G98" s="150">
        <v>8.6666368438999992</v>
      </c>
      <c r="H98" s="138" t="str">
        <f t="shared" si="36"/>
        <v>N/A</v>
      </c>
      <c r="I98" s="132">
        <v>10.51</v>
      </c>
      <c r="J98" s="132">
        <v>-14.8</v>
      </c>
      <c r="K98" s="133" t="s">
        <v>732</v>
      </c>
      <c r="L98" s="134" t="str">
        <f t="shared" si="20"/>
        <v>Yes</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158235440</v>
      </c>
      <c r="D100" s="138" t="str">
        <f>IF($B100="N/A","N/A",IF(C100&gt;10,"No",IF(C100&lt;-10,"No","Yes")))</f>
        <v>N/A</v>
      </c>
      <c r="E100" s="137">
        <v>200681177</v>
      </c>
      <c r="F100" s="138" t="str">
        <f>IF($B100="N/A","N/A",IF(E100&gt;10,"No",IF(E100&lt;-10,"No","Yes")))</f>
        <v>N/A</v>
      </c>
      <c r="G100" s="137">
        <v>268024495</v>
      </c>
      <c r="H100" s="138" t="str">
        <f>IF($B100="N/A","N/A",IF(G100&gt;10,"No",IF(G100&lt;-10,"No","Yes")))</f>
        <v>N/A</v>
      </c>
      <c r="I100" s="132">
        <v>26.82</v>
      </c>
      <c r="J100" s="132">
        <v>33.56</v>
      </c>
      <c r="K100" s="133" t="s">
        <v>732</v>
      </c>
      <c r="L100" s="134" t="str">
        <f t="shared" ref="L100:L111" si="38">IF(J100="Div by 0", "N/A", IF(K100="N/A","N/A", IF(J100&gt;VALUE(MID(K100,1,2)), "No", IF(J100&lt;-1*VALUE(MID(K100,1,2)), "No", "Yes"))))</f>
        <v>No</v>
      </c>
    </row>
    <row r="101" spans="1:12" x14ac:dyDescent="0.2">
      <c r="A101" s="45" t="s">
        <v>455</v>
      </c>
      <c r="B101" s="136" t="s">
        <v>217</v>
      </c>
      <c r="C101" s="137">
        <v>150159052</v>
      </c>
      <c r="D101" s="138" t="str">
        <f>IF($B101="N/A","N/A",IF(C101&gt;10,"No",IF(C101&lt;-10,"No","Yes")))</f>
        <v>N/A</v>
      </c>
      <c r="E101" s="137">
        <v>192019629</v>
      </c>
      <c r="F101" s="138" t="str">
        <f>IF($B101="N/A","N/A",IF(E101&gt;10,"No",IF(E101&lt;-10,"No","Yes")))</f>
        <v>N/A</v>
      </c>
      <c r="G101" s="137">
        <v>257359583</v>
      </c>
      <c r="H101" s="138" t="str">
        <f>IF($B101="N/A","N/A",IF(G101&gt;10,"No",IF(G101&lt;-10,"No","Yes")))</f>
        <v>N/A</v>
      </c>
      <c r="I101" s="132">
        <v>27.88</v>
      </c>
      <c r="J101" s="132">
        <v>34.03</v>
      </c>
      <c r="K101" s="133" t="s">
        <v>732</v>
      </c>
      <c r="L101" s="134" t="str">
        <f t="shared" si="38"/>
        <v>No</v>
      </c>
    </row>
    <row r="102" spans="1:12" x14ac:dyDescent="0.2">
      <c r="A102" s="45" t="s">
        <v>456</v>
      </c>
      <c r="B102" s="136" t="s">
        <v>217</v>
      </c>
      <c r="C102" s="137">
        <v>8076388</v>
      </c>
      <c r="D102" s="138" t="str">
        <f>IF($B102="N/A","N/A",IF(C102&gt;10,"No",IF(C102&lt;-10,"No","Yes")))</f>
        <v>N/A</v>
      </c>
      <c r="E102" s="137">
        <v>8661548</v>
      </c>
      <c r="F102" s="138" t="str">
        <f>IF($B102="N/A","N/A",IF(E102&gt;10,"No",IF(E102&lt;-10,"No","Yes")))</f>
        <v>N/A</v>
      </c>
      <c r="G102" s="137">
        <v>10664912</v>
      </c>
      <c r="H102" s="138" t="str">
        <f>IF($B102="N/A","N/A",IF(G102&gt;10,"No",IF(G102&lt;-10,"No","Yes")))</f>
        <v>N/A</v>
      </c>
      <c r="I102" s="132">
        <v>7.2450000000000001</v>
      </c>
      <c r="J102" s="132">
        <v>23.13</v>
      </c>
      <c r="K102" s="133" t="s">
        <v>732</v>
      </c>
      <c r="L102" s="134" t="str">
        <f t="shared" si="38"/>
        <v>Yes</v>
      </c>
    </row>
    <row r="103" spans="1:12" x14ac:dyDescent="0.2">
      <c r="A103" s="45" t="s">
        <v>457</v>
      </c>
      <c r="B103" s="136" t="s">
        <v>217</v>
      </c>
      <c r="C103" s="137">
        <v>0</v>
      </c>
      <c r="D103" s="138" t="str">
        <f>IF($B103="N/A","N/A",IF(C103&gt;10,"No",IF(C103&lt;-10,"No","Yes")))</f>
        <v>N/A</v>
      </c>
      <c r="E103" s="137">
        <v>0</v>
      </c>
      <c r="F103" s="138" t="str">
        <f>IF($B103="N/A","N/A",IF(E103&gt;10,"No",IF(E103&lt;-10,"No","Yes")))</f>
        <v>N/A</v>
      </c>
      <c r="G103" s="137">
        <v>0</v>
      </c>
      <c r="H103" s="138" t="str">
        <f>IF($B103="N/A","N/A",IF(G103&gt;10,"No",IF(G103&lt;-10,"No","Yes")))</f>
        <v>N/A</v>
      </c>
      <c r="I103" s="132" t="s">
        <v>1743</v>
      </c>
      <c r="J103" s="132" t="s">
        <v>1743</v>
      </c>
      <c r="K103" s="133" t="s">
        <v>732</v>
      </c>
      <c r="L103" s="134" t="str">
        <f t="shared" si="38"/>
        <v>N/A</v>
      </c>
    </row>
    <row r="104" spans="1:12" x14ac:dyDescent="0.2">
      <c r="A104" s="45" t="s">
        <v>108</v>
      </c>
      <c r="B104" s="154" t="s">
        <v>299</v>
      </c>
      <c r="C104" s="150">
        <v>1.6440547938000001</v>
      </c>
      <c r="D104" s="138" t="str">
        <f>IF($B104="N/A","N/A",IF(C104&gt;2,"No",IF(C104&lt;0.9,"No","Yes")))</f>
        <v>Yes</v>
      </c>
      <c r="E104" s="150">
        <v>1.5895683088000001</v>
      </c>
      <c r="F104" s="138" t="str">
        <f>IF($B104="N/A","N/A",IF(E104&gt;2,"No",IF(E104&lt;0.9,"No","Yes")))</f>
        <v>Yes</v>
      </c>
      <c r="G104" s="150">
        <v>1.6349749092000001</v>
      </c>
      <c r="H104" s="138" t="str">
        <f>IF($B104="N/A","N/A",IF(G104&gt;2,"No",IF(G104&lt;0.9,"No","Yes")))</f>
        <v>Yes</v>
      </c>
      <c r="I104" s="132">
        <v>-3.31</v>
      </c>
      <c r="J104" s="132">
        <v>2.8570000000000002</v>
      </c>
      <c r="K104" s="133" t="s">
        <v>732</v>
      </c>
      <c r="L104" s="134" t="str">
        <f t="shared" si="38"/>
        <v>Yes</v>
      </c>
    </row>
    <row r="105" spans="1:12" x14ac:dyDescent="0.2">
      <c r="A105" s="45" t="s">
        <v>458</v>
      </c>
      <c r="B105" s="154" t="s">
        <v>299</v>
      </c>
      <c r="C105" s="150">
        <v>1.0018782685000001</v>
      </c>
      <c r="D105" s="138" t="str">
        <f>IF($B105="N/A","N/A",IF(C105&gt;2,"No",IF(C105&lt;0.9,"No","Yes")))</f>
        <v>Yes</v>
      </c>
      <c r="E105" s="150">
        <v>1.0017044013</v>
      </c>
      <c r="F105" s="138" t="str">
        <f>IF($B105="N/A","N/A",IF(E105&gt;2,"No",IF(E105&lt;0.9,"No","Yes")))</f>
        <v>Yes</v>
      </c>
      <c r="G105" s="150">
        <v>1.0046408481</v>
      </c>
      <c r="H105" s="138" t="str">
        <f>IF($B105="N/A","N/A",IF(G105&gt;2,"No",IF(G105&lt;0.9,"No","Yes")))</f>
        <v>Yes</v>
      </c>
      <c r="I105" s="132">
        <v>-1.7000000000000001E-2</v>
      </c>
      <c r="J105" s="132">
        <v>0.29310000000000003</v>
      </c>
      <c r="K105" s="133" t="s">
        <v>732</v>
      </c>
      <c r="L105" s="134" t="str">
        <f t="shared" si="38"/>
        <v>Yes</v>
      </c>
    </row>
    <row r="106" spans="1:12" x14ac:dyDescent="0.2">
      <c r="A106" s="45" t="s">
        <v>459</v>
      </c>
      <c r="B106" s="154" t="s">
        <v>299</v>
      </c>
      <c r="C106" s="150">
        <v>1.0890526075</v>
      </c>
      <c r="D106" s="138" t="str">
        <f>IF($B106="N/A","N/A",IF(C106&gt;2,"No",IF(C106&lt;0.9,"No","Yes")))</f>
        <v>Yes</v>
      </c>
      <c r="E106" s="150">
        <v>1.0047695986</v>
      </c>
      <c r="F106" s="138" t="str">
        <f>IF($B106="N/A","N/A",IF(E106&gt;2,"No",IF(E106&lt;0.9,"No","Yes")))</f>
        <v>Yes</v>
      </c>
      <c r="G106" s="150">
        <v>1.0004405164000001</v>
      </c>
      <c r="H106" s="138" t="str">
        <f>IF($B106="N/A","N/A",IF(G106&gt;2,"No",IF(G106&lt;0.9,"No","Yes")))</f>
        <v>Yes</v>
      </c>
      <c r="I106" s="132">
        <v>-7.74</v>
      </c>
      <c r="J106" s="132">
        <v>-0.43099999999999999</v>
      </c>
      <c r="K106" s="133" t="s">
        <v>732</v>
      </c>
      <c r="L106" s="134" t="str">
        <f t="shared" si="38"/>
        <v>Yes</v>
      </c>
    </row>
    <row r="107" spans="1:12" x14ac:dyDescent="0.2">
      <c r="A107" s="45" t="s">
        <v>460</v>
      </c>
      <c r="B107" s="154" t="s">
        <v>299</v>
      </c>
      <c r="C107" s="150" t="s">
        <v>1743</v>
      </c>
      <c r="D107" s="138" t="str">
        <f>IF($B107="N/A","N/A",IF(C107&gt;2,"No",IF(C107&lt;0.9,"No","Yes")))</f>
        <v>No</v>
      </c>
      <c r="E107" s="150" t="s">
        <v>1743</v>
      </c>
      <c r="F107" s="138" t="str">
        <f>IF($B107="N/A","N/A",IF(E107&gt;2,"No",IF(E107&lt;0.9,"No","Yes")))</f>
        <v>No</v>
      </c>
      <c r="G107" s="150" t="s">
        <v>1743</v>
      </c>
      <c r="H107" s="138" t="str">
        <f>IF($B107="N/A","N/A",IF(G107&gt;2,"No",IF(G107&lt;0.9,"No","Yes")))</f>
        <v>No</v>
      </c>
      <c r="I107" s="132" t="s">
        <v>1743</v>
      </c>
      <c r="J107" s="132" t="s">
        <v>1743</v>
      </c>
      <c r="K107" s="133" t="s">
        <v>732</v>
      </c>
      <c r="L107" s="134" t="str">
        <f t="shared" si="38"/>
        <v>N/A</v>
      </c>
    </row>
    <row r="108" spans="1:12" x14ac:dyDescent="0.2">
      <c r="A108" s="45" t="s">
        <v>1272</v>
      </c>
      <c r="B108" s="136" t="s">
        <v>217</v>
      </c>
      <c r="C108" s="137">
        <v>84.535652218999999</v>
      </c>
      <c r="D108" s="138" t="str">
        <f>IF($B108="N/A","N/A",IF(C108&gt;10,"No",IF(C108&lt;-10,"No","Yes")))</f>
        <v>N/A</v>
      </c>
      <c r="E108" s="137">
        <v>92.082661461000001</v>
      </c>
      <c r="F108" s="138" t="str">
        <f>IF($B108="N/A","N/A",IF(E108&gt;10,"No",IF(E108&lt;-10,"No","Yes")))</f>
        <v>N/A</v>
      </c>
      <c r="G108" s="137">
        <v>99.452059954000006</v>
      </c>
      <c r="H108" s="138" t="str">
        <f>IF($B108="N/A","N/A",IF(G108&gt;10,"No",IF(G108&lt;-10,"No","Yes")))</f>
        <v>N/A</v>
      </c>
      <c r="I108" s="132">
        <v>8.9280000000000008</v>
      </c>
      <c r="J108" s="132">
        <v>8.0030000000000001</v>
      </c>
      <c r="K108" s="133" t="s">
        <v>732</v>
      </c>
      <c r="L108" s="134" t="str">
        <f t="shared" si="38"/>
        <v>Yes</v>
      </c>
    </row>
    <row r="109" spans="1:12" x14ac:dyDescent="0.2">
      <c r="A109" s="45" t="s">
        <v>1273</v>
      </c>
      <c r="B109" s="136" t="s">
        <v>217</v>
      </c>
      <c r="C109" s="137">
        <v>142.15676346999999</v>
      </c>
      <c r="D109" s="138" t="str">
        <f>IF($B109="N/A","N/A",IF(C109&gt;10,"No",IF(C109&lt;-10,"No","Yes")))</f>
        <v>N/A</v>
      </c>
      <c r="E109" s="137">
        <v>148.08982040999999</v>
      </c>
      <c r="F109" s="138" t="str">
        <f>IF($B109="N/A","N/A",IF(E109&gt;10,"No",IF(E109&lt;-10,"No","Yes")))</f>
        <v>N/A</v>
      </c>
      <c r="G109" s="137">
        <v>148.59003956000001</v>
      </c>
      <c r="H109" s="138" t="str">
        <f>IF($B109="N/A","N/A",IF(G109&gt;10,"No",IF(G109&lt;-10,"No","Yes")))</f>
        <v>N/A</v>
      </c>
      <c r="I109" s="132">
        <v>4.1740000000000004</v>
      </c>
      <c r="J109" s="132">
        <v>0.33779999999999999</v>
      </c>
      <c r="K109" s="133" t="s">
        <v>732</v>
      </c>
      <c r="L109" s="134" t="str">
        <f t="shared" si="38"/>
        <v>Yes</v>
      </c>
    </row>
    <row r="110" spans="1:12" x14ac:dyDescent="0.2">
      <c r="A110" s="45" t="s">
        <v>1274</v>
      </c>
      <c r="B110" s="136" t="s">
        <v>217</v>
      </c>
      <c r="C110" s="137">
        <v>4.35621043</v>
      </c>
      <c r="D110" s="138" t="str">
        <f>IF($B110="N/A","N/A",IF(C110&gt;10,"No",IF(C110&lt;-10,"No","Yes")))</f>
        <v>N/A</v>
      </c>
      <c r="E110" s="137">
        <v>4.0190783942000001</v>
      </c>
      <c r="F110" s="138" t="str">
        <f>IF($B110="N/A","N/A",IF(E110&gt;10,"No",IF(E110&lt;-10,"No","Yes")))</f>
        <v>N/A</v>
      </c>
      <c r="G110" s="137">
        <v>4.0017620656000004</v>
      </c>
      <c r="H110" s="138" t="str">
        <f>IF($B110="N/A","N/A",IF(G110&gt;10,"No",IF(G110&lt;-10,"No","Yes")))</f>
        <v>N/A</v>
      </c>
      <c r="I110" s="132">
        <v>-7.74</v>
      </c>
      <c r="J110" s="132">
        <v>-0.43099999999999999</v>
      </c>
      <c r="K110" s="133" t="s">
        <v>732</v>
      </c>
      <c r="L110" s="134" t="str">
        <f t="shared" si="38"/>
        <v>Yes</v>
      </c>
    </row>
    <row r="111" spans="1:12" x14ac:dyDescent="0.2">
      <c r="A111" s="45" t="s">
        <v>1275</v>
      </c>
      <c r="B111" s="136" t="s">
        <v>217</v>
      </c>
      <c r="C111" s="137" t="s">
        <v>1743</v>
      </c>
      <c r="D111" s="138" t="str">
        <f>IF($B111="N/A","N/A",IF(C111&gt;10,"No",IF(C111&lt;-10,"No","Yes")))</f>
        <v>N/A</v>
      </c>
      <c r="E111" s="137" t="s">
        <v>1743</v>
      </c>
      <c r="F111" s="138" t="str">
        <f>IF($B111="N/A","N/A",IF(E111&gt;10,"No",IF(E111&lt;-10,"No","Yes")))</f>
        <v>N/A</v>
      </c>
      <c r="G111" s="137" t="s">
        <v>1743</v>
      </c>
      <c r="H111" s="138" t="str">
        <f>IF($B111="N/A","N/A",IF(G111&gt;10,"No",IF(G111&lt;-10,"No","Yes")))</f>
        <v>N/A</v>
      </c>
      <c r="I111" s="132" t="s">
        <v>1743</v>
      </c>
      <c r="J111" s="132" t="s">
        <v>1743</v>
      </c>
      <c r="K111" s="133" t="s">
        <v>732</v>
      </c>
      <c r="L111" s="134" t="str">
        <f t="shared" si="38"/>
        <v>N/A</v>
      </c>
    </row>
    <row r="112" spans="1:12" x14ac:dyDescent="0.2">
      <c r="A112" s="45" t="s">
        <v>329</v>
      </c>
      <c r="B112" s="135" t="s">
        <v>300</v>
      </c>
      <c r="C112" s="150">
        <v>99.109106953999998</v>
      </c>
      <c r="D112" s="138" t="str">
        <f>IF(OR($B112="N/A",$C112="N/A"),"N/A",IF(C112&gt;98,"Yes","No"))</f>
        <v>Yes</v>
      </c>
      <c r="E112" s="150">
        <v>99.319203216000005</v>
      </c>
      <c r="F112" s="138" t="str">
        <f>IF(OR($B112="N/A",$E112="N/A"),"N/A",IF(E112&gt;98,"Yes","No"))</f>
        <v>Yes</v>
      </c>
      <c r="G112" s="150">
        <v>99.321335953000002</v>
      </c>
      <c r="H112" s="138" t="str">
        <f t="shared" ref="H112:H115" si="39">IF($B112="N/A","N/A",IF(G112&gt;98,"Yes","No"))</f>
        <v>Yes</v>
      </c>
      <c r="I112" s="132">
        <v>0.21199999999999999</v>
      </c>
      <c r="J112" s="132">
        <v>2.0999999999999999E-3</v>
      </c>
      <c r="K112" s="133" t="s">
        <v>732</v>
      </c>
      <c r="L112" s="134" t="str">
        <f>IF(J112="Div by 0", "N/A", IF(OR(J112="N/A",K112="N/A"),"N/A", IF(J112&gt;VALUE(MID(K112,1,2)), "No", IF(J112&lt;-1*VALUE(MID(K112,1,2)), "No", "Yes"))))</f>
        <v>Yes</v>
      </c>
    </row>
    <row r="113" spans="1:12" x14ac:dyDescent="0.2">
      <c r="A113" s="45" t="s">
        <v>461</v>
      </c>
      <c r="B113" s="135" t="s">
        <v>300</v>
      </c>
      <c r="C113" s="150">
        <v>99.686766918999993</v>
      </c>
      <c r="D113" s="138" t="str">
        <f t="shared" ref="D113:D115" si="40">IF(OR($B113="N/A",$C113="N/A"),"N/A",IF(C113&gt;98,"Yes","No"))</f>
        <v>Yes</v>
      </c>
      <c r="E113" s="150">
        <v>99.754852005000004</v>
      </c>
      <c r="F113" s="138" t="str">
        <f t="shared" ref="F113:F115" si="41">IF(OR($B113="N/A",$E113="N/A"),"N/A",IF(E113&gt;98,"Yes","No"))</f>
        <v>Yes</v>
      </c>
      <c r="G113" s="150">
        <v>99.752423045</v>
      </c>
      <c r="H113" s="138" t="str">
        <f t="shared" si="39"/>
        <v>Yes</v>
      </c>
      <c r="I113" s="132">
        <v>6.83E-2</v>
      </c>
      <c r="J113" s="132">
        <v>-2E-3</v>
      </c>
      <c r="K113" s="133" t="s">
        <v>732</v>
      </c>
      <c r="L113" s="134" t="str">
        <f t="shared" ref="L113:L115" si="42">IF(J113="Div by 0", "N/A", IF(OR(J113="N/A",K113="N/A"),"N/A", IF(J113&gt;VALUE(MID(K113,1,2)), "No", IF(J113&lt;-1*VALUE(MID(K113,1,2)), "No", "Yes"))))</f>
        <v>Yes</v>
      </c>
    </row>
    <row r="114" spans="1:12" x14ac:dyDescent="0.2">
      <c r="A114" s="45" t="s">
        <v>462</v>
      </c>
      <c r="B114" s="135" t="s">
        <v>300</v>
      </c>
      <c r="C114" s="150">
        <v>99.102090188999995</v>
      </c>
      <c r="D114" s="138" t="str">
        <f t="shared" si="40"/>
        <v>Yes</v>
      </c>
      <c r="E114" s="150">
        <v>99.315859650999997</v>
      </c>
      <c r="F114" s="138" t="str">
        <f t="shared" si="41"/>
        <v>Yes</v>
      </c>
      <c r="G114" s="150">
        <v>99.314746959999994</v>
      </c>
      <c r="H114" s="138" t="str">
        <f t="shared" si="39"/>
        <v>Yes</v>
      </c>
      <c r="I114" s="132">
        <v>0.2157</v>
      </c>
      <c r="J114" s="132">
        <v>-1E-3</v>
      </c>
      <c r="K114" s="133" t="s">
        <v>732</v>
      </c>
      <c r="L114" s="134" t="str">
        <f t="shared" si="42"/>
        <v>Yes</v>
      </c>
    </row>
    <row r="115" spans="1:12" x14ac:dyDescent="0.2">
      <c r="A115" s="45" t="s">
        <v>463</v>
      </c>
      <c r="B115" s="135" t="s">
        <v>300</v>
      </c>
      <c r="C115" s="150" t="s">
        <v>1743</v>
      </c>
      <c r="D115" s="138" t="str">
        <f t="shared" si="40"/>
        <v>Yes</v>
      </c>
      <c r="E115" s="150" t="s">
        <v>1743</v>
      </c>
      <c r="F115" s="138" t="str">
        <f t="shared" si="41"/>
        <v>Yes</v>
      </c>
      <c r="G115" s="150" t="s">
        <v>1743</v>
      </c>
      <c r="H115" s="138" t="str">
        <f t="shared" si="39"/>
        <v>Yes</v>
      </c>
      <c r="I115" s="132" t="s">
        <v>1743</v>
      </c>
      <c r="J115" s="132" t="s">
        <v>1743</v>
      </c>
      <c r="K115" s="133" t="s">
        <v>732</v>
      </c>
      <c r="L115" s="134" t="str">
        <f t="shared" si="42"/>
        <v>N/A</v>
      </c>
    </row>
    <row r="116" spans="1:12" x14ac:dyDescent="0.2">
      <c r="A116" s="3" t="s">
        <v>464</v>
      </c>
      <c r="B116" s="135" t="s">
        <v>217</v>
      </c>
      <c r="C116" s="155">
        <v>236841</v>
      </c>
      <c r="D116" s="138" t="str">
        <f>IF($B116="N/A","N/A",IF(C116&gt;10,"No",IF(C116&lt;-10,"No","Yes")))</f>
        <v>N/A</v>
      </c>
      <c r="E116" s="155">
        <v>269684</v>
      </c>
      <c r="F116" s="138" t="str">
        <f>IF($B116="N/A","N/A",IF(E116&gt;10,"No",IF(E116&lt;-10,"No","Yes")))</f>
        <v>N/A</v>
      </c>
      <c r="G116" s="155">
        <v>318125</v>
      </c>
      <c r="H116" s="138" t="str">
        <f>IF($B116="N/A","N/A",IF(G116&gt;10,"No",IF(G116&lt;-10,"No","Yes")))</f>
        <v>N/A</v>
      </c>
      <c r="I116" s="132">
        <v>13.87</v>
      </c>
      <c r="J116" s="132">
        <v>17.96</v>
      </c>
      <c r="K116" s="135" t="s">
        <v>732</v>
      </c>
      <c r="L116" s="134" t="str">
        <f>IF(J116="Div by 0", "N/A", IF(OR(J116="N/A",K116="N/A"),"N/A", IF(J116&gt;VALUE(MID(K116,1,2)), "No", IF(J116&lt;-1*VALUE(MID(K116,1,2)), "No", "Yes"))))</f>
        <v>Yes</v>
      </c>
    </row>
    <row r="117" spans="1:12" x14ac:dyDescent="0.2">
      <c r="A117" s="3" t="s">
        <v>215</v>
      </c>
      <c r="B117" s="135" t="s">
        <v>217</v>
      </c>
      <c r="C117" s="150">
        <v>3.2532374040000001</v>
      </c>
      <c r="D117" s="138" t="str">
        <f>IF($B117="N/A","N/A",IF(C117&gt;10,"No",IF(C117&lt;-10,"No","Yes")))</f>
        <v>N/A</v>
      </c>
      <c r="E117" s="150">
        <v>1.9489476573</v>
      </c>
      <c r="F117" s="138" t="str">
        <f>IF($B117="N/A","N/A",IF(E117&gt;10,"No",IF(E117&lt;-10,"No","Yes")))</f>
        <v>N/A</v>
      </c>
      <c r="G117" s="150">
        <v>6.2868370000000002E-4</v>
      </c>
      <c r="H117" s="138" t="str">
        <f>IF($B117="N/A","N/A",IF(G117&gt;10,"No",IF(G117&lt;-10,"No","Yes")))</f>
        <v>N/A</v>
      </c>
      <c r="I117" s="132">
        <v>-40.1</v>
      </c>
      <c r="J117" s="132">
        <v>-100</v>
      </c>
      <c r="K117" s="135" t="s">
        <v>732</v>
      </c>
      <c r="L117" s="134" t="str">
        <f>IF(J117="Div by 0", "N/A", IF(OR(J117="N/A",K117="N/A"),"N/A", IF(J117&gt;VALUE(MID(K117,1,2)), "No", IF(J117&lt;-1*VALUE(MID(K117,1,2)), "No", "Yes"))))</f>
        <v>No</v>
      </c>
    </row>
    <row r="118" spans="1:12" x14ac:dyDescent="0.2">
      <c r="A118" s="4" t="s">
        <v>1630</v>
      </c>
      <c r="B118" s="135" t="s">
        <v>217</v>
      </c>
      <c r="C118" s="131">
        <v>3268892</v>
      </c>
      <c r="D118" s="130" t="str">
        <f>IF($B118="N/A","N/A",IF(C118&gt;10,"No",IF(C118&lt;-10,"No","Yes")))</f>
        <v>N/A</v>
      </c>
      <c r="E118" s="131">
        <v>3205004</v>
      </c>
      <c r="F118" s="130" t="str">
        <f>IF($B118="N/A","N/A",IF(E118&gt;10,"No",IF(E118&lt;-10,"No","Yes")))</f>
        <v>N/A</v>
      </c>
      <c r="G118" s="131">
        <v>3669137</v>
      </c>
      <c r="H118" s="130" t="str">
        <f>IF($B118="N/A","N/A",IF(G118&gt;10,"No",IF(G118&lt;-10,"No","Yes")))</f>
        <v>N/A</v>
      </c>
      <c r="I118" s="139">
        <v>-1.95</v>
      </c>
      <c r="J118" s="139">
        <v>14.48</v>
      </c>
      <c r="K118" s="135" t="s">
        <v>732</v>
      </c>
      <c r="L118" s="134" t="str">
        <f>IF(J118="Div by 0", "N/A", IF(K118="N/A","N/A", IF(J118&gt;VALUE(MID(K118,1,2)), "No", IF(J118&lt;-1*VALUE(MID(K118,1,2)), "No", "Yes"))))</f>
        <v>Yes</v>
      </c>
    </row>
    <row r="119" spans="1:12" x14ac:dyDescent="0.2">
      <c r="A119" s="4" t="s">
        <v>1631</v>
      </c>
      <c r="B119" s="135" t="s">
        <v>217</v>
      </c>
      <c r="C119" s="131">
        <v>858820583</v>
      </c>
      <c r="D119" s="130" t="str">
        <f>IF($B119="N/A","N/A",IF(C119&gt;10,"No",IF(C119&lt;-10,"No","Yes")))</f>
        <v>N/A</v>
      </c>
      <c r="E119" s="131">
        <v>879333638</v>
      </c>
      <c r="F119" s="130" t="str">
        <f>IF($B119="N/A","N/A",IF(E119&gt;10,"No",IF(E119&lt;-10,"No","Yes")))</f>
        <v>N/A</v>
      </c>
      <c r="G119" s="131">
        <v>918972599</v>
      </c>
      <c r="H119" s="130" t="str">
        <f>IF($B119="N/A","N/A",IF(G119&gt;10,"No",IF(G119&lt;-10,"No","Yes")))</f>
        <v>N/A</v>
      </c>
      <c r="I119" s="139">
        <v>2.3889999999999998</v>
      </c>
      <c r="J119" s="139">
        <v>4.508</v>
      </c>
      <c r="K119" s="135" t="s">
        <v>732</v>
      </c>
      <c r="L119" s="134" t="str">
        <f>IF(J119="Div by 0", "N/A", IF(K119="N/A","N/A", IF(J119&gt;VALUE(MID(K119,1,2)), "No", IF(J119&lt;-1*VALUE(MID(K119,1,2)), "No", "Yes"))))</f>
        <v>Yes</v>
      </c>
    </row>
    <row r="120" spans="1:12" x14ac:dyDescent="0.2">
      <c r="A120" s="4" t="s">
        <v>1632</v>
      </c>
      <c r="B120" s="135" t="s">
        <v>217</v>
      </c>
      <c r="C120" s="152">
        <v>89347</v>
      </c>
      <c r="D120" s="130" t="str">
        <f>IF($B120="N/A","N/A",IF(C120&gt;10,"No",IF(C120&lt;-10,"No","Yes")))</f>
        <v>N/A</v>
      </c>
      <c r="E120" s="152">
        <v>93056</v>
      </c>
      <c r="F120" s="130" t="str">
        <f>IF($B120="N/A","N/A",IF(E120&gt;10,"No",IF(E120&lt;-10,"No","Yes")))</f>
        <v>N/A</v>
      </c>
      <c r="G120" s="152">
        <v>100011</v>
      </c>
      <c r="H120" s="130" t="str">
        <f>IF($B120="N/A","N/A",IF(G120&gt;10,"No",IF(G120&lt;-10,"No","Yes")))</f>
        <v>N/A</v>
      </c>
      <c r="I120" s="139">
        <v>4.1509999999999998</v>
      </c>
      <c r="J120" s="139">
        <v>7.4740000000000002</v>
      </c>
      <c r="K120" s="135" t="s">
        <v>732</v>
      </c>
      <c r="L120" s="134" t="str">
        <f>IF(J120="Div by 0", "N/A", IF(K120="N/A","N/A", IF(J120&gt;VALUE(MID(K120,1,2)), "No", IF(J120&lt;-1*VALUE(MID(K120,1,2)), "No", "Yes"))))</f>
        <v>Yes</v>
      </c>
    </row>
    <row r="121" spans="1:12" x14ac:dyDescent="0.2">
      <c r="A121" s="4" t="s">
        <v>1633</v>
      </c>
      <c r="B121" s="141" t="s">
        <v>217</v>
      </c>
      <c r="C121" s="152" t="s">
        <v>217</v>
      </c>
      <c r="D121" s="134" t="str">
        <f t="shared" ref="D121:H134" si="43">IF($B121="N/A","N/A",IF(C121&lt;0,"No","Yes"))</f>
        <v>N/A</v>
      </c>
      <c r="E121" s="152">
        <v>14567</v>
      </c>
      <c r="F121" s="134" t="str">
        <f t="shared" si="43"/>
        <v>N/A</v>
      </c>
      <c r="G121" s="152">
        <v>15129</v>
      </c>
      <c r="H121" s="134" t="str">
        <f t="shared" si="43"/>
        <v>N/A</v>
      </c>
      <c r="I121" s="139" t="s">
        <v>217</v>
      </c>
      <c r="J121" s="139">
        <v>3.8580000000000001</v>
      </c>
      <c r="K121" s="141" t="s">
        <v>732</v>
      </c>
      <c r="L121" s="134" t="str">
        <f t="shared" ref="L121:L142" si="44">IF(J121="Div by 0", "N/A", IF(OR(J121="N/A",K121="N/A"),"N/A", IF(J121&gt;VALUE(MID(K121,1,2)), "No", IF(J121&lt;-1*VALUE(MID(K121,1,2)), "No", "Yes"))))</f>
        <v>Yes</v>
      </c>
    </row>
    <row r="122" spans="1:12" x14ac:dyDescent="0.2">
      <c r="A122" s="4" t="s">
        <v>1634</v>
      </c>
      <c r="B122" s="141" t="s">
        <v>217</v>
      </c>
      <c r="C122" s="152" t="s">
        <v>217</v>
      </c>
      <c r="D122" s="134" t="str">
        <f t="shared" si="43"/>
        <v>N/A</v>
      </c>
      <c r="E122" s="152">
        <v>31541</v>
      </c>
      <c r="F122" s="134" t="str">
        <f t="shared" si="43"/>
        <v>N/A</v>
      </c>
      <c r="G122" s="152">
        <v>33516</v>
      </c>
      <c r="H122" s="134" t="str">
        <f t="shared" si="43"/>
        <v>N/A</v>
      </c>
      <c r="I122" s="139" t="s">
        <v>217</v>
      </c>
      <c r="J122" s="139">
        <v>6.2619999999999996</v>
      </c>
      <c r="K122" s="141" t="s">
        <v>732</v>
      </c>
      <c r="L122" s="134" t="str">
        <f t="shared" si="44"/>
        <v>Yes</v>
      </c>
    </row>
    <row r="123" spans="1:12" x14ac:dyDescent="0.2">
      <c r="A123" s="4" t="s">
        <v>1635</v>
      </c>
      <c r="B123" s="141" t="s">
        <v>217</v>
      </c>
      <c r="C123" s="152" t="s">
        <v>217</v>
      </c>
      <c r="D123" s="134" t="str">
        <f t="shared" si="43"/>
        <v>N/A</v>
      </c>
      <c r="E123" s="152">
        <v>36319</v>
      </c>
      <c r="F123" s="134" t="str">
        <f t="shared" si="43"/>
        <v>N/A</v>
      </c>
      <c r="G123" s="152">
        <v>39444</v>
      </c>
      <c r="H123" s="134" t="str">
        <f t="shared" si="43"/>
        <v>N/A</v>
      </c>
      <c r="I123" s="139" t="s">
        <v>217</v>
      </c>
      <c r="J123" s="139">
        <v>8.6039999999999992</v>
      </c>
      <c r="K123" s="141" t="s">
        <v>732</v>
      </c>
      <c r="L123" s="134" t="str">
        <f t="shared" si="44"/>
        <v>Yes</v>
      </c>
    </row>
    <row r="124" spans="1:12" x14ac:dyDescent="0.2">
      <c r="A124" s="4" t="s">
        <v>1636</v>
      </c>
      <c r="B124" s="141" t="s">
        <v>217</v>
      </c>
      <c r="C124" s="152" t="s">
        <v>217</v>
      </c>
      <c r="D124" s="134" t="str">
        <f t="shared" si="43"/>
        <v>N/A</v>
      </c>
      <c r="E124" s="152">
        <v>10629</v>
      </c>
      <c r="F124" s="134" t="str">
        <f t="shared" si="43"/>
        <v>N/A</v>
      </c>
      <c r="G124" s="152">
        <v>11922</v>
      </c>
      <c r="H124" s="134" t="str">
        <f t="shared" si="43"/>
        <v>N/A</v>
      </c>
      <c r="I124" s="139" t="s">
        <v>217</v>
      </c>
      <c r="J124" s="139">
        <v>12.16</v>
      </c>
      <c r="K124" s="141" t="s">
        <v>732</v>
      </c>
      <c r="L124" s="134" t="str">
        <f t="shared" si="44"/>
        <v>Yes</v>
      </c>
    </row>
    <row r="125" spans="1:12" x14ac:dyDescent="0.2">
      <c r="A125" s="2" t="s">
        <v>1637</v>
      </c>
      <c r="B125" s="141" t="s">
        <v>217</v>
      </c>
      <c r="C125" s="156" t="s">
        <v>217</v>
      </c>
      <c r="D125" s="134" t="str">
        <f t="shared" si="43"/>
        <v>N/A</v>
      </c>
      <c r="E125" s="156" t="s">
        <v>217</v>
      </c>
      <c r="F125" s="134" t="str">
        <f t="shared" si="43"/>
        <v>N/A</v>
      </c>
      <c r="G125" s="156">
        <v>29.797903053999999</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95.959660028000002</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91.413921012000003</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18.327463315999999</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17.536737124999998</v>
      </c>
      <c r="H129" s="134" t="str">
        <f t="shared" si="43"/>
        <v>N/A</v>
      </c>
      <c r="I129" s="132" t="s">
        <v>217</v>
      </c>
      <c r="J129" s="132" t="s">
        <v>217</v>
      </c>
      <c r="K129" s="141" t="s">
        <v>732</v>
      </c>
      <c r="L129" s="134" t="str">
        <f t="shared" si="45"/>
        <v>N/A</v>
      </c>
    </row>
    <row r="130" spans="1:12" ht="25.5" x14ac:dyDescent="0.2">
      <c r="A130" s="2" t="s">
        <v>1642</v>
      </c>
      <c r="B130" s="141" t="s">
        <v>217</v>
      </c>
      <c r="C130" s="156">
        <v>7.5189989591000002</v>
      </c>
      <c r="D130" s="134" t="str">
        <f t="shared" si="43"/>
        <v>N/A</v>
      </c>
      <c r="E130" s="156">
        <v>5.0281550894000002</v>
      </c>
      <c r="F130" s="134" t="str">
        <f t="shared" si="43"/>
        <v>N/A</v>
      </c>
      <c r="G130" s="156">
        <v>1.99978E-3</v>
      </c>
      <c r="H130" s="134" t="str">
        <f t="shared" si="43"/>
        <v>N/A</v>
      </c>
      <c r="I130" s="132">
        <v>-33.1</v>
      </c>
      <c r="J130" s="132">
        <v>-100</v>
      </c>
      <c r="K130" s="135" t="s">
        <v>732</v>
      </c>
      <c r="L130" s="134" t="str">
        <f>IF(J130="Div by 0", "N/A", IF(OR(J130="N/A",K130="N/A"),"N/A", IF(J130&gt;VALUE(MID(K130,1,2)), "No", IF(J130&lt;-1*VALUE(MID(K130,1,2)), "No", "Yes"))))</f>
        <v>No</v>
      </c>
    </row>
    <row r="131" spans="1:12" ht="25.5" x14ac:dyDescent="0.2">
      <c r="A131" s="2" t="s">
        <v>1643</v>
      </c>
      <c r="B131" s="141" t="s">
        <v>217</v>
      </c>
      <c r="C131" s="156" t="s">
        <v>217</v>
      </c>
      <c r="D131" s="134" t="str">
        <f t="shared" si="43"/>
        <v>N/A</v>
      </c>
      <c r="E131" s="156">
        <v>10.619894282000001</v>
      </c>
      <c r="F131" s="134" t="str">
        <f t="shared" si="43"/>
        <v>N/A</v>
      </c>
      <c r="G131" s="156">
        <v>0</v>
      </c>
      <c r="H131" s="134" t="str">
        <f t="shared" si="43"/>
        <v>N/A</v>
      </c>
      <c r="I131" s="132" t="s">
        <v>217</v>
      </c>
      <c r="J131" s="132">
        <v>-100</v>
      </c>
      <c r="K131" s="141" t="s">
        <v>732</v>
      </c>
      <c r="L131" s="134" t="str">
        <f t="shared" si="44"/>
        <v>No</v>
      </c>
    </row>
    <row r="132" spans="1:12" ht="25.5" x14ac:dyDescent="0.2">
      <c r="A132" s="2" t="s">
        <v>496</v>
      </c>
      <c r="B132" s="141" t="s">
        <v>217</v>
      </c>
      <c r="C132" s="156" t="s">
        <v>217</v>
      </c>
      <c r="D132" s="134" t="str">
        <f t="shared" si="43"/>
        <v>N/A</v>
      </c>
      <c r="E132" s="156">
        <v>8.3859104023000004</v>
      </c>
      <c r="F132" s="134" t="str">
        <f t="shared" si="43"/>
        <v>N/A</v>
      </c>
      <c r="G132" s="156">
        <v>2.9836495999999999E-3</v>
      </c>
      <c r="H132" s="134" t="str">
        <f t="shared" si="43"/>
        <v>N/A</v>
      </c>
      <c r="I132" s="132" t="s">
        <v>217</v>
      </c>
      <c r="J132" s="132">
        <v>-100</v>
      </c>
      <c r="K132" s="141" t="s">
        <v>732</v>
      </c>
      <c r="L132" s="134" t="str">
        <f t="shared" si="44"/>
        <v>No</v>
      </c>
    </row>
    <row r="133" spans="1:12" ht="25.5" x14ac:dyDescent="0.2">
      <c r="A133" s="2" t="s">
        <v>497</v>
      </c>
      <c r="B133" s="141" t="s">
        <v>217</v>
      </c>
      <c r="C133" s="156" t="s">
        <v>217</v>
      </c>
      <c r="D133" s="134" t="str">
        <f t="shared" si="43"/>
        <v>N/A</v>
      </c>
      <c r="E133" s="156">
        <v>1.0517910735</v>
      </c>
      <c r="F133" s="134" t="str">
        <f t="shared" si="43"/>
        <v>N/A</v>
      </c>
      <c r="G133" s="156">
        <v>0</v>
      </c>
      <c r="H133" s="134" t="str">
        <f t="shared" si="43"/>
        <v>N/A</v>
      </c>
      <c r="I133" s="132" t="s">
        <v>217</v>
      </c>
      <c r="J133" s="132">
        <v>-100</v>
      </c>
      <c r="K133" s="141" t="s">
        <v>732</v>
      </c>
      <c r="L133" s="134" t="str">
        <f t="shared" si="44"/>
        <v>No</v>
      </c>
    </row>
    <row r="134" spans="1:12" ht="25.5" x14ac:dyDescent="0.2">
      <c r="A134" s="2" t="s">
        <v>498</v>
      </c>
      <c r="B134" s="141" t="s">
        <v>217</v>
      </c>
      <c r="C134" s="156" t="s">
        <v>217</v>
      </c>
      <c r="D134" s="134" t="str">
        <f t="shared" si="43"/>
        <v>N/A</v>
      </c>
      <c r="E134" s="156">
        <v>0.9878633926</v>
      </c>
      <c r="F134" s="134" t="str">
        <f t="shared" si="43"/>
        <v>N/A</v>
      </c>
      <c r="G134" s="156">
        <v>8.3878544000000003E-3</v>
      </c>
      <c r="H134" s="134" t="str">
        <f t="shared" si="43"/>
        <v>N/A</v>
      </c>
      <c r="I134" s="132" t="s">
        <v>217</v>
      </c>
      <c r="J134" s="132">
        <v>-99.2</v>
      </c>
      <c r="K134" s="141" t="s">
        <v>732</v>
      </c>
      <c r="L134" s="134" t="str">
        <f t="shared" si="44"/>
        <v>No</v>
      </c>
    </row>
    <row r="135" spans="1:12" ht="25.5" x14ac:dyDescent="0.2">
      <c r="A135" s="2" t="s">
        <v>499</v>
      </c>
      <c r="B135" s="136" t="s">
        <v>217</v>
      </c>
      <c r="C135" s="156" t="s">
        <v>217</v>
      </c>
      <c r="D135" s="138" t="str">
        <f t="shared" ref="D135:D141" si="46">IF($B135="N/A","N/A",IF(C135&gt;10,"No",IF(C135&lt;-10,"No","Yes")))</f>
        <v>N/A</v>
      </c>
      <c r="E135" s="156">
        <v>0</v>
      </c>
      <c r="F135" s="138" t="str">
        <f t="shared" ref="F135:F141" si="47">IF($B135="N/A","N/A",IF(E135&gt;10,"No",IF(E135&lt;-10,"No","Yes")))</f>
        <v>N/A</v>
      </c>
      <c r="G135" s="156">
        <v>0</v>
      </c>
      <c r="H135" s="138" t="str">
        <f t="shared" ref="H135:H141" si="48">IF($B135="N/A","N/A",IF(G135&gt;10,"No",IF(G135&lt;-10,"No","Yes")))</f>
        <v>N/A</v>
      </c>
      <c r="I135" s="132" t="s">
        <v>217</v>
      </c>
      <c r="J135" s="132" t="s">
        <v>1743</v>
      </c>
      <c r="K135" s="141" t="s">
        <v>732</v>
      </c>
      <c r="L135" s="134" t="str">
        <f t="shared" si="44"/>
        <v>N/A</v>
      </c>
    </row>
    <row r="136" spans="1:12" ht="25.5" x14ac:dyDescent="0.2">
      <c r="A136" s="2" t="s">
        <v>500</v>
      </c>
      <c r="B136" s="136" t="s">
        <v>217</v>
      </c>
      <c r="C136" s="156" t="s">
        <v>217</v>
      </c>
      <c r="D136" s="138" t="str">
        <f t="shared" si="46"/>
        <v>N/A</v>
      </c>
      <c r="E136" s="156">
        <v>0</v>
      </c>
      <c r="F136" s="138" t="str">
        <f t="shared" si="47"/>
        <v>N/A</v>
      </c>
      <c r="G136" s="156">
        <v>0</v>
      </c>
      <c r="H136" s="138" t="str">
        <f t="shared" si="48"/>
        <v>N/A</v>
      </c>
      <c r="I136" s="132" t="s">
        <v>217</v>
      </c>
      <c r="J136" s="132" t="s">
        <v>1743</v>
      </c>
      <c r="K136" s="141" t="s">
        <v>732</v>
      </c>
      <c r="L136" s="134" t="str">
        <f t="shared" si="44"/>
        <v>N/A</v>
      </c>
    </row>
    <row r="137" spans="1:12" ht="25.5" x14ac:dyDescent="0.2">
      <c r="A137" s="2" t="s">
        <v>501</v>
      </c>
      <c r="B137" s="136" t="s">
        <v>217</v>
      </c>
      <c r="C137" s="156" t="s">
        <v>217</v>
      </c>
      <c r="D137" s="138" t="str">
        <f t="shared" si="46"/>
        <v>N/A</v>
      </c>
      <c r="E137" s="156">
        <v>0</v>
      </c>
      <c r="F137" s="138" t="str">
        <f t="shared" si="47"/>
        <v>N/A</v>
      </c>
      <c r="G137" s="156">
        <v>0</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v>5.0281550894000002</v>
      </c>
      <c r="F138" s="138" t="str">
        <f t="shared" si="47"/>
        <v>N/A</v>
      </c>
      <c r="G138" s="156">
        <v>0</v>
      </c>
      <c r="H138" s="138" t="str">
        <f t="shared" si="48"/>
        <v>N/A</v>
      </c>
      <c r="I138" s="132" t="s">
        <v>217</v>
      </c>
      <c r="J138" s="132">
        <v>-100</v>
      </c>
      <c r="K138" s="141" t="s">
        <v>732</v>
      </c>
      <c r="L138" s="134" t="str">
        <f t="shared" si="44"/>
        <v>No</v>
      </c>
    </row>
    <row r="139" spans="1:12" ht="25.5" x14ac:dyDescent="0.2">
      <c r="A139" s="2" t="s">
        <v>503</v>
      </c>
      <c r="B139" s="136" t="s">
        <v>217</v>
      </c>
      <c r="C139" s="156" t="s">
        <v>217</v>
      </c>
      <c r="D139" s="138" t="str">
        <f t="shared" si="46"/>
        <v>N/A</v>
      </c>
      <c r="E139" s="156">
        <v>0</v>
      </c>
      <c r="F139" s="138" t="str">
        <f t="shared" si="47"/>
        <v>N/A</v>
      </c>
      <c r="G139" s="156">
        <v>0</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v>0</v>
      </c>
      <c r="F140" s="138" t="str">
        <f t="shared" si="47"/>
        <v>N/A</v>
      </c>
      <c r="G140" s="156">
        <v>0</v>
      </c>
      <c r="H140" s="138" t="str">
        <f t="shared" si="48"/>
        <v>N/A</v>
      </c>
      <c r="I140" s="132" t="s">
        <v>217</v>
      </c>
      <c r="J140" s="132" t="s">
        <v>1743</v>
      </c>
      <c r="K140" s="141" t="s">
        <v>732</v>
      </c>
      <c r="L140" s="134" t="str">
        <f t="shared" si="44"/>
        <v>N/A</v>
      </c>
    </row>
    <row r="141" spans="1:12" ht="25.5" x14ac:dyDescent="0.2">
      <c r="A141" s="2" t="s">
        <v>505</v>
      </c>
      <c r="B141" s="136" t="s">
        <v>217</v>
      </c>
      <c r="C141" s="156" t="s">
        <v>217</v>
      </c>
      <c r="D141" s="138" t="str">
        <f t="shared" si="46"/>
        <v>N/A</v>
      </c>
      <c r="E141" s="156">
        <v>0</v>
      </c>
      <c r="F141" s="138" t="str">
        <f t="shared" si="47"/>
        <v>N/A</v>
      </c>
      <c r="G141" s="156">
        <v>0</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v>6.4477303999999997E-3</v>
      </c>
      <c r="F142" s="134" t="str">
        <f t="shared" ref="F142" si="50">IF($B142="N/A","N/A",IF(E142&lt;0,"No","Yes"))</f>
        <v>N/A</v>
      </c>
      <c r="G142" s="156">
        <v>1.99978E-3</v>
      </c>
      <c r="H142" s="134" t="str">
        <f t="shared" ref="H142" si="51">IF($B142="N/A","N/A",IF(G142&lt;0,"No","Yes"))</f>
        <v>N/A</v>
      </c>
      <c r="I142" s="132" t="s">
        <v>217</v>
      </c>
      <c r="J142" s="132">
        <v>-69</v>
      </c>
      <c r="K142" s="141" t="s">
        <v>732</v>
      </c>
      <c r="L142" s="134" t="str">
        <f t="shared" si="44"/>
        <v>No</v>
      </c>
    </row>
    <row r="143" spans="1:12" x14ac:dyDescent="0.2">
      <c r="A143" s="3" t="s">
        <v>729</v>
      </c>
      <c r="B143" s="136" t="s">
        <v>217</v>
      </c>
      <c r="C143" s="131">
        <v>0</v>
      </c>
      <c r="D143" s="138" t="str">
        <f>IF($B143="N/A","N/A",IF(C143&gt;10,"No",IF(C143&lt;-10,"No","Yes")))</f>
        <v>N/A</v>
      </c>
      <c r="E143" s="131">
        <v>0</v>
      </c>
      <c r="F143" s="138" t="str">
        <f>IF($B143="N/A","N/A",IF(E143&gt;10,"No",IF(E143&lt;-10,"No","Yes")))</f>
        <v>N/A</v>
      </c>
      <c r="G143" s="131">
        <v>0</v>
      </c>
      <c r="H143" s="138" t="str">
        <f>IF($B143="N/A","N/A",IF(G143&gt;10,"No",IF(G143&lt;-10,"No","Yes")))</f>
        <v>N/A</v>
      </c>
      <c r="I143" s="132" t="s">
        <v>1743</v>
      </c>
      <c r="J143" s="132" t="s">
        <v>1743</v>
      </c>
      <c r="K143" s="133" t="s">
        <v>732</v>
      </c>
      <c r="L143" s="134" t="str">
        <f>IF(J143="Div by 0", "N/A", IF(K143="N/A","N/A", IF(J143&gt;VALUE(MID(K143,1,2)), "No", IF(J143&lt;-1*VALUE(MID(K143,1,2)), "No", "Yes"))))</f>
        <v>N/A</v>
      </c>
    </row>
    <row r="144" spans="1:12" x14ac:dyDescent="0.2">
      <c r="A144" s="3" t="s">
        <v>730</v>
      </c>
      <c r="B144" s="136" t="s">
        <v>217</v>
      </c>
      <c r="C144" s="152">
        <v>0</v>
      </c>
      <c r="D144" s="138" t="str">
        <f>IF($B144="N/A","N/A",IF(C144&gt;10,"No",IF(C144&lt;-10,"No","Yes")))</f>
        <v>N/A</v>
      </c>
      <c r="E144" s="152">
        <v>0</v>
      </c>
      <c r="F144" s="138" t="str">
        <f>IF($B144="N/A","N/A",IF(E144&gt;10,"No",IF(E144&lt;-10,"No","Yes")))</f>
        <v>N/A</v>
      </c>
      <c r="G144" s="152">
        <v>0</v>
      </c>
      <c r="H144" s="138" t="str">
        <f>IF($B144="N/A","N/A",IF(G144&gt;10,"No",IF(G144&lt;-10,"No","Yes")))</f>
        <v>N/A</v>
      </c>
      <c r="I144" s="132" t="s">
        <v>1743</v>
      </c>
      <c r="J144" s="132" t="s">
        <v>1743</v>
      </c>
      <c r="K144" s="133" t="s">
        <v>732</v>
      </c>
      <c r="L144" s="134" t="str">
        <f>IF(J144="Div by 0", "N/A", IF(K144="N/A","N/A", IF(J144&gt;VALUE(MID(K144,1,2)), "No", IF(J144&lt;-1*VALUE(MID(K144,1,2)), "No", "Yes"))))</f>
        <v>N/A</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0</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0</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0</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0</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0</v>
      </c>
      <c r="H149" s="134" t="str">
        <f t="shared" si="54"/>
        <v>N/A</v>
      </c>
      <c r="I149" s="132" t="s">
        <v>217</v>
      </c>
      <c r="J149" s="132" t="s">
        <v>217</v>
      </c>
      <c r="K149" s="141" t="s">
        <v>732</v>
      </c>
      <c r="L149" s="134" t="str">
        <f t="shared" si="55"/>
        <v>N/A</v>
      </c>
    </row>
    <row r="150" spans="1:12" x14ac:dyDescent="0.2">
      <c r="A150" s="4" t="s">
        <v>731</v>
      </c>
      <c r="B150" s="135" t="s">
        <v>217</v>
      </c>
      <c r="C150" s="152">
        <v>147494</v>
      </c>
      <c r="D150" s="130" t="str">
        <f t="shared" ref="D150:D172" si="56">IF($B150="N/A","N/A",IF(C150&gt;10,"No",IF(C150&lt;-10,"No","Yes")))</f>
        <v>N/A</v>
      </c>
      <c r="E150" s="152">
        <v>176628</v>
      </c>
      <c r="F150" s="130" t="str">
        <f t="shared" ref="F150:F172" si="57">IF($B150="N/A","N/A",IF(E150&gt;10,"No",IF(E150&lt;-10,"No","Yes")))</f>
        <v>N/A</v>
      </c>
      <c r="G150" s="152">
        <v>218114</v>
      </c>
      <c r="H150" s="130" t="str">
        <f t="shared" ref="H150:H172" si="58">IF($B150="N/A","N/A",IF(G150&gt;10,"No",IF(G150&lt;-10,"No","Yes")))</f>
        <v>N/A</v>
      </c>
      <c r="I150" s="132">
        <v>19.75</v>
      </c>
      <c r="J150" s="132">
        <v>23.49</v>
      </c>
      <c r="K150" s="135" t="s">
        <v>732</v>
      </c>
      <c r="L150" s="134" t="str">
        <f t="shared" ref="L150:L172" si="59">IF(J150="Div by 0", "N/A", IF(K150="N/A","N/A", IF(J150&gt;VALUE(MID(K150,1,2)), "No", IF(J150&lt;-1*VALUE(MID(K150,1,2)), "No", "Yes"))))</f>
        <v>Yes</v>
      </c>
    </row>
    <row r="151" spans="1:12" x14ac:dyDescent="0.2">
      <c r="A151" s="4" t="s">
        <v>534</v>
      </c>
      <c r="B151" s="135" t="s">
        <v>217</v>
      </c>
      <c r="C151" s="152">
        <v>11</v>
      </c>
      <c r="D151" s="130" t="str">
        <f t="shared" si="56"/>
        <v>N/A</v>
      </c>
      <c r="E151" s="152">
        <v>0</v>
      </c>
      <c r="F151" s="130" t="str">
        <f t="shared" si="57"/>
        <v>N/A</v>
      </c>
      <c r="G151" s="152">
        <v>11</v>
      </c>
      <c r="H151" s="130" t="str">
        <f t="shared" si="58"/>
        <v>N/A</v>
      </c>
      <c r="I151" s="132">
        <v>-100</v>
      </c>
      <c r="J151" s="132" t="s">
        <v>1743</v>
      </c>
      <c r="K151" s="135" t="s">
        <v>732</v>
      </c>
      <c r="L151" s="134" t="str">
        <f t="shared" si="59"/>
        <v>N/A</v>
      </c>
    </row>
    <row r="152" spans="1:12" x14ac:dyDescent="0.2">
      <c r="A152" s="4" t="s">
        <v>535</v>
      </c>
      <c r="B152" s="135" t="s">
        <v>217</v>
      </c>
      <c r="C152" s="152">
        <v>683</v>
      </c>
      <c r="D152" s="130" t="str">
        <f t="shared" si="56"/>
        <v>N/A</v>
      </c>
      <c r="E152" s="152">
        <v>705</v>
      </c>
      <c r="F152" s="130" t="str">
        <f t="shared" si="57"/>
        <v>N/A</v>
      </c>
      <c r="G152" s="152">
        <v>956</v>
      </c>
      <c r="H152" s="130" t="str">
        <f t="shared" si="58"/>
        <v>N/A</v>
      </c>
      <c r="I152" s="132">
        <v>3.2210000000000001</v>
      </c>
      <c r="J152" s="132">
        <v>35.6</v>
      </c>
      <c r="K152" s="135" t="s">
        <v>732</v>
      </c>
      <c r="L152" s="134" t="str">
        <f t="shared" si="59"/>
        <v>No</v>
      </c>
    </row>
    <row r="153" spans="1:12" x14ac:dyDescent="0.2">
      <c r="A153" s="4" t="s">
        <v>536</v>
      </c>
      <c r="B153" s="135" t="s">
        <v>217</v>
      </c>
      <c r="C153" s="152">
        <v>110952</v>
      </c>
      <c r="D153" s="130" t="str">
        <f t="shared" si="56"/>
        <v>N/A</v>
      </c>
      <c r="E153" s="152">
        <v>134747</v>
      </c>
      <c r="F153" s="130" t="str">
        <f t="shared" si="57"/>
        <v>N/A</v>
      </c>
      <c r="G153" s="152">
        <v>166143</v>
      </c>
      <c r="H153" s="130" t="str">
        <f t="shared" si="58"/>
        <v>N/A</v>
      </c>
      <c r="I153" s="132">
        <v>21.45</v>
      </c>
      <c r="J153" s="132">
        <v>23.3</v>
      </c>
      <c r="K153" s="135" t="s">
        <v>732</v>
      </c>
      <c r="L153" s="134" t="str">
        <f t="shared" si="59"/>
        <v>Yes</v>
      </c>
    </row>
    <row r="154" spans="1:12" x14ac:dyDescent="0.2">
      <c r="A154" s="4" t="s">
        <v>537</v>
      </c>
      <c r="B154" s="135" t="s">
        <v>217</v>
      </c>
      <c r="C154" s="152">
        <v>35858</v>
      </c>
      <c r="D154" s="130" t="str">
        <f t="shared" si="56"/>
        <v>N/A</v>
      </c>
      <c r="E154" s="152">
        <v>41176</v>
      </c>
      <c r="F154" s="130" t="str">
        <f t="shared" si="57"/>
        <v>N/A</v>
      </c>
      <c r="G154" s="152">
        <v>51014</v>
      </c>
      <c r="H154" s="130" t="str">
        <f t="shared" si="58"/>
        <v>N/A</v>
      </c>
      <c r="I154" s="132">
        <v>14.83</v>
      </c>
      <c r="J154" s="132">
        <v>23.89</v>
      </c>
      <c r="K154" s="135" t="s">
        <v>732</v>
      </c>
      <c r="L154" s="134" t="str">
        <f t="shared" si="59"/>
        <v>Yes</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64.986249779999994</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6.3427628999999999E-3</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2.6074623609000001</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77.197539238999994</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75.039348071999996</v>
      </c>
      <c r="H159" s="134" t="str">
        <f t="shared" si="62"/>
        <v>N/A</v>
      </c>
      <c r="I159" s="132" t="s">
        <v>217</v>
      </c>
      <c r="J159" s="132" t="s">
        <v>217</v>
      </c>
      <c r="K159" s="141" t="s">
        <v>732</v>
      </c>
      <c r="L159" s="134" t="str">
        <f t="shared" si="63"/>
        <v>N/A</v>
      </c>
    </row>
    <row r="160" spans="1:12" ht="25.5" x14ac:dyDescent="0.2">
      <c r="A160" s="4" t="s">
        <v>543</v>
      </c>
      <c r="B160" s="135" t="s">
        <v>217</v>
      </c>
      <c r="C160" s="152">
        <v>88017.73</v>
      </c>
      <c r="D160" s="130" t="str">
        <f t="shared" si="56"/>
        <v>N/A</v>
      </c>
      <c r="E160" s="152">
        <v>108053.3</v>
      </c>
      <c r="F160" s="130" t="str">
        <f t="shared" si="57"/>
        <v>N/A</v>
      </c>
      <c r="G160" s="152">
        <v>144339.97</v>
      </c>
      <c r="H160" s="130" t="str">
        <f t="shared" si="58"/>
        <v>N/A</v>
      </c>
      <c r="I160" s="132">
        <v>22.76</v>
      </c>
      <c r="J160" s="132">
        <v>33.58</v>
      </c>
      <c r="K160" s="135" t="s">
        <v>732</v>
      </c>
      <c r="L160" s="134" t="str">
        <f t="shared" si="59"/>
        <v>No</v>
      </c>
    </row>
    <row r="161" spans="1:12" x14ac:dyDescent="0.2">
      <c r="A161" s="4" t="s">
        <v>544</v>
      </c>
      <c r="B161" s="135" t="s">
        <v>217</v>
      </c>
      <c r="C161" s="131">
        <v>154966548</v>
      </c>
      <c r="D161" s="130" t="str">
        <f t="shared" si="56"/>
        <v>N/A</v>
      </c>
      <c r="E161" s="131">
        <v>197476173</v>
      </c>
      <c r="F161" s="130" t="str">
        <f t="shared" si="57"/>
        <v>N/A</v>
      </c>
      <c r="G161" s="131">
        <v>264355358</v>
      </c>
      <c r="H161" s="130" t="str">
        <f t="shared" si="58"/>
        <v>N/A</v>
      </c>
      <c r="I161" s="132">
        <v>27.43</v>
      </c>
      <c r="J161" s="132">
        <v>33.869999999999997</v>
      </c>
      <c r="K161" s="135" t="s">
        <v>732</v>
      </c>
      <c r="L161" s="134" t="str">
        <f t="shared" si="59"/>
        <v>No</v>
      </c>
    </row>
    <row r="162" spans="1:12" x14ac:dyDescent="0.2">
      <c r="A162" s="4" t="s">
        <v>1276</v>
      </c>
      <c r="B162" s="135" t="s">
        <v>217</v>
      </c>
      <c r="C162" s="131">
        <v>1050.6634033</v>
      </c>
      <c r="D162" s="130" t="str">
        <f t="shared" si="56"/>
        <v>N/A</v>
      </c>
      <c r="E162" s="131">
        <v>1118.0343604</v>
      </c>
      <c r="F162" s="130" t="str">
        <f t="shared" si="57"/>
        <v>N/A</v>
      </c>
      <c r="G162" s="131">
        <v>1212.0054559</v>
      </c>
      <c r="H162" s="130" t="str">
        <f t="shared" si="58"/>
        <v>N/A</v>
      </c>
      <c r="I162" s="132">
        <v>6.4119999999999999</v>
      </c>
      <c r="J162" s="132">
        <v>8.4049999999999994</v>
      </c>
      <c r="K162" s="135" t="s">
        <v>732</v>
      </c>
      <c r="L162" s="134" t="str">
        <f t="shared" si="59"/>
        <v>Yes</v>
      </c>
    </row>
    <row r="163" spans="1:12" ht="25.5" x14ac:dyDescent="0.2">
      <c r="A163" s="4" t="s">
        <v>1277</v>
      </c>
      <c r="B163" s="135" t="s">
        <v>217</v>
      </c>
      <c r="C163" s="131">
        <v>236</v>
      </c>
      <c r="D163" s="130" t="str">
        <f t="shared" si="56"/>
        <v>N/A</v>
      </c>
      <c r="E163" s="131" t="s">
        <v>1743</v>
      </c>
      <c r="F163" s="130" t="str">
        <f t="shared" si="57"/>
        <v>N/A</v>
      </c>
      <c r="G163" s="131">
        <v>882</v>
      </c>
      <c r="H163" s="130" t="str">
        <f t="shared" si="58"/>
        <v>N/A</v>
      </c>
      <c r="I163" s="132" t="s">
        <v>1743</v>
      </c>
      <c r="J163" s="132" t="s">
        <v>1743</v>
      </c>
      <c r="K163" s="135" t="s">
        <v>732</v>
      </c>
      <c r="L163" s="134" t="str">
        <f t="shared" si="59"/>
        <v>N/A</v>
      </c>
    </row>
    <row r="164" spans="1:12" ht="25.5" x14ac:dyDescent="0.2">
      <c r="A164" s="4" t="s">
        <v>1278</v>
      </c>
      <c r="B164" s="135" t="s">
        <v>217</v>
      </c>
      <c r="C164" s="131">
        <v>861.58565153999996</v>
      </c>
      <c r="D164" s="130" t="str">
        <f t="shared" si="56"/>
        <v>N/A</v>
      </c>
      <c r="E164" s="131">
        <v>860.20992908000005</v>
      </c>
      <c r="F164" s="130" t="str">
        <f t="shared" si="57"/>
        <v>N/A</v>
      </c>
      <c r="G164" s="131">
        <v>947.97489540000004</v>
      </c>
      <c r="H164" s="130" t="str">
        <f t="shared" si="58"/>
        <v>N/A</v>
      </c>
      <c r="I164" s="132">
        <v>-0.16</v>
      </c>
      <c r="J164" s="132">
        <v>10.199999999999999</v>
      </c>
      <c r="K164" s="135" t="s">
        <v>732</v>
      </c>
      <c r="L164" s="134" t="str">
        <f t="shared" si="59"/>
        <v>Yes</v>
      </c>
    </row>
    <row r="165" spans="1:12" ht="25.5" x14ac:dyDescent="0.2">
      <c r="A165" s="4" t="s">
        <v>1279</v>
      </c>
      <c r="B165" s="135" t="s">
        <v>217</v>
      </c>
      <c r="C165" s="131">
        <v>961.24639483999999</v>
      </c>
      <c r="D165" s="130" t="str">
        <f t="shared" si="56"/>
        <v>N/A</v>
      </c>
      <c r="E165" s="131">
        <v>978.73264711000002</v>
      </c>
      <c r="F165" s="130" t="str">
        <f t="shared" si="57"/>
        <v>N/A</v>
      </c>
      <c r="G165" s="131">
        <v>1051.5495808000001</v>
      </c>
      <c r="H165" s="130" t="str">
        <f t="shared" si="58"/>
        <v>N/A</v>
      </c>
      <c r="I165" s="132">
        <v>1.819</v>
      </c>
      <c r="J165" s="132">
        <v>7.44</v>
      </c>
      <c r="K165" s="135" t="s">
        <v>732</v>
      </c>
      <c r="L165" s="134" t="str">
        <f t="shared" si="59"/>
        <v>Yes</v>
      </c>
    </row>
    <row r="166" spans="1:12" ht="25.5" x14ac:dyDescent="0.2">
      <c r="A166" s="4" t="s">
        <v>1280</v>
      </c>
      <c r="B166" s="135" t="s">
        <v>217</v>
      </c>
      <c r="C166" s="131">
        <v>1330.9621004999999</v>
      </c>
      <c r="D166" s="130" t="str">
        <f t="shared" si="56"/>
        <v>N/A</v>
      </c>
      <c r="E166" s="131">
        <v>1578.3086507</v>
      </c>
      <c r="F166" s="130" t="str">
        <f t="shared" si="57"/>
        <v>N/A</v>
      </c>
      <c r="G166" s="131">
        <v>1739.5344415</v>
      </c>
      <c r="H166" s="130" t="str">
        <f t="shared" si="58"/>
        <v>N/A</v>
      </c>
      <c r="I166" s="132">
        <v>18.579999999999998</v>
      </c>
      <c r="J166" s="132">
        <v>10.220000000000001</v>
      </c>
      <c r="K166" s="135" t="s">
        <v>732</v>
      </c>
      <c r="L166" s="134" t="str">
        <f t="shared" si="59"/>
        <v>Yes</v>
      </c>
    </row>
    <row r="167" spans="1:12" x14ac:dyDescent="0.2">
      <c r="A167" s="45" t="s">
        <v>545</v>
      </c>
      <c r="B167" s="136" t="s">
        <v>217</v>
      </c>
      <c r="C167" s="137">
        <v>67787089</v>
      </c>
      <c r="D167" s="138" t="str">
        <f t="shared" si="56"/>
        <v>N/A</v>
      </c>
      <c r="E167" s="137">
        <v>82232364</v>
      </c>
      <c r="F167" s="138" t="str">
        <f t="shared" si="57"/>
        <v>N/A</v>
      </c>
      <c r="G167" s="137">
        <v>83162796</v>
      </c>
      <c r="H167" s="138" t="str">
        <f t="shared" si="58"/>
        <v>N/A</v>
      </c>
      <c r="I167" s="132">
        <v>21.31</v>
      </c>
      <c r="J167" s="132">
        <v>1.131</v>
      </c>
      <c r="K167" s="133" t="s">
        <v>732</v>
      </c>
      <c r="L167" s="134" t="str">
        <f t="shared" si="59"/>
        <v>Yes</v>
      </c>
    </row>
    <row r="168" spans="1:12" x14ac:dyDescent="0.2">
      <c r="A168" s="45" t="s">
        <v>1281</v>
      </c>
      <c r="B168" s="136" t="s">
        <v>217</v>
      </c>
      <c r="C168" s="137">
        <v>459.59218002</v>
      </c>
      <c r="D168" s="138" t="str">
        <f t="shared" si="56"/>
        <v>N/A</v>
      </c>
      <c r="E168" s="137">
        <v>465.56810925000002</v>
      </c>
      <c r="F168" s="138" t="str">
        <f t="shared" si="57"/>
        <v>N/A</v>
      </c>
      <c r="G168" s="137">
        <v>381.28132994999999</v>
      </c>
      <c r="H168" s="138" t="str">
        <f t="shared" si="58"/>
        <v>N/A</v>
      </c>
      <c r="I168" s="132">
        <v>1.3</v>
      </c>
      <c r="J168" s="132">
        <v>-18.100000000000001</v>
      </c>
      <c r="K168" s="133" t="s">
        <v>732</v>
      </c>
      <c r="L168" s="134" t="str">
        <f t="shared" si="59"/>
        <v>Yes</v>
      </c>
    </row>
    <row r="169" spans="1:12" ht="25.5" x14ac:dyDescent="0.2">
      <c r="A169" s="45" t="s">
        <v>1282</v>
      </c>
      <c r="B169" s="135" t="s">
        <v>217</v>
      </c>
      <c r="C169" s="131">
        <v>7620</v>
      </c>
      <c r="D169" s="130" t="str">
        <f t="shared" si="56"/>
        <v>N/A</v>
      </c>
      <c r="E169" s="131" t="s">
        <v>1743</v>
      </c>
      <c r="F169" s="130" t="str">
        <f t="shared" si="57"/>
        <v>N/A</v>
      </c>
      <c r="G169" s="131">
        <v>15692</v>
      </c>
      <c r="H169" s="130" t="str">
        <f t="shared" si="58"/>
        <v>N/A</v>
      </c>
      <c r="I169" s="132" t="s">
        <v>1743</v>
      </c>
      <c r="J169" s="132" t="s">
        <v>1743</v>
      </c>
      <c r="K169" s="135" t="s">
        <v>732</v>
      </c>
      <c r="L169" s="134" t="str">
        <f t="shared" si="59"/>
        <v>N/A</v>
      </c>
    </row>
    <row r="170" spans="1:12" ht="25.5" x14ac:dyDescent="0.2">
      <c r="A170" s="45" t="s">
        <v>1283</v>
      </c>
      <c r="B170" s="135" t="s">
        <v>217</v>
      </c>
      <c r="C170" s="131">
        <v>10502.420205</v>
      </c>
      <c r="D170" s="130" t="str">
        <f t="shared" si="56"/>
        <v>N/A</v>
      </c>
      <c r="E170" s="131">
        <v>11332.029786999999</v>
      </c>
      <c r="F170" s="130" t="str">
        <f t="shared" si="57"/>
        <v>N/A</v>
      </c>
      <c r="G170" s="131">
        <v>8234.7573221999992</v>
      </c>
      <c r="H170" s="130" t="str">
        <f t="shared" si="58"/>
        <v>N/A</v>
      </c>
      <c r="I170" s="132">
        <v>7.899</v>
      </c>
      <c r="J170" s="132">
        <v>-27.3</v>
      </c>
      <c r="K170" s="135" t="s">
        <v>732</v>
      </c>
      <c r="L170" s="134" t="str">
        <f t="shared" si="59"/>
        <v>Yes</v>
      </c>
    </row>
    <row r="171" spans="1:12" ht="25.5" x14ac:dyDescent="0.2">
      <c r="A171" s="45" t="s">
        <v>1284</v>
      </c>
      <c r="B171" s="135" t="s">
        <v>217</v>
      </c>
      <c r="C171" s="131">
        <v>362.28355505000002</v>
      </c>
      <c r="D171" s="130" t="str">
        <f t="shared" si="56"/>
        <v>N/A</v>
      </c>
      <c r="E171" s="131">
        <v>373.12097485999999</v>
      </c>
      <c r="F171" s="130" t="str">
        <f t="shared" si="57"/>
        <v>N/A</v>
      </c>
      <c r="G171" s="131">
        <v>327.52378372999999</v>
      </c>
      <c r="H171" s="130" t="str">
        <f t="shared" si="58"/>
        <v>N/A</v>
      </c>
      <c r="I171" s="132">
        <v>2.9910000000000001</v>
      </c>
      <c r="J171" s="132">
        <v>-12.2</v>
      </c>
      <c r="K171" s="135" t="s">
        <v>732</v>
      </c>
      <c r="L171" s="134" t="str">
        <f t="shared" si="59"/>
        <v>Yes</v>
      </c>
    </row>
    <row r="172" spans="1:12" ht="25.5" x14ac:dyDescent="0.2">
      <c r="A172" s="45" t="s">
        <v>1285</v>
      </c>
      <c r="B172" s="135" t="s">
        <v>217</v>
      </c>
      <c r="C172" s="131">
        <v>569.19602320000001</v>
      </c>
      <c r="D172" s="130" t="str">
        <f t="shared" si="56"/>
        <v>N/A</v>
      </c>
      <c r="E172" s="131">
        <v>582.04660481999997</v>
      </c>
      <c r="F172" s="130" t="str">
        <f t="shared" si="57"/>
        <v>N/A</v>
      </c>
      <c r="G172" s="131">
        <v>408.88563923999999</v>
      </c>
      <c r="H172" s="130" t="str">
        <f t="shared" si="58"/>
        <v>N/A</v>
      </c>
      <c r="I172" s="132">
        <v>2.258</v>
      </c>
      <c r="J172" s="132">
        <v>-29.8</v>
      </c>
      <c r="K172" s="135" t="s">
        <v>732</v>
      </c>
      <c r="L172" s="134" t="str">
        <f t="shared" si="59"/>
        <v>Yes</v>
      </c>
    </row>
    <row r="173" spans="1:12" ht="25.5" x14ac:dyDescent="0.2">
      <c r="A173" s="2" t="s">
        <v>546</v>
      </c>
      <c r="B173" s="135" t="s">
        <v>217</v>
      </c>
      <c r="C173" s="131">
        <v>24064686</v>
      </c>
      <c r="D173" s="130" t="str">
        <f t="shared" ref="D173:D181" si="64">IF($B173="N/A","N/A",IF(C173&gt;10,"No",IF(C173&lt;-10,"No","Yes")))</f>
        <v>N/A</v>
      </c>
      <c r="E173" s="131">
        <v>22177780</v>
      </c>
      <c r="F173" s="130" t="str">
        <f t="shared" ref="F173:F181" si="65">IF($B173="N/A","N/A",IF(E173&gt;10,"No",IF(E173&lt;-10,"No","Yes")))</f>
        <v>N/A</v>
      </c>
      <c r="G173" s="131">
        <v>21153478</v>
      </c>
      <c r="H173" s="130" t="str">
        <f t="shared" ref="H173:H181" si="66">IF($B173="N/A","N/A",IF(G173&gt;10,"No",IF(G173&lt;-10,"No","Yes")))</f>
        <v>N/A</v>
      </c>
      <c r="I173" s="132">
        <v>-7.84</v>
      </c>
      <c r="J173" s="132">
        <v>-4.62</v>
      </c>
      <c r="K173" s="135" t="s">
        <v>732</v>
      </c>
      <c r="L173" s="134" t="str">
        <f t="shared" ref="L173:L181" si="67">IF(J173="Div by 0", "N/A", IF(K173="N/A","N/A", IF(J173&gt;VALUE(MID(K173,1,2)), "No", IF(J173&lt;-1*VALUE(MID(K173,1,2)), "No", "Yes"))))</f>
        <v>Yes</v>
      </c>
    </row>
    <row r="174" spans="1:12" ht="25.5" x14ac:dyDescent="0.2">
      <c r="A174" s="2" t="s">
        <v>1286</v>
      </c>
      <c r="B174" s="135" t="s">
        <v>217</v>
      </c>
      <c r="C174" s="131">
        <v>3437003</v>
      </c>
      <c r="D174" s="130" t="str">
        <f t="shared" si="64"/>
        <v>N/A</v>
      </c>
      <c r="E174" s="131">
        <v>3288457</v>
      </c>
      <c r="F174" s="130" t="str">
        <f t="shared" si="65"/>
        <v>N/A</v>
      </c>
      <c r="G174" s="131">
        <v>3889443</v>
      </c>
      <c r="H174" s="130" t="str">
        <f t="shared" si="66"/>
        <v>N/A</v>
      </c>
      <c r="I174" s="132">
        <v>-4.32</v>
      </c>
      <c r="J174" s="132">
        <v>18.28</v>
      </c>
      <c r="K174" s="135" t="s">
        <v>732</v>
      </c>
      <c r="L174" s="134" t="str">
        <f t="shared" si="67"/>
        <v>Yes</v>
      </c>
    </row>
    <row r="175" spans="1:12" ht="25.5" x14ac:dyDescent="0.2">
      <c r="A175" s="2" t="s">
        <v>547</v>
      </c>
      <c r="B175" s="135" t="s">
        <v>217</v>
      </c>
      <c r="C175" s="131">
        <v>3511872</v>
      </c>
      <c r="D175" s="130" t="str">
        <f t="shared" si="64"/>
        <v>N/A</v>
      </c>
      <c r="E175" s="131">
        <v>4026278</v>
      </c>
      <c r="F175" s="130" t="str">
        <f t="shared" si="65"/>
        <v>N/A</v>
      </c>
      <c r="G175" s="131">
        <v>4055696</v>
      </c>
      <c r="H175" s="130" t="str">
        <f t="shared" si="66"/>
        <v>N/A</v>
      </c>
      <c r="I175" s="132">
        <v>14.65</v>
      </c>
      <c r="J175" s="132">
        <v>0.73060000000000003</v>
      </c>
      <c r="K175" s="135" t="s">
        <v>732</v>
      </c>
      <c r="L175" s="134" t="str">
        <f t="shared" si="67"/>
        <v>Yes</v>
      </c>
    </row>
    <row r="176" spans="1:12" ht="25.5" x14ac:dyDescent="0.2">
      <c r="A176" s="2" t="s">
        <v>512</v>
      </c>
      <c r="B176" s="135" t="s">
        <v>217</v>
      </c>
      <c r="C176" s="131">
        <v>36773528</v>
      </c>
      <c r="D176" s="130" t="str">
        <f t="shared" si="64"/>
        <v>N/A</v>
      </c>
      <c r="E176" s="131">
        <v>52739849</v>
      </c>
      <c r="F176" s="130" t="str">
        <f t="shared" si="65"/>
        <v>N/A</v>
      </c>
      <c r="G176" s="131">
        <v>54064179</v>
      </c>
      <c r="H176" s="130" t="str">
        <f t="shared" si="66"/>
        <v>N/A</v>
      </c>
      <c r="I176" s="132">
        <v>43.42</v>
      </c>
      <c r="J176" s="132">
        <v>2.5110000000000001</v>
      </c>
      <c r="K176" s="135" t="s">
        <v>732</v>
      </c>
      <c r="L176" s="134" t="str">
        <f t="shared" si="67"/>
        <v>Yes</v>
      </c>
    </row>
    <row r="177" spans="1:12" ht="25.5" x14ac:dyDescent="0.2">
      <c r="A177" s="2" t="s">
        <v>513</v>
      </c>
      <c r="B177" s="136" t="s">
        <v>217</v>
      </c>
      <c r="C177" s="137">
        <v>163.15705045999999</v>
      </c>
      <c r="D177" s="138" t="str">
        <f t="shared" si="64"/>
        <v>N/A</v>
      </c>
      <c r="E177" s="137">
        <v>125.56208529</v>
      </c>
      <c r="F177" s="138" t="str">
        <f t="shared" si="65"/>
        <v>N/A</v>
      </c>
      <c r="G177" s="137">
        <v>96.983586564999996</v>
      </c>
      <c r="H177" s="138" t="str">
        <f t="shared" si="66"/>
        <v>N/A</v>
      </c>
      <c r="I177" s="132">
        <v>-23</v>
      </c>
      <c r="J177" s="132">
        <v>-22.8</v>
      </c>
      <c r="K177" s="133" t="s">
        <v>732</v>
      </c>
      <c r="L177" s="134" t="str">
        <f t="shared" si="67"/>
        <v>Yes</v>
      </c>
    </row>
    <row r="178" spans="1:12" ht="25.5" x14ac:dyDescent="0.2">
      <c r="A178" s="2" t="s">
        <v>1287</v>
      </c>
      <c r="B178" s="136" t="s">
        <v>217</v>
      </c>
      <c r="C178" s="137">
        <v>23.302663159000002</v>
      </c>
      <c r="D178" s="138" t="str">
        <f t="shared" si="64"/>
        <v>N/A</v>
      </c>
      <c r="E178" s="137">
        <v>18.617982426000001</v>
      </c>
      <c r="F178" s="138" t="str">
        <f t="shared" si="65"/>
        <v>N/A</v>
      </c>
      <c r="G178" s="137">
        <v>17.832156578999999</v>
      </c>
      <c r="H178" s="138" t="str">
        <f t="shared" si="66"/>
        <v>N/A</v>
      </c>
      <c r="I178" s="132">
        <v>-20.100000000000001</v>
      </c>
      <c r="J178" s="132">
        <v>-4.22</v>
      </c>
      <c r="K178" s="133" t="s">
        <v>732</v>
      </c>
      <c r="L178" s="134" t="str">
        <f t="shared" si="67"/>
        <v>Yes</v>
      </c>
    </row>
    <row r="179" spans="1:12" ht="25.5" x14ac:dyDescent="0.2">
      <c r="A179" s="2" t="s">
        <v>514</v>
      </c>
      <c r="B179" s="136" t="s">
        <v>217</v>
      </c>
      <c r="C179" s="137">
        <v>23.810270247999998</v>
      </c>
      <c r="D179" s="138" t="str">
        <f t="shared" si="64"/>
        <v>N/A</v>
      </c>
      <c r="E179" s="137">
        <v>22.795241977</v>
      </c>
      <c r="F179" s="138" t="str">
        <f t="shared" si="65"/>
        <v>N/A</v>
      </c>
      <c r="G179" s="137">
        <v>18.594386421999999</v>
      </c>
      <c r="H179" s="138" t="str">
        <f t="shared" si="66"/>
        <v>N/A</v>
      </c>
      <c r="I179" s="132">
        <v>-4.26</v>
      </c>
      <c r="J179" s="132">
        <v>-18.399999999999999</v>
      </c>
      <c r="K179" s="133" t="s">
        <v>732</v>
      </c>
      <c r="L179" s="134" t="str">
        <f t="shared" si="67"/>
        <v>Yes</v>
      </c>
    </row>
    <row r="180" spans="1:12" ht="25.5" x14ac:dyDescent="0.2">
      <c r="A180" s="2" t="s">
        <v>515</v>
      </c>
      <c r="B180" s="135" t="s">
        <v>217</v>
      </c>
      <c r="C180" s="131">
        <v>249.32219616</v>
      </c>
      <c r="D180" s="130" t="str">
        <f t="shared" si="64"/>
        <v>N/A</v>
      </c>
      <c r="E180" s="131">
        <v>298.59279956</v>
      </c>
      <c r="F180" s="130" t="str">
        <f t="shared" si="65"/>
        <v>N/A</v>
      </c>
      <c r="G180" s="131">
        <v>247.87120038</v>
      </c>
      <c r="H180" s="130" t="str">
        <f t="shared" si="66"/>
        <v>N/A</v>
      </c>
      <c r="I180" s="139">
        <v>19.760000000000002</v>
      </c>
      <c r="J180" s="139">
        <v>-17</v>
      </c>
      <c r="K180" s="135" t="s">
        <v>732</v>
      </c>
      <c r="L180" s="134" t="str">
        <f t="shared" si="67"/>
        <v>Yes</v>
      </c>
    </row>
    <row r="181" spans="1:12" ht="25.5" x14ac:dyDescent="0.2">
      <c r="A181" s="2" t="s">
        <v>1685</v>
      </c>
      <c r="B181" s="135" t="s">
        <v>217</v>
      </c>
      <c r="C181" s="140">
        <v>0.66917976320000006</v>
      </c>
      <c r="D181" s="130" t="str">
        <f t="shared" si="64"/>
        <v>N/A</v>
      </c>
      <c r="E181" s="140">
        <v>0.32667527229999999</v>
      </c>
      <c r="F181" s="130" t="str">
        <f t="shared" si="65"/>
        <v>N/A</v>
      </c>
      <c r="G181" s="140">
        <v>0</v>
      </c>
      <c r="H181" s="130" t="str">
        <f t="shared" si="66"/>
        <v>N/A</v>
      </c>
      <c r="I181" s="139">
        <v>-51.2</v>
      </c>
      <c r="J181" s="139">
        <v>-100</v>
      </c>
      <c r="K181" s="135" t="s">
        <v>732</v>
      </c>
      <c r="L181" s="134" t="str">
        <f t="shared" si="67"/>
        <v>No</v>
      </c>
    </row>
    <row r="182" spans="1:12" ht="25.5" x14ac:dyDescent="0.2">
      <c r="A182" s="2" t="s">
        <v>1686</v>
      </c>
      <c r="B182" s="141" t="s">
        <v>217</v>
      </c>
      <c r="C182" s="140" t="s">
        <v>217</v>
      </c>
      <c r="D182" s="134" t="str">
        <f t="shared" ref="D182:D185" si="68">IF($B182="N/A","N/A",IF(C182&lt;0,"No","Yes"))</f>
        <v>N/A</v>
      </c>
      <c r="E182" s="140" t="s">
        <v>1743</v>
      </c>
      <c r="F182" s="134" t="str">
        <f t="shared" ref="F182:F185" si="69">IF($B182="N/A","N/A",IF(E182&lt;0,"No","Yes"))</f>
        <v>N/A</v>
      </c>
      <c r="G182" s="140">
        <v>0</v>
      </c>
      <c r="H182" s="134" t="str">
        <f t="shared" ref="H182:H185" si="70">IF($B182="N/A","N/A",IF(G182&lt;0,"No","Yes"))</f>
        <v>N/A</v>
      </c>
      <c r="I182" s="139" t="s">
        <v>217</v>
      </c>
      <c r="J182" s="139" t="s">
        <v>1743</v>
      </c>
      <c r="K182" s="141" t="s">
        <v>732</v>
      </c>
      <c r="L182" s="134" t="str">
        <f t="shared" ref="L182:L213" si="71">IF(J182="Div by 0", "N/A", IF(OR(J182="N/A",K182="N/A"),"N/A", IF(J182&gt;VALUE(MID(K182,1,2)), "No", IF(J182&lt;-1*VALUE(MID(K182,1,2)), "No", "Yes"))))</f>
        <v>N/A</v>
      </c>
    </row>
    <row r="183" spans="1:12" ht="25.5" x14ac:dyDescent="0.2">
      <c r="A183" s="2" t="s">
        <v>1687</v>
      </c>
      <c r="B183" s="141" t="s">
        <v>217</v>
      </c>
      <c r="C183" s="140" t="s">
        <v>217</v>
      </c>
      <c r="D183" s="134" t="str">
        <f t="shared" si="68"/>
        <v>N/A</v>
      </c>
      <c r="E183" s="140">
        <v>4.1134751772999998</v>
      </c>
      <c r="F183" s="134" t="str">
        <f t="shared" si="69"/>
        <v>N/A</v>
      </c>
      <c r="G183" s="140">
        <v>0</v>
      </c>
      <c r="H183" s="134" t="str">
        <f t="shared" si="70"/>
        <v>N/A</v>
      </c>
      <c r="I183" s="139" t="s">
        <v>217</v>
      </c>
      <c r="J183" s="139">
        <v>-100</v>
      </c>
      <c r="K183" s="141" t="s">
        <v>732</v>
      </c>
      <c r="L183" s="134" t="str">
        <f t="shared" si="71"/>
        <v>No</v>
      </c>
    </row>
    <row r="184" spans="1:12" ht="25.5" x14ac:dyDescent="0.2">
      <c r="A184" s="2" t="s">
        <v>1688</v>
      </c>
      <c r="B184" s="141" t="s">
        <v>217</v>
      </c>
      <c r="C184" s="140" t="s">
        <v>217</v>
      </c>
      <c r="D184" s="134" t="str">
        <f t="shared" si="68"/>
        <v>N/A</v>
      </c>
      <c r="E184" s="140">
        <v>0.2263501228</v>
      </c>
      <c r="F184" s="134" t="str">
        <f t="shared" si="69"/>
        <v>N/A</v>
      </c>
      <c r="G184" s="140">
        <v>0</v>
      </c>
      <c r="H184" s="134" t="str">
        <f t="shared" si="70"/>
        <v>N/A</v>
      </c>
      <c r="I184" s="139" t="s">
        <v>217</v>
      </c>
      <c r="J184" s="139">
        <v>-100</v>
      </c>
      <c r="K184" s="141" t="s">
        <v>732</v>
      </c>
      <c r="L184" s="134" t="str">
        <f t="shared" si="71"/>
        <v>No</v>
      </c>
    </row>
    <row r="185" spans="1:12" ht="25.5" x14ac:dyDescent="0.2">
      <c r="A185" s="2" t="s">
        <v>1689</v>
      </c>
      <c r="B185" s="141" t="s">
        <v>217</v>
      </c>
      <c r="C185" s="140" t="s">
        <v>217</v>
      </c>
      <c r="D185" s="134" t="str">
        <f t="shared" si="68"/>
        <v>N/A</v>
      </c>
      <c r="E185" s="140">
        <v>0.59014960169999997</v>
      </c>
      <c r="F185" s="134" t="str">
        <f t="shared" si="69"/>
        <v>N/A</v>
      </c>
      <c r="G185" s="140">
        <v>0</v>
      </c>
      <c r="H185" s="134" t="str">
        <f t="shared" si="70"/>
        <v>N/A</v>
      </c>
      <c r="I185" s="139" t="s">
        <v>217</v>
      </c>
      <c r="J185" s="139">
        <v>-100</v>
      </c>
      <c r="K185" s="141" t="s">
        <v>732</v>
      </c>
      <c r="L185" s="134" t="str">
        <f t="shared" si="71"/>
        <v>No</v>
      </c>
    </row>
    <row r="186" spans="1:12" ht="25.5" x14ac:dyDescent="0.2">
      <c r="A186" s="2" t="s">
        <v>1690</v>
      </c>
      <c r="B186" s="136" t="s">
        <v>217</v>
      </c>
      <c r="C186" s="140" t="s">
        <v>217</v>
      </c>
      <c r="D186" s="138" t="str">
        <f t="shared" ref="D186:D213" si="72">IF($B186="N/A","N/A",IF(C186&gt;10,"No",IF(C186&lt;-10,"No","Yes")))</f>
        <v>N/A</v>
      </c>
      <c r="E186" s="140">
        <v>0</v>
      </c>
      <c r="F186" s="138" t="str">
        <f t="shared" ref="F186:F213" si="73">IF($B186="N/A","N/A",IF(E186&gt;10,"No",IF(E186&lt;-10,"No","Yes")))</f>
        <v>N/A</v>
      </c>
      <c r="G186" s="140">
        <v>0</v>
      </c>
      <c r="H186" s="138" t="str">
        <f t="shared" ref="H186:H213" si="74">IF($B186="N/A","N/A",IF(G186&gt;10,"No",IF(G186&lt;-10,"No","Yes")))</f>
        <v>N/A</v>
      </c>
      <c r="I186" s="139" t="s">
        <v>217</v>
      </c>
      <c r="J186" s="139" t="s">
        <v>1743</v>
      </c>
      <c r="K186" s="133" t="s">
        <v>732</v>
      </c>
      <c r="L186" s="134" t="str">
        <f t="shared" si="71"/>
        <v>N/A</v>
      </c>
    </row>
    <row r="187" spans="1:12" ht="25.5" x14ac:dyDescent="0.2">
      <c r="A187" s="2" t="s">
        <v>1691</v>
      </c>
      <c r="B187" s="136" t="s">
        <v>217</v>
      </c>
      <c r="C187" s="140" t="s">
        <v>217</v>
      </c>
      <c r="D187" s="138" t="str">
        <f t="shared" si="72"/>
        <v>N/A</v>
      </c>
      <c r="E187" s="140">
        <v>0</v>
      </c>
      <c r="F187" s="138" t="str">
        <f t="shared" si="73"/>
        <v>N/A</v>
      </c>
      <c r="G187" s="140">
        <v>0</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v>0</v>
      </c>
      <c r="F188" s="138" t="str">
        <f t="shared" si="73"/>
        <v>N/A</v>
      </c>
      <c r="G188" s="140">
        <v>0</v>
      </c>
      <c r="H188" s="138" t="str">
        <f t="shared" si="74"/>
        <v>N/A</v>
      </c>
      <c r="I188" s="139" t="s">
        <v>217</v>
      </c>
      <c r="J188" s="139" t="s">
        <v>1743</v>
      </c>
      <c r="K188" s="133" t="s">
        <v>732</v>
      </c>
      <c r="L188" s="134" t="str">
        <f t="shared" si="71"/>
        <v>N/A</v>
      </c>
    </row>
    <row r="189" spans="1:12" ht="25.5" x14ac:dyDescent="0.2">
      <c r="A189" s="2" t="s">
        <v>1693</v>
      </c>
      <c r="B189" s="136" t="s">
        <v>217</v>
      </c>
      <c r="C189" s="140" t="s">
        <v>217</v>
      </c>
      <c r="D189" s="138" t="str">
        <f t="shared" si="72"/>
        <v>N/A</v>
      </c>
      <c r="E189" s="140">
        <v>0</v>
      </c>
      <c r="F189" s="138" t="str">
        <f t="shared" si="73"/>
        <v>N/A</v>
      </c>
      <c r="G189" s="140">
        <v>0</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v>0</v>
      </c>
      <c r="F190" s="138" t="str">
        <f t="shared" si="73"/>
        <v>N/A</v>
      </c>
      <c r="G190" s="140">
        <v>0</v>
      </c>
      <c r="H190" s="138" t="str">
        <f t="shared" si="74"/>
        <v>N/A</v>
      </c>
      <c r="I190" s="139" t="s">
        <v>217</v>
      </c>
      <c r="J190" s="139" t="s">
        <v>1743</v>
      </c>
      <c r="K190" s="133" t="s">
        <v>732</v>
      </c>
      <c r="L190" s="134" t="str">
        <f t="shared" si="71"/>
        <v>N/A</v>
      </c>
    </row>
    <row r="191" spans="1:12" ht="25.5" x14ac:dyDescent="0.2">
      <c r="A191" s="2" t="s">
        <v>1695</v>
      </c>
      <c r="B191" s="136" t="s">
        <v>217</v>
      </c>
      <c r="C191" s="140" t="s">
        <v>217</v>
      </c>
      <c r="D191" s="138" t="str">
        <f t="shared" si="72"/>
        <v>N/A</v>
      </c>
      <c r="E191" s="140">
        <v>0</v>
      </c>
      <c r="F191" s="138" t="str">
        <f t="shared" si="73"/>
        <v>N/A</v>
      </c>
      <c r="G191" s="140">
        <v>0</v>
      </c>
      <c r="H191" s="138" t="str">
        <f t="shared" si="74"/>
        <v>N/A</v>
      </c>
      <c r="I191" s="139" t="s">
        <v>217</v>
      </c>
      <c r="J191" s="139" t="s">
        <v>1743</v>
      </c>
      <c r="K191" s="133" t="s">
        <v>732</v>
      </c>
      <c r="L191" s="134" t="str">
        <f t="shared" si="71"/>
        <v>N/A</v>
      </c>
    </row>
    <row r="192" spans="1:12" ht="25.5" x14ac:dyDescent="0.2">
      <c r="A192" s="2" t="s">
        <v>1696</v>
      </c>
      <c r="B192" s="136" t="s">
        <v>217</v>
      </c>
      <c r="C192" s="140" t="s">
        <v>217</v>
      </c>
      <c r="D192" s="138" t="str">
        <f t="shared" si="72"/>
        <v>N/A</v>
      </c>
      <c r="E192" s="140">
        <v>0</v>
      </c>
      <c r="F192" s="138" t="str">
        <f t="shared" si="73"/>
        <v>N/A</v>
      </c>
      <c r="G192" s="140">
        <v>0</v>
      </c>
      <c r="H192" s="138" t="str">
        <f t="shared" si="74"/>
        <v>N/A</v>
      </c>
      <c r="I192" s="139" t="s">
        <v>217</v>
      </c>
      <c r="J192" s="139" t="s">
        <v>1743</v>
      </c>
      <c r="K192" s="133" t="s">
        <v>732</v>
      </c>
      <c r="L192" s="134" t="str">
        <f t="shared" si="71"/>
        <v>N/A</v>
      </c>
    </row>
    <row r="193" spans="1:12" ht="25.5" x14ac:dyDescent="0.2">
      <c r="A193" s="2" t="s">
        <v>1697</v>
      </c>
      <c r="B193" s="136" t="s">
        <v>217</v>
      </c>
      <c r="C193" s="140" t="s">
        <v>217</v>
      </c>
      <c r="D193" s="138" t="str">
        <f t="shared" si="72"/>
        <v>N/A</v>
      </c>
      <c r="E193" s="140">
        <v>0</v>
      </c>
      <c r="F193" s="138" t="str">
        <f t="shared" si="73"/>
        <v>N/A</v>
      </c>
      <c r="G193" s="140">
        <v>0</v>
      </c>
      <c r="H193" s="138" t="str">
        <f t="shared" si="74"/>
        <v>N/A</v>
      </c>
      <c r="I193" s="139" t="s">
        <v>217</v>
      </c>
      <c r="J193" s="139" t="s">
        <v>1743</v>
      </c>
      <c r="K193" s="133" t="s">
        <v>732</v>
      </c>
      <c r="L193" s="134" t="str">
        <f t="shared" si="71"/>
        <v>N/A</v>
      </c>
    </row>
    <row r="194" spans="1:12" ht="25.5" x14ac:dyDescent="0.2">
      <c r="A194" s="2" t="s">
        <v>1698</v>
      </c>
      <c r="B194" s="136" t="s">
        <v>217</v>
      </c>
      <c r="C194" s="140" t="s">
        <v>217</v>
      </c>
      <c r="D194" s="138" t="str">
        <f t="shared" si="72"/>
        <v>N/A</v>
      </c>
      <c r="E194" s="140">
        <v>0</v>
      </c>
      <c r="F194" s="138" t="str">
        <f t="shared" si="73"/>
        <v>N/A</v>
      </c>
      <c r="G194" s="140">
        <v>0</v>
      </c>
      <c r="H194" s="138" t="str">
        <f t="shared" si="74"/>
        <v>N/A</v>
      </c>
      <c r="I194" s="139" t="s">
        <v>217</v>
      </c>
      <c r="J194" s="139" t="s">
        <v>1743</v>
      </c>
      <c r="K194" s="133" t="s">
        <v>732</v>
      </c>
      <c r="L194" s="134" t="str">
        <f t="shared" si="71"/>
        <v>N/A</v>
      </c>
    </row>
    <row r="195" spans="1:12" ht="25.5" x14ac:dyDescent="0.2">
      <c r="A195" s="2" t="s">
        <v>1699</v>
      </c>
      <c r="B195" s="136" t="s">
        <v>217</v>
      </c>
      <c r="C195" s="140" t="s">
        <v>217</v>
      </c>
      <c r="D195" s="138" t="str">
        <f t="shared" si="72"/>
        <v>N/A</v>
      </c>
      <c r="E195" s="140">
        <v>0</v>
      </c>
      <c r="F195" s="138" t="str">
        <f t="shared" si="73"/>
        <v>N/A</v>
      </c>
      <c r="G195" s="140">
        <v>0</v>
      </c>
      <c r="H195" s="138" t="str">
        <f t="shared" si="74"/>
        <v>N/A</v>
      </c>
      <c r="I195" s="139" t="s">
        <v>217</v>
      </c>
      <c r="J195" s="139" t="s">
        <v>1743</v>
      </c>
      <c r="K195" s="133" t="s">
        <v>732</v>
      </c>
      <c r="L195" s="134" t="str">
        <f t="shared" si="71"/>
        <v>N/A</v>
      </c>
    </row>
    <row r="196" spans="1:12" ht="25.5" x14ac:dyDescent="0.2">
      <c r="A196" s="2" t="s">
        <v>1700</v>
      </c>
      <c r="B196" s="136" t="s">
        <v>217</v>
      </c>
      <c r="C196" s="140" t="s">
        <v>217</v>
      </c>
      <c r="D196" s="138" t="str">
        <f t="shared" si="72"/>
        <v>N/A</v>
      </c>
      <c r="E196" s="140">
        <v>0</v>
      </c>
      <c r="F196" s="138" t="str">
        <f t="shared" si="73"/>
        <v>N/A</v>
      </c>
      <c r="G196" s="140">
        <v>0</v>
      </c>
      <c r="H196" s="138" t="str">
        <f t="shared" si="74"/>
        <v>N/A</v>
      </c>
      <c r="I196" s="139" t="s">
        <v>217</v>
      </c>
      <c r="J196" s="139" t="s">
        <v>1743</v>
      </c>
      <c r="K196" s="133" t="s">
        <v>732</v>
      </c>
      <c r="L196" s="134" t="str">
        <f t="shared" si="71"/>
        <v>N/A</v>
      </c>
    </row>
    <row r="197" spans="1:12" ht="25.5" x14ac:dyDescent="0.2">
      <c r="A197" s="2" t="s">
        <v>1701</v>
      </c>
      <c r="B197" s="136" t="s">
        <v>217</v>
      </c>
      <c r="C197" s="140" t="s">
        <v>217</v>
      </c>
      <c r="D197" s="138" t="str">
        <f t="shared" si="72"/>
        <v>N/A</v>
      </c>
      <c r="E197" s="140">
        <v>0</v>
      </c>
      <c r="F197" s="138" t="str">
        <f t="shared" si="73"/>
        <v>N/A</v>
      </c>
      <c r="G197" s="140">
        <v>0</v>
      </c>
      <c r="H197" s="138" t="str">
        <f t="shared" si="74"/>
        <v>N/A</v>
      </c>
      <c r="I197" s="139" t="s">
        <v>217</v>
      </c>
      <c r="J197" s="139" t="s">
        <v>1743</v>
      </c>
      <c r="K197" s="133" t="s">
        <v>732</v>
      </c>
      <c r="L197" s="134" t="str">
        <f t="shared" si="71"/>
        <v>N/A</v>
      </c>
    </row>
    <row r="198" spans="1:12" ht="25.5" x14ac:dyDescent="0.2">
      <c r="A198" s="2" t="s">
        <v>1702</v>
      </c>
      <c r="B198" s="136" t="s">
        <v>217</v>
      </c>
      <c r="C198" s="140" t="s">
        <v>217</v>
      </c>
      <c r="D198" s="138" t="str">
        <f t="shared" si="72"/>
        <v>N/A</v>
      </c>
      <c r="E198" s="140">
        <v>0</v>
      </c>
      <c r="F198" s="138" t="str">
        <f t="shared" si="73"/>
        <v>N/A</v>
      </c>
      <c r="G198" s="140">
        <v>0</v>
      </c>
      <c r="H198" s="138" t="str">
        <f t="shared" si="74"/>
        <v>N/A</v>
      </c>
      <c r="I198" s="139" t="s">
        <v>217</v>
      </c>
      <c r="J198" s="139" t="s">
        <v>1743</v>
      </c>
      <c r="K198" s="133" t="s">
        <v>732</v>
      </c>
      <c r="L198" s="134" t="str">
        <f t="shared" si="71"/>
        <v>N/A</v>
      </c>
    </row>
    <row r="199" spans="1:12" ht="25.5" x14ac:dyDescent="0.2">
      <c r="A199" s="2" t="s">
        <v>1703</v>
      </c>
      <c r="B199" s="136" t="s">
        <v>217</v>
      </c>
      <c r="C199" s="140" t="s">
        <v>217</v>
      </c>
      <c r="D199" s="138" t="str">
        <f t="shared" si="72"/>
        <v>N/A</v>
      </c>
      <c r="E199" s="140">
        <v>0</v>
      </c>
      <c r="F199" s="138" t="str">
        <f t="shared" si="73"/>
        <v>N/A</v>
      </c>
      <c r="G199" s="140">
        <v>0</v>
      </c>
      <c r="H199" s="138" t="str">
        <f t="shared" si="74"/>
        <v>N/A</v>
      </c>
      <c r="I199" s="139" t="s">
        <v>217</v>
      </c>
      <c r="J199" s="139" t="s">
        <v>1743</v>
      </c>
      <c r="K199" s="133" t="s">
        <v>732</v>
      </c>
      <c r="L199" s="134" t="str">
        <f t="shared" si="71"/>
        <v>N/A</v>
      </c>
    </row>
    <row r="200" spans="1:12" ht="25.5" x14ac:dyDescent="0.2">
      <c r="A200" s="2" t="s">
        <v>1704</v>
      </c>
      <c r="B200" s="136" t="s">
        <v>217</v>
      </c>
      <c r="C200" s="140" t="s">
        <v>217</v>
      </c>
      <c r="D200" s="138" t="str">
        <f t="shared" si="72"/>
        <v>N/A</v>
      </c>
      <c r="E200" s="140">
        <v>0.32667527229999999</v>
      </c>
      <c r="F200" s="138" t="str">
        <f t="shared" si="73"/>
        <v>N/A</v>
      </c>
      <c r="G200" s="140">
        <v>0</v>
      </c>
      <c r="H200" s="138" t="str">
        <f t="shared" si="74"/>
        <v>N/A</v>
      </c>
      <c r="I200" s="139" t="s">
        <v>217</v>
      </c>
      <c r="J200" s="139">
        <v>-100</v>
      </c>
      <c r="K200" s="133" t="s">
        <v>732</v>
      </c>
      <c r="L200" s="134" t="str">
        <f t="shared" si="71"/>
        <v>No</v>
      </c>
    </row>
    <row r="201" spans="1:12" ht="25.5" x14ac:dyDescent="0.2">
      <c r="A201" s="2" t="s">
        <v>1705</v>
      </c>
      <c r="B201" s="136" t="s">
        <v>217</v>
      </c>
      <c r="C201" s="140" t="s">
        <v>217</v>
      </c>
      <c r="D201" s="138" t="str">
        <f t="shared" si="72"/>
        <v>N/A</v>
      </c>
      <c r="E201" s="140">
        <v>0</v>
      </c>
      <c r="F201" s="138" t="str">
        <f t="shared" si="73"/>
        <v>N/A</v>
      </c>
      <c r="G201" s="140">
        <v>0</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v>0</v>
      </c>
      <c r="F202" s="138" t="str">
        <f t="shared" si="73"/>
        <v>N/A</v>
      </c>
      <c r="G202" s="140">
        <v>0</v>
      </c>
      <c r="H202" s="138" t="str">
        <f t="shared" si="74"/>
        <v>N/A</v>
      </c>
      <c r="I202" s="139" t="s">
        <v>217</v>
      </c>
      <c r="J202" s="139" t="s">
        <v>1743</v>
      </c>
      <c r="K202" s="133" t="s">
        <v>732</v>
      </c>
      <c r="L202" s="134" t="str">
        <f t="shared" si="71"/>
        <v>N/A</v>
      </c>
    </row>
    <row r="203" spans="1:12" ht="25.5" x14ac:dyDescent="0.2">
      <c r="A203" s="2" t="s">
        <v>1707</v>
      </c>
      <c r="B203" s="136" t="s">
        <v>217</v>
      </c>
      <c r="C203" s="140" t="s">
        <v>217</v>
      </c>
      <c r="D203" s="138" t="str">
        <f t="shared" si="72"/>
        <v>N/A</v>
      </c>
      <c r="E203" s="140">
        <v>0</v>
      </c>
      <c r="F203" s="138" t="str">
        <f t="shared" si="73"/>
        <v>N/A</v>
      </c>
      <c r="G203" s="140">
        <v>0</v>
      </c>
      <c r="H203" s="138" t="str">
        <f t="shared" si="74"/>
        <v>N/A</v>
      </c>
      <c r="I203" s="139" t="s">
        <v>217</v>
      </c>
      <c r="J203" s="139" t="s">
        <v>1743</v>
      </c>
      <c r="K203" s="133" t="s">
        <v>732</v>
      </c>
      <c r="L203" s="134" t="str">
        <f t="shared" si="71"/>
        <v>N/A</v>
      </c>
    </row>
    <row r="204" spans="1:12" ht="25.5" x14ac:dyDescent="0.2">
      <c r="A204" s="2" t="s">
        <v>1708</v>
      </c>
      <c r="B204" s="136" t="s">
        <v>217</v>
      </c>
      <c r="C204" s="140" t="s">
        <v>217</v>
      </c>
      <c r="D204" s="138" t="str">
        <f t="shared" si="72"/>
        <v>N/A</v>
      </c>
      <c r="E204" s="140">
        <v>0</v>
      </c>
      <c r="F204" s="138" t="str">
        <f t="shared" si="73"/>
        <v>N/A</v>
      </c>
      <c r="G204" s="140">
        <v>0</v>
      </c>
      <c r="H204" s="138" t="str">
        <f t="shared" si="74"/>
        <v>N/A</v>
      </c>
      <c r="I204" s="139" t="s">
        <v>217</v>
      </c>
      <c r="J204" s="139" t="s">
        <v>1743</v>
      </c>
      <c r="K204" s="133" t="s">
        <v>732</v>
      </c>
      <c r="L204" s="134" t="str">
        <f t="shared" si="71"/>
        <v>N/A</v>
      </c>
    </row>
    <row r="205" spans="1:12" ht="25.5" x14ac:dyDescent="0.2">
      <c r="A205" s="2" t="s">
        <v>1709</v>
      </c>
      <c r="B205" s="136" t="s">
        <v>217</v>
      </c>
      <c r="C205" s="140" t="s">
        <v>217</v>
      </c>
      <c r="D205" s="138" t="str">
        <f t="shared" si="72"/>
        <v>N/A</v>
      </c>
      <c r="E205" s="140">
        <v>0</v>
      </c>
      <c r="F205" s="138" t="str">
        <f t="shared" si="73"/>
        <v>N/A</v>
      </c>
      <c r="G205" s="140">
        <v>0</v>
      </c>
      <c r="H205" s="138" t="str">
        <f t="shared" si="74"/>
        <v>N/A</v>
      </c>
      <c r="I205" s="139" t="s">
        <v>217</v>
      </c>
      <c r="J205" s="139" t="s">
        <v>1743</v>
      </c>
      <c r="K205" s="133" t="s">
        <v>732</v>
      </c>
      <c r="L205" s="134" t="str">
        <f t="shared" si="71"/>
        <v>N/A</v>
      </c>
    </row>
    <row r="206" spans="1:12" ht="25.5" x14ac:dyDescent="0.2">
      <c r="A206" s="2" t="s">
        <v>1710</v>
      </c>
      <c r="B206" s="136" t="s">
        <v>217</v>
      </c>
      <c r="C206" s="140" t="s">
        <v>217</v>
      </c>
      <c r="D206" s="138" t="str">
        <f t="shared" si="72"/>
        <v>N/A</v>
      </c>
      <c r="E206" s="140">
        <v>0</v>
      </c>
      <c r="F206" s="138" t="str">
        <f t="shared" si="73"/>
        <v>N/A</v>
      </c>
      <c r="G206" s="140">
        <v>0</v>
      </c>
      <c r="H206" s="138" t="str">
        <f t="shared" si="74"/>
        <v>N/A</v>
      </c>
      <c r="I206" s="139" t="s">
        <v>217</v>
      </c>
      <c r="J206" s="139" t="s">
        <v>1743</v>
      </c>
      <c r="K206" s="133" t="s">
        <v>732</v>
      </c>
      <c r="L206" s="134" t="str">
        <f t="shared" si="71"/>
        <v>N/A</v>
      </c>
    </row>
    <row r="207" spans="1:12" ht="25.5" x14ac:dyDescent="0.2">
      <c r="A207" s="2" t="s">
        <v>1711</v>
      </c>
      <c r="B207" s="136" t="s">
        <v>217</v>
      </c>
      <c r="C207" s="140" t="s">
        <v>217</v>
      </c>
      <c r="D207" s="138" t="str">
        <f t="shared" si="72"/>
        <v>N/A</v>
      </c>
      <c r="E207" s="140">
        <v>0</v>
      </c>
      <c r="F207" s="138" t="str">
        <f t="shared" si="73"/>
        <v>N/A</v>
      </c>
      <c r="G207" s="140">
        <v>0</v>
      </c>
      <c r="H207" s="138" t="str">
        <f t="shared" si="74"/>
        <v>N/A</v>
      </c>
      <c r="I207" s="139" t="s">
        <v>217</v>
      </c>
      <c r="J207" s="139" t="s">
        <v>1743</v>
      </c>
      <c r="K207" s="133" t="s">
        <v>732</v>
      </c>
      <c r="L207" s="134" t="str">
        <f t="shared" si="71"/>
        <v>N/A</v>
      </c>
    </row>
    <row r="208" spans="1:12" ht="25.5" x14ac:dyDescent="0.2">
      <c r="A208" s="2" t="s">
        <v>1712</v>
      </c>
      <c r="B208" s="136" t="s">
        <v>217</v>
      </c>
      <c r="C208" s="140" t="s">
        <v>217</v>
      </c>
      <c r="D208" s="138" t="str">
        <f t="shared" si="72"/>
        <v>N/A</v>
      </c>
      <c r="E208" s="140">
        <v>0</v>
      </c>
      <c r="F208" s="138" t="str">
        <f t="shared" si="73"/>
        <v>N/A</v>
      </c>
      <c r="G208" s="140">
        <v>0</v>
      </c>
      <c r="H208" s="138" t="str">
        <f t="shared" si="74"/>
        <v>N/A</v>
      </c>
      <c r="I208" s="139" t="s">
        <v>217</v>
      </c>
      <c r="J208" s="139" t="s">
        <v>1743</v>
      </c>
      <c r="K208" s="133" t="s">
        <v>732</v>
      </c>
      <c r="L208" s="134" t="str">
        <f t="shared" si="71"/>
        <v>N/A</v>
      </c>
    </row>
    <row r="209" spans="1:12" ht="25.5" x14ac:dyDescent="0.2">
      <c r="A209" s="2" t="s">
        <v>1713</v>
      </c>
      <c r="B209" s="136" t="s">
        <v>217</v>
      </c>
      <c r="C209" s="140" t="s">
        <v>217</v>
      </c>
      <c r="D209" s="138" t="str">
        <f t="shared" si="72"/>
        <v>N/A</v>
      </c>
      <c r="E209" s="140">
        <v>0</v>
      </c>
      <c r="F209" s="138" t="str">
        <f t="shared" si="73"/>
        <v>N/A</v>
      </c>
      <c r="G209" s="140">
        <v>0</v>
      </c>
      <c r="H209" s="138" t="str">
        <f t="shared" si="74"/>
        <v>N/A</v>
      </c>
      <c r="I209" s="139" t="s">
        <v>217</v>
      </c>
      <c r="J209" s="139" t="s">
        <v>1743</v>
      </c>
      <c r="K209" s="133" t="s">
        <v>732</v>
      </c>
      <c r="L209" s="134" t="str">
        <f t="shared" si="71"/>
        <v>N/A</v>
      </c>
    </row>
    <row r="210" spans="1:12" ht="25.5" x14ac:dyDescent="0.2">
      <c r="A210" s="2" t="s">
        <v>1714</v>
      </c>
      <c r="B210" s="136" t="s">
        <v>217</v>
      </c>
      <c r="C210" s="140" t="s">
        <v>217</v>
      </c>
      <c r="D210" s="138" t="str">
        <f t="shared" si="72"/>
        <v>N/A</v>
      </c>
      <c r="E210" s="140">
        <v>0</v>
      </c>
      <c r="F210" s="138" t="str">
        <f t="shared" si="73"/>
        <v>N/A</v>
      </c>
      <c r="G210" s="140">
        <v>0</v>
      </c>
      <c r="H210" s="138" t="str">
        <f t="shared" si="74"/>
        <v>N/A</v>
      </c>
      <c r="I210" s="139" t="s">
        <v>217</v>
      </c>
      <c r="J210" s="139" t="s">
        <v>1743</v>
      </c>
      <c r="K210" s="133" t="s">
        <v>732</v>
      </c>
      <c r="L210" s="134" t="str">
        <f t="shared" si="71"/>
        <v>N/A</v>
      </c>
    </row>
    <row r="211" spans="1:12" ht="25.5" x14ac:dyDescent="0.2">
      <c r="A211" s="2" t="s">
        <v>1715</v>
      </c>
      <c r="B211" s="136" t="s">
        <v>217</v>
      </c>
      <c r="C211" s="140" t="s">
        <v>217</v>
      </c>
      <c r="D211" s="138" t="str">
        <f t="shared" si="72"/>
        <v>N/A</v>
      </c>
      <c r="E211" s="140">
        <v>0</v>
      </c>
      <c r="F211" s="138" t="str">
        <f t="shared" si="73"/>
        <v>N/A</v>
      </c>
      <c r="G211" s="140">
        <v>0</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v>0</v>
      </c>
      <c r="F212" s="138" t="str">
        <f t="shared" si="73"/>
        <v>N/A</v>
      </c>
      <c r="G212" s="140">
        <v>0</v>
      </c>
      <c r="H212" s="138" t="str">
        <f t="shared" si="74"/>
        <v>N/A</v>
      </c>
      <c r="I212" s="139" t="s">
        <v>217</v>
      </c>
      <c r="J212" s="139" t="s">
        <v>1743</v>
      </c>
      <c r="K212" s="133" t="s">
        <v>732</v>
      </c>
      <c r="L212" s="134" t="str">
        <f t="shared" si="71"/>
        <v>N/A</v>
      </c>
    </row>
    <row r="213" spans="1:12" ht="26.25" customHeight="1" x14ac:dyDescent="0.2">
      <c r="A213" s="2" t="s">
        <v>1717</v>
      </c>
      <c r="B213" s="136" t="s">
        <v>217</v>
      </c>
      <c r="C213" s="140" t="s">
        <v>217</v>
      </c>
      <c r="D213" s="138" t="str">
        <f t="shared" si="72"/>
        <v>N/A</v>
      </c>
      <c r="E213" s="140">
        <v>0</v>
      </c>
      <c r="F213" s="138" t="str">
        <f t="shared" si="73"/>
        <v>N/A</v>
      </c>
      <c r="G213" s="140">
        <v>0</v>
      </c>
      <c r="H213" s="138" t="str">
        <f t="shared" si="74"/>
        <v>N/A</v>
      </c>
      <c r="I213" s="139" t="s">
        <v>217</v>
      </c>
      <c r="J213" s="139" t="s">
        <v>1743</v>
      </c>
      <c r="K213" s="133" t="s">
        <v>732</v>
      </c>
      <c r="L213" s="134" t="str">
        <f t="shared" si="71"/>
        <v>N/A</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82884</v>
      </c>
      <c r="D6" s="11" t="str">
        <f t="shared" ref="D6:D39" si="0">IF($B6="N/A","N/A",IF(C6&gt;10,"No",IF(C6&lt;-10,"No","Yes")))</f>
        <v>N/A</v>
      </c>
      <c r="E6" s="1">
        <v>85927</v>
      </c>
      <c r="F6" s="11" t="str">
        <f t="shared" ref="F6:F39" si="1">IF($B6="N/A","N/A",IF(E6&gt;10,"No",IF(E6&lt;-10,"No","Yes")))</f>
        <v>N/A</v>
      </c>
      <c r="G6" s="1">
        <v>92821</v>
      </c>
      <c r="H6" s="11" t="str">
        <f t="shared" ref="H6:H39" si="2">IF($B6="N/A","N/A",IF(G6&gt;10,"No",IF(G6&lt;-10,"No","Yes")))</f>
        <v>N/A</v>
      </c>
      <c r="I6" s="56">
        <v>3.6709999999999998</v>
      </c>
      <c r="J6" s="56">
        <v>8.0229999999999997</v>
      </c>
      <c r="K6" s="47" t="s">
        <v>732</v>
      </c>
      <c r="L6" s="9" t="str">
        <f t="shared" ref="L6:L39" si="3">IF(J6="Div by 0", "N/A", IF(K6="N/A","N/A", IF(J6&gt;VALUE(MID(K6,1,2)), "No", IF(J6&lt;-1*VALUE(MID(K6,1,2)), "No", "Yes"))))</f>
        <v>Yes</v>
      </c>
    </row>
    <row r="7" spans="1:12" x14ac:dyDescent="0.2">
      <c r="A7" s="16" t="s">
        <v>4</v>
      </c>
      <c r="B7" s="34" t="s">
        <v>217</v>
      </c>
      <c r="C7" s="35">
        <v>59226</v>
      </c>
      <c r="D7" s="43" t="str">
        <f t="shared" si="0"/>
        <v>N/A</v>
      </c>
      <c r="E7" s="35">
        <v>62637</v>
      </c>
      <c r="F7" s="43" t="str">
        <f t="shared" si="1"/>
        <v>N/A</v>
      </c>
      <c r="G7" s="35">
        <v>68372</v>
      </c>
      <c r="H7" s="43" t="str">
        <f t="shared" si="2"/>
        <v>N/A</v>
      </c>
      <c r="I7" s="12">
        <v>5.7590000000000003</v>
      </c>
      <c r="J7" s="12">
        <v>9.1560000000000006</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73.660055374999999</v>
      </c>
      <c r="H8" s="43" t="str">
        <f t="shared" si="2"/>
        <v>N/A</v>
      </c>
      <c r="I8" s="12" t="s">
        <v>217</v>
      </c>
      <c r="J8" s="12" t="s">
        <v>217</v>
      </c>
      <c r="K8" s="44" t="s">
        <v>732</v>
      </c>
      <c r="L8" s="9" t="str">
        <f t="shared" si="3"/>
        <v>No</v>
      </c>
    </row>
    <row r="9" spans="1:12" x14ac:dyDescent="0.2">
      <c r="A9" s="16" t="s">
        <v>83</v>
      </c>
      <c r="B9" s="34" t="s">
        <v>217</v>
      </c>
      <c r="C9" s="35">
        <v>49441.68</v>
      </c>
      <c r="D9" s="43" t="str">
        <f t="shared" si="0"/>
        <v>N/A</v>
      </c>
      <c r="E9" s="35">
        <v>53407.74</v>
      </c>
      <c r="F9" s="43" t="str">
        <f t="shared" si="1"/>
        <v>N/A</v>
      </c>
      <c r="G9" s="35">
        <v>59851.66</v>
      </c>
      <c r="H9" s="43" t="str">
        <f t="shared" si="2"/>
        <v>N/A</v>
      </c>
      <c r="I9" s="12">
        <v>8.0220000000000002</v>
      </c>
      <c r="J9" s="12">
        <v>12.07</v>
      </c>
      <c r="K9" s="44" t="s">
        <v>732</v>
      </c>
      <c r="L9" s="9" t="str">
        <f t="shared" si="3"/>
        <v>Yes</v>
      </c>
    </row>
    <row r="10" spans="1:12" x14ac:dyDescent="0.2">
      <c r="A10" s="16" t="s">
        <v>100</v>
      </c>
      <c r="B10" s="34" t="s">
        <v>217</v>
      </c>
      <c r="C10" s="35">
        <v>418</v>
      </c>
      <c r="D10" s="43" t="str">
        <f t="shared" si="0"/>
        <v>N/A</v>
      </c>
      <c r="E10" s="35">
        <v>435</v>
      </c>
      <c r="F10" s="43" t="str">
        <f t="shared" si="1"/>
        <v>N/A</v>
      </c>
      <c r="G10" s="35">
        <v>565</v>
      </c>
      <c r="H10" s="43" t="str">
        <f t="shared" si="2"/>
        <v>N/A</v>
      </c>
      <c r="I10" s="12">
        <v>4.0670000000000002</v>
      </c>
      <c r="J10" s="12">
        <v>29.89</v>
      </c>
      <c r="K10" s="44" t="s">
        <v>732</v>
      </c>
      <c r="L10" s="9" t="str">
        <f t="shared" si="3"/>
        <v>Yes</v>
      </c>
    </row>
    <row r="11" spans="1:12" x14ac:dyDescent="0.2">
      <c r="A11" s="16" t="s">
        <v>984</v>
      </c>
      <c r="B11" s="34" t="s">
        <v>217</v>
      </c>
      <c r="C11" s="35">
        <v>310</v>
      </c>
      <c r="D11" s="43" t="str">
        <f t="shared" si="0"/>
        <v>N/A</v>
      </c>
      <c r="E11" s="35">
        <v>374</v>
      </c>
      <c r="F11" s="43" t="str">
        <f t="shared" si="1"/>
        <v>N/A</v>
      </c>
      <c r="G11" s="35">
        <v>462</v>
      </c>
      <c r="H11" s="43" t="str">
        <f t="shared" si="2"/>
        <v>N/A</v>
      </c>
      <c r="I11" s="12">
        <v>20.65</v>
      </c>
      <c r="J11" s="12">
        <v>23.53</v>
      </c>
      <c r="K11" s="44" t="s">
        <v>732</v>
      </c>
      <c r="L11" s="9" t="str">
        <f t="shared" si="3"/>
        <v>Yes</v>
      </c>
    </row>
    <row r="12" spans="1:12" x14ac:dyDescent="0.2">
      <c r="A12" s="16" t="s">
        <v>985</v>
      </c>
      <c r="B12" s="34" t="s">
        <v>217</v>
      </c>
      <c r="C12" s="35">
        <v>0</v>
      </c>
      <c r="D12" s="43" t="str">
        <f t="shared" si="0"/>
        <v>N/A</v>
      </c>
      <c r="E12" s="35">
        <v>0</v>
      </c>
      <c r="F12" s="43" t="str">
        <f t="shared" si="1"/>
        <v>N/A</v>
      </c>
      <c r="G12" s="35">
        <v>0</v>
      </c>
      <c r="H12" s="43" t="str">
        <f t="shared" si="2"/>
        <v>N/A</v>
      </c>
      <c r="I12" s="12" t="s">
        <v>1743</v>
      </c>
      <c r="J12" s="12" t="s">
        <v>1743</v>
      </c>
      <c r="K12" s="44" t="s">
        <v>732</v>
      </c>
      <c r="L12" s="9" t="str">
        <f t="shared" si="3"/>
        <v>N/A</v>
      </c>
    </row>
    <row r="13" spans="1:12" x14ac:dyDescent="0.2">
      <c r="A13" s="16" t="s">
        <v>986</v>
      </c>
      <c r="B13" s="34" t="s">
        <v>217</v>
      </c>
      <c r="C13" s="35">
        <v>41</v>
      </c>
      <c r="D13" s="43" t="str">
        <f t="shared" si="0"/>
        <v>N/A</v>
      </c>
      <c r="E13" s="35">
        <v>11</v>
      </c>
      <c r="F13" s="43" t="str">
        <f t="shared" si="1"/>
        <v>N/A</v>
      </c>
      <c r="G13" s="35">
        <v>11</v>
      </c>
      <c r="H13" s="43" t="str">
        <f t="shared" si="2"/>
        <v>N/A</v>
      </c>
      <c r="I13" s="12">
        <v>-97.6</v>
      </c>
      <c r="J13" s="12">
        <v>0</v>
      </c>
      <c r="K13" s="44" t="s">
        <v>732</v>
      </c>
      <c r="L13" s="9" t="str">
        <f t="shared" si="3"/>
        <v>Yes</v>
      </c>
    </row>
    <row r="14" spans="1:12" x14ac:dyDescent="0.2">
      <c r="A14" s="16" t="s">
        <v>987</v>
      </c>
      <c r="B14" s="34" t="s">
        <v>217</v>
      </c>
      <c r="C14" s="35">
        <v>67</v>
      </c>
      <c r="D14" s="43" t="str">
        <f t="shared" si="0"/>
        <v>N/A</v>
      </c>
      <c r="E14" s="35">
        <v>60</v>
      </c>
      <c r="F14" s="43" t="str">
        <f t="shared" si="1"/>
        <v>N/A</v>
      </c>
      <c r="G14" s="35">
        <v>102</v>
      </c>
      <c r="H14" s="43" t="str">
        <f t="shared" si="2"/>
        <v>N/A</v>
      </c>
      <c r="I14" s="12">
        <v>-10.4</v>
      </c>
      <c r="J14" s="12">
        <v>70</v>
      </c>
      <c r="K14" s="44" t="s">
        <v>732</v>
      </c>
      <c r="L14" s="9" t="str">
        <f t="shared" si="3"/>
        <v>No</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23800</v>
      </c>
      <c r="D16" s="43" t="str">
        <f t="shared" si="0"/>
        <v>N/A</v>
      </c>
      <c r="E16" s="35">
        <v>24387</v>
      </c>
      <c r="F16" s="43" t="str">
        <f t="shared" si="1"/>
        <v>N/A</v>
      </c>
      <c r="G16" s="35">
        <v>26427</v>
      </c>
      <c r="H16" s="43" t="str">
        <f t="shared" si="2"/>
        <v>N/A</v>
      </c>
      <c r="I16" s="12">
        <v>2.4660000000000002</v>
      </c>
      <c r="J16" s="12">
        <v>8.3650000000000002</v>
      </c>
      <c r="K16" s="44" t="s">
        <v>732</v>
      </c>
      <c r="L16" s="9" t="str">
        <f t="shared" si="3"/>
        <v>Yes</v>
      </c>
    </row>
    <row r="17" spans="1:12" x14ac:dyDescent="0.2">
      <c r="A17" s="4" t="s">
        <v>989</v>
      </c>
      <c r="B17" s="34" t="s">
        <v>217</v>
      </c>
      <c r="C17" s="35">
        <v>21674</v>
      </c>
      <c r="D17" s="43" t="str">
        <f t="shared" si="0"/>
        <v>N/A</v>
      </c>
      <c r="E17" s="35">
        <v>22370</v>
      </c>
      <c r="F17" s="43" t="str">
        <f t="shared" si="1"/>
        <v>N/A</v>
      </c>
      <c r="G17" s="35">
        <v>24341</v>
      </c>
      <c r="H17" s="43" t="str">
        <f t="shared" si="2"/>
        <v>N/A</v>
      </c>
      <c r="I17" s="12">
        <v>3.2109999999999999</v>
      </c>
      <c r="J17" s="12">
        <v>8.8109999999999999</v>
      </c>
      <c r="K17" s="44" t="s">
        <v>732</v>
      </c>
      <c r="L17" s="9" t="str">
        <f t="shared" si="3"/>
        <v>Yes</v>
      </c>
    </row>
    <row r="18" spans="1:12" x14ac:dyDescent="0.2">
      <c r="A18" s="4" t="s">
        <v>990</v>
      </c>
      <c r="B18" s="34" t="s">
        <v>217</v>
      </c>
      <c r="C18" s="35">
        <v>0</v>
      </c>
      <c r="D18" s="43" t="str">
        <f t="shared" si="0"/>
        <v>N/A</v>
      </c>
      <c r="E18" s="35">
        <v>0</v>
      </c>
      <c r="F18" s="43" t="str">
        <f t="shared" si="1"/>
        <v>N/A</v>
      </c>
      <c r="G18" s="35">
        <v>0</v>
      </c>
      <c r="H18" s="43" t="str">
        <f t="shared" si="2"/>
        <v>N/A</v>
      </c>
      <c r="I18" s="12" t="s">
        <v>1743</v>
      </c>
      <c r="J18" s="12" t="s">
        <v>1743</v>
      </c>
      <c r="K18" s="44" t="s">
        <v>732</v>
      </c>
      <c r="L18" s="9" t="str">
        <f t="shared" si="3"/>
        <v>N/A</v>
      </c>
    </row>
    <row r="19" spans="1:12" x14ac:dyDescent="0.2">
      <c r="A19" s="4" t="s">
        <v>991</v>
      </c>
      <c r="B19" s="34" t="s">
        <v>217</v>
      </c>
      <c r="C19" s="35">
        <v>285</v>
      </c>
      <c r="D19" s="43" t="str">
        <f t="shared" si="0"/>
        <v>N/A</v>
      </c>
      <c r="E19" s="35">
        <v>262</v>
      </c>
      <c r="F19" s="43" t="str">
        <f t="shared" si="1"/>
        <v>N/A</v>
      </c>
      <c r="G19" s="35">
        <v>283</v>
      </c>
      <c r="H19" s="43" t="str">
        <f t="shared" si="2"/>
        <v>N/A</v>
      </c>
      <c r="I19" s="12">
        <v>-8.07</v>
      </c>
      <c r="J19" s="12">
        <v>8.0150000000000006</v>
      </c>
      <c r="K19" s="44" t="s">
        <v>732</v>
      </c>
      <c r="L19" s="9" t="str">
        <f t="shared" si="3"/>
        <v>Yes</v>
      </c>
    </row>
    <row r="20" spans="1:12" x14ac:dyDescent="0.2">
      <c r="A20" s="4" t="s">
        <v>992</v>
      </c>
      <c r="B20" s="34" t="s">
        <v>217</v>
      </c>
      <c r="C20" s="35">
        <v>1841</v>
      </c>
      <c r="D20" s="43" t="str">
        <f t="shared" si="0"/>
        <v>N/A</v>
      </c>
      <c r="E20" s="35">
        <v>1755</v>
      </c>
      <c r="F20" s="43" t="str">
        <f t="shared" si="1"/>
        <v>N/A</v>
      </c>
      <c r="G20" s="35">
        <v>1803</v>
      </c>
      <c r="H20" s="43" t="str">
        <f t="shared" si="2"/>
        <v>N/A</v>
      </c>
      <c r="I20" s="12">
        <v>-4.67</v>
      </c>
      <c r="J20" s="12">
        <v>2.7349999999999999</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44097</v>
      </c>
      <c r="D22" s="43" t="str">
        <f t="shared" si="0"/>
        <v>N/A</v>
      </c>
      <c r="E22" s="35">
        <v>46182</v>
      </c>
      <c r="F22" s="43" t="str">
        <f t="shared" si="1"/>
        <v>N/A</v>
      </c>
      <c r="G22" s="35">
        <v>49072</v>
      </c>
      <c r="H22" s="43" t="str">
        <f t="shared" si="2"/>
        <v>N/A</v>
      </c>
      <c r="I22" s="12">
        <v>4.7279999999999998</v>
      </c>
      <c r="J22" s="12">
        <v>6.258</v>
      </c>
      <c r="K22" s="44" t="s">
        <v>732</v>
      </c>
      <c r="L22" s="9" t="str">
        <f t="shared" si="3"/>
        <v>Yes</v>
      </c>
    </row>
    <row r="23" spans="1:12" x14ac:dyDescent="0.2">
      <c r="A23" s="4" t="s">
        <v>994</v>
      </c>
      <c r="B23" s="34" t="s">
        <v>217</v>
      </c>
      <c r="C23" s="35">
        <v>20482</v>
      </c>
      <c r="D23" s="43" t="str">
        <f t="shared" si="0"/>
        <v>N/A</v>
      </c>
      <c r="E23" s="35">
        <v>19932</v>
      </c>
      <c r="F23" s="43" t="str">
        <f t="shared" si="1"/>
        <v>N/A</v>
      </c>
      <c r="G23" s="35">
        <v>20519</v>
      </c>
      <c r="H23" s="43" t="str">
        <f t="shared" si="2"/>
        <v>N/A</v>
      </c>
      <c r="I23" s="12">
        <v>-2.69</v>
      </c>
      <c r="J23" s="12">
        <v>2.9449999999999998</v>
      </c>
      <c r="K23" s="44" t="s">
        <v>732</v>
      </c>
      <c r="L23" s="9" t="str">
        <f t="shared" si="3"/>
        <v>Yes</v>
      </c>
    </row>
    <row r="24" spans="1:12" x14ac:dyDescent="0.2">
      <c r="A24" s="4" t="s">
        <v>995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4" t="s">
        <v>996</v>
      </c>
      <c r="B25" s="34" t="s">
        <v>217</v>
      </c>
      <c r="C25" s="35">
        <v>0</v>
      </c>
      <c r="D25" s="43" t="str">
        <f t="shared" si="0"/>
        <v>N/A</v>
      </c>
      <c r="E25" s="35">
        <v>0</v>
      </c>
      <c r="F25" s="43" t="str">
        <f t="shared" si="1"/>
        <v>N/A</v>
      </c>
      <c r="G25" s="35">
        <v>0</v>
      </c>
      <c r="H25" s="43" t="str">
        <f t="shared" si="2"/>
        <v>N/A</v>
      </c>
      <c r="I25" s="12" t="s">
        <v>1743</v>
      </c>
      <c r="J25" s="12" t="s">
        <v>1743</v>
      </c>
      <c r="K25" s="44" t="s">
        <v>732</v>
      </c>
      <c r="L25" s="9" t="str">
        <f t="shared" si="3"/>
        <v>N/A</v>
      </c>
    </row>
    <row r="26" spans="1:12" x14ac:dyDescent="0.2">
      <c r="A26" s="4" t="s">
        <v>997</v>
      </c>
      <c r="B26" s="34" t="s">
        <v>217</v>
      </c>
      <c r="C26" s="35">
        <v>12437</v>
      </c>
      <c r="D26" s="43" t="str">
        <f t="shared" si="0"/>
        <v>N/A</v>
      </c>
      <c r="E26" s="35">
        <v>15054</v>
      </c>
      <c r="F26" s="43" t="str">
        <f t="shared" si="1"/>
        <v>N/A</v>
      </c>
      <c r="G26" s="35">
        <v>17430</v>
      </c>
      <c r="H26" s="43" t="str">
        <f t="shared" si="2"/>
        <v>N/A</v>
      </c>
      <c r="I26" s="12">
        <v>21.04</v>
      </c>
      <c r="J26" s="12">
        <v>15.78</v>
      </c>
      <c r="K26" s="44" t="s">
        <v>732</v>
      </c>
      <c r="L26" s="9" t="str">
        <f t="shared" si="3"/>
        <v>Yes</v>
      </c>
    </row>
    <row r="27" spans="1:12" x14ac:dyDescent="0.2">
      <c r="A27" s="4" t="s">
        <v>998</v>
      </c>
      <c r="B27" s="34" t="s">
        <v>217</v>
      </c>
      <c r="C27" s="35">
        <v>1438</v>
      </c>
      <c r="D27" s="43" t="str">
        <f t="shared" si="0"/>
        <v>N/A</v>
      </c>
      <c r="E27" s="35">
        <v>1877</v>
      </c>
      <c r="F27" s="43" t="str">
        <f t="shared" si="1"/>
        <v>N/A</v>
      </c>
      <c r="G27" s="35">
        <v>2200</v>
      </c>
      <c r="H27" s="43" t="str">
        <f t="shared" si="2"/>
        <v>N/A</v>
      </c>
      <c r="I27" s="12">
        <v>30.53</v>
      </c>
      <c r="J27" s="12">
        <v>17.21</v>
      </c>
      <c r="K27" s="44" t="s">
        <v>732</v>
      </c>
      <c r="L27" s="9" t="str">
        <f t="shared" si="3"/>
        <v>Yes</v>
      </c>
    </row>
    <row r="28" spans="1:12" x14ac:dyDescent="0.2">
      <c r="A28" s="57" t="s">
        <v>999</v>
      </c>
      <c r="B28" s="34" t="s">
        <v>217</v>
      </c>
      <c r="C28" s="35">
        <v>9740</v>
      </c>
      <c r="D28" s="43" t="str">
        <f t="shared" si="0"/>
        <v>N/A</v>
      </c>
      <c r="E28" s="35">
        <v>9319</v>
      </c>
      <c r="F28" s="43" t="str">
        <f t="shared" si="1"/>
        <v>N/A</v>
      </c>
      <c r="G28" s="35">
        <v>8923</v>
      </c>
      <c r="H28" s="43" t="str">
        <f t="shared" si="2"/>
        <v>N/A</v>
      </c>
      <c r="I28" s="12">
        <v>-4.32</v>
      </c>
      <c r="J28" s="12">
        <v>-4.25</v>
      </c>
      <c r="K28" s="44" t="s">
        <v>732</v>
      </c>
      <c r="L28" s="9" t="str">
        <f t="shared" si="3"/>
        <v>Yes</v>
      </c>
    </row>
    <row r="29" spans="1:12" x14ac:dyDescent="0.2">
      <c r="A29" s="57" t="s">
        <v>1000</v>
      </c>
      <c r="B29" s="34" t="s">
        <v>217</v>
      </c>
      <c r="C29" s="35">
        <v>0</v>
      </c>
      <c r="D29" s="43" t="str">
        <f t="shared" si="0"/>
        <v>N/A</v>
      </c>
      <c r="E29" s="35">
        <v>0</v>
      </c>
      <c r="F29" s="43" t="str">
        <f t="shared" si="1"/>
        <v>N/A</v>
      </c>
      <c r="G29" s="35">
        <v>0</v>
      </c>
      <c r="H29" s="43" t="str">
        <f t="shared" si="2"/>
        <v>N/A</v>
      </c>
      <c r="I29" s="12" t="s">
        <v>1743</v>
      </c>
      <c r="J29" s="12" t="s">
        <v>1743</v>
      </c>
      <c r="K29" s="44" t="s">
        <v>732</v>
      </c>
      <c r="L29" s="9" t="str">
        <f t="shared" si="3"/>
        <v>N/A</v>
      </c>
    </row>
    <row r="30" spans="1:12" x14ac:dyDescent="0.2">
      <c r="A30" s="57" t="s">
        <v>106</v>
      </c>
      <c r="B30" s="34" t="s">
        <v>217</v>
      </c>
      <c r="C30" s="35">
        <v>14569</v>
      </c>
      <c r="D30" s="43" t="str">
        <f t="shared" si="0"/>
        <v>N/A</v>
      </c>
      <c r="E30" s="35">
        <v>14923</v>
      </c>
      <c r="F30" s="43" t="str">
        <f t="shared" si="1"/>
        <v>N/A</v>
      </c>
      <c r="G30" s="35">
        <v>16757</v>
      </c>
      <c r="H30" s="43" t="str">
        <f t="shared" si="2"/>
        <v>N/A</v>
      </c>
      <c r="I30" s="12">
        <v>2.4300000000000002</v>
      </c>
      <c r="J30" s="12">
        <v>12.29</v>
      </c>
      <c r="K30" s="44" t="s">
        <v>732</v>
      </c>
      <c r="L30" s="9" t="str">
        <f t="shared" si="3"/>
        <v>Yes</v>
      </c>
    </row>
    <row r="31" spans="1:12" x14ac:dyDescent="0.2">
      <c r="A31" s="45" t="s">
        <v>1001</v>
      </c>
      <c r="B31" s="34" t="s">
        <v>217</v>
      </c>
      <c r="C31" s="35">
        <v>12257</v>
      </c>
      <c r="D31" s="43" t="str">
        <f t="shared" si="0"/>
        <v>N/A</v>
      </c>
      <c r="E31" s="35">
        <v>11815</v>
      </c>
      <c r="F31" s="43" t="str">
        <f t="shared" si="1"/>
        <v>N/A</v>
      </c>
      <c r="G31" s="35">
        <v>12728</v>
      </c>
      <c r="H31" s="43" t="str">
        <f t="shared" si="2"/>
        <v>N/A</v>
      </c>
      <c r="I31" s="12">
        <v>-3.61</v>
      </c>
      <c r="J31" s="12">
        <v>7.7270000000000003</v>
      </c>
      <c r="K31" s="44" t="s">
        <v>732</v>
      </c>
      <c r="L31" s="9" t="str">
        <f t="shared" si="3"/>
        <v>Yes</v>
      </c>
    </row>
    <row r="32" spans="1:12" x14ac:dyDescent="0.2">
      <c r="A32" s="45" t="s">
        <v>1002</v>
      </c>
      <c r="B32" s="34" t="s">
        <v>217</v>
      </c>
      <c r="C32" s="35">
        <v>0</v>
      </c>
      <c r="D32" s="43" t="str">
        <f t="shared" si="0"/>
        <v>N/A</v>
      </c>
      <c r="E32" s="35">
        <v>0</v>
      </c>
      <c r="F32" s="43" t="str">
        <f t="shared" si="1"/>
        <v>N/A</v>
      </c>
      <c r="G32" s="35">
        <v>0</v>
      </c>
      <c r="H32" s="43" t="str">
        <f t="shared" si="2"/>
        <v>N/A</v>
      </c>
      <c r="I32" s="12" t="s">
        <v>1743</v>
      </c>
      <c r="J32" s="12" t="s">
        <v>1743</v>
      </c>
      <c r="K32" s="44" t="s">
        <v>732</v>
      </c>
      <c r="L32" s="9" t="str">
        <f t="shared" si="3"/>
        <v>N/A</v>
      </c>
    </row>
    <row r="33" spans="1:12" x14ac:dyDescent="0.2">
      <c r="A33" s="45" t="s">
        <v>1003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1004</v>
      </c>
      <c r="B34" s="34" t="s">
        <v>217</v>
      </c>
      <c r="C34" s="35">
        <v>2051</v>
      </c>
      <c r="D34" s="43" t="str">
        <f t="shared" si="0"/>
        <v>N/A</v>
      </c>
      <c r="E34" s="35">
        <v>2325</v>
      </c>
      <c r="F34" s="43" t="str">
        <f t="shared" si="1"/>
        <v>N/A</v>
      </c>
      <c r="G34" s="35">
        <v>2873</v>
      </c>
      <c r="H34" s="43" t="str">
        <f t="shared" si="2"/>
        <v>N/A</v>
      </c>
      <c r="I34" s="12">
        <v>13.36</v>
      </c>
      <c r="J34" s="12">
        <v>23.57</v>
      </c>
      <c r="K34" s="44" t="s">
        <v>732</v>
      </c>
      <c r="L34" s="9" t="str">
        <f t="shared" si="3"/>
        <v>Yes</v>
      </c>
    </row>
    <row r="35" spans="1:12" x14ac:dyDescent="0.2">
      <c r="A35" s="45" t="s">
        <v>1005</v>
      </c>
      <c r="B35" s="34" t="s">
        <v>217</v>
      </c>
      <c r="C35" s="35">
        <v>261</v>
      </c>
      <c r="D35" s="43" t="str">
        <f t="shared" si="0"/>
        <v>N/A</v>
      </c>
      <c r="E35" s="35">
        <v>783</v>
      </c>
      <c r="F35" s="43" t="str">
        <f t="shared" si="1"/>
        <v>N/A</v>
      </c>
      <c r="G35" s="35">
        <v>1156</v>
      </c>
      <c r="H35" s="43" t="str">
        <f t="shared" si="2"/>
        <v>N/A</v>
      </c>
      <c r="I35" s="12">
        <v>200</v>
      </c>
      <c r="J35" s="12">
        <v>47.64</v>
      </c>
      <c r="K35" s="44" t="s">
        <v>732</v>
      </c>
      <c r="L35" s="9" t="str">
        <f t="shared" si="3"/>
        <v>No</v>
      </c>
    </row>
    <row r="36" spans="1:12" x14ac:dyDescent="0.2">
      <c r="A36" s="45" t="s">
        <v>1006</v>
      </c>
      <c r="B36" s="34" t="s">
        <v>217</v>
      </c>
      <c r="C36" s="35">
        <v>0</v>
      </c>
      <c r="D36" s="43" t="str">
        <f t="shared" si="0"/>
        <v>N/A</v>
      </c>
      <c r="E36" s="35">
        <v>0</v>
      </c>
      <c r="F36" s="43" t="str">
        <f t="shared" si="1"/>
        <v>N/A</v>
      </c>
      <c r="G36" s="35">
        <v>0</v>
      </c>
      <c r="H36" s="43" t="str">
        <f t="shared" si="2"/>
        <v>N/A</v>
      </c>
      <c r="I36" s="12" t="s">
        <v>1743</v>
      </c>
      <c r="J36" s="12" t="s">
        <v>1743</v>
      </c>
      <c r="K36" s="44" t="s">
        <v>732</v>
      </c>
      <c r="L36" s="9" t="str">
        <f t="shared" si="3"/>
        <v>N/A</v>
      </c>
    </row>
    <row r="37" spans="1:12" x14ac:dyDescent="0.2">
      <c r="A37" s="45" t="s">
        <v>122</v>
      </c>
      <c r="B37" s="34" t="s">
        <v>217</v>
      </c>
      <c r="C37" s="35">
        <v>223</v>
      </c>
      <c r="D37" s="43" t="str">
        <f t="shared" si="0"/>
        <v>N/A</v>
      </c>
      <c r="E37" s="35">
        <v>155</v>
      </c>
      <c r="F37" s="43" t="str">
        <f t="shared" si="1"/>
        <v>N/A</v>
      </c>
      <c r="G37" s="35">
        <v>252</v>
      </c>
      <c r="H37" s="43" t="str">
        <f t="shared" si="2"/>
        <v>N/A</v>
      </c>
      <c r="I37" s="12">
        <v>-30.5</v>
      </c>
      <c r="J37" s="12">
        <v>62.58</v>
      </c>
      <c r="K37" s="44" t="s">
        <v>732</v>
      </c>
      <c r="L37" s="9" t="str">
        <f t="shared" si="3"/>
        <v>No</v>
      </c>
    </row>
    <row r="38" spans="1:12" x14ac:dyDescent="0.2">
      <c r="A38" s="45" t="s">
        <v>84</v>
      </c>
      <c r="B38" s="34" t="s">
        <v>217</v>
      </c>
      <c r="C38" s="46">
        <v>576389552</v>
      </c>
      <c r="D38" s="43" t="str">
        <f t="shared" si="0"/>
        <v>N/A</v>
      </c>
      <c r="E38" s="46">
        <v>597083874</v>
      </c>
      <c r="F38" s="43" t="str">
        <f t="shared" si="1"/>
        <v>N/A</v>
      </c>
      <c r="G38" s="46">
        <v>628709713</v>
      </c>
      <c r="H38" s="43" t="str">
        <f t="shared" si="2"/>
        <v>N/A</v>
      </c>
      <c r="I38" s="12">
        <v>3.59</v>
      </c>
      <c r="J38" s="12">
        <v>5.2969999999999997</v>
      </c>
      <c r="K38" s="44" t="s">
        <v>732</v>
      </c>
      <c r="L38" s="9" t="str">
        <f t="shared" si="3"/>
        <v>Yes</v>
      </c>
    </row>
    <row r="39" spans="1:12" x14ac:dyDescent="0.2">
      <c r="A39" s="45" t="s">
        <v>1288</v>
      </c>
      <c r="B39" s="34" t="s">
        <v>217</v>
      </c>
      <c r="C39" s="46">
        <v>6954.1715168000001</v>
      </c>
      <c r="D39" s="43" t="str">
        <f t="shared" si="0"/>
        <v>N/A</v>
      </c>
      <c r="E39" s="46">
        <v>6948.7340881999999</v>
      </c>
      <c r="F39" s="43" t="str">
        <f t="shared" si="1"/>
        <v>N/A</v>
      </c>
      <c r="G39" s="46">
        <v>6773.3563849000002</v>
      </c>
      <c r="H39" s="43" t="str">
        <f t="shared" si="2"/>
        <v>N/A</v>
      </c>
      <c r="I39" s="12">
        <v>-7.8E-2</v>
      </c>
      <c r="J39" s="12">
        <v>-2.52</v>
      </c>
      <c r="K39" s="44" t="s">
        <v>732</v>
      </c>
      <c r="L39" s="9" t="str">
        <f t="shared" si="3"/>
        <v>Yes</v>
      </c>
    </row>
    <row r="40" spans="1:12" x14ac:dyDescent="0.2">
      <c r="A40" s="45" t="s">
        <v>1289</v>
      </c>
      <c r="B40" s="34" t="s">
        <v>217</v>
      </c>
      <c r="C40" s="46">
        <v>9732.0357951000005</v>
      </c>
      <c r="D40" s="43" t="str">
        <f>IF($B40="N/A","N/A",IF(C40&gt;10,"No",IF(C40&lt;-10,"No","Yes")))</f>
        <v>N/A</v>
      </c>
      <c r="E40" s="46">
        <v>9532.4468605000002</v>
      </c>
      <c r="F40" s="43" t="str">
        <f>IF($B40="N/A","N/A",IF(E40&gt;10,"No",IF(E40&lt;-10,"No","Yes")))</f>
        <v>N/A</v>
      </c>
      <c r="G40" s="46">
        <v>9195.4266805000007</v>
      </c>
      <c r="H40" s="43" t="str">
        <f>IF($B40="N/A","N/A",IF(G40&gt;10,"No",IF(G40&lt;-10,"No","Yes")))</f>
        <v>N/A</v>
      </c>
      <c r="I40" s="12">
        <v>-2.0499999999999998</v>
      </c>
      <c r="J40" s="12">
        <v>-3.54</v>
      </c>
      <c r="K40" s="44" t="s">
        <v>732</v>
      </c>
      <c r="L40" s="9" t="str">
        <f>IF(J40="Div by 0", "N/A", IF(K40="N/A","N/A", IF(J40&gt;VALUE(MID(K40,1,2)), "No", IF(J40&lt;-1*VALUE(MID(K40,1,2)), "No", "Yes"))))</f>
        <v>Yes</v>
      </c>
    </row>
    <row r="41" spans="1:12" x14ac:dyDescent="0.2">
      <c r="A41" s="45" t="s">
        <v>107</v>
      </c>
      <c r="B41" s="34" t="s">
        <v>217</v>
      </c>
      <c r="C41" s="46">
        <v>2308496</v>
      </c>
      <c r="D41" s="43" t="str">
        <f t="shared" ref="D41:D44" si="4">IF($B41="N/A","N/A",IF(C41&gt;10,"No",IF(C41&lt;-10,"No","Yes")))</f>
        <v>N/A</v>
      </c>
      <c r="E41" s="46">
        <v>2311168</v>
      </c>
      <c r="F41" s="43" t="str">
        <f t="shared" ref="F41:F44" si="5">IF($B41="N/A","N/A",IF(E41&gt;10,"No",IF(E41&lt;-10,"No","Yes")))</f>
        <v>N/A</v>
      </c>
      <c r="G41" s="46">
        <v>2751949</v>
      </c>
      <c r="H41" s="43" t="str">
        <f t="shared" ref="H41:H44" si="6">IF($B41="N/A","N/A",IF(G41&gt;10,"No",IF(G41&lt;-10,"No","Yes")))</f>
        <v>N/A</v>
      </c>
      <c r="I41" s="12">
        <v>0.1157</v>
      </c>
      <c r="J41" s="12">
        <v>19.07</v>
      </c>
      <c r="K41" s="44" t="s">
        <v>732</v>
      </c>
      <c r="L41" s="9" t="str">
        <f t="shared" ref="L41:L43" si="7">IF(J41="Div by 0", "N/A", IF(K41="N/A","N/A", IF(J41&gt;VALUE(MID(K41,1,2)), "No", IF(J41&lt;-1*VALUE(MID(K41,1,2)), "No", "Yes"))))</f>
        <v>Yes</v>
      </c>
    </row>
    <row r="42" spans="1:12" x14ac:dyDescent="0.2">
      <c r="A42" s="45" t="s">
        <v>162</v>
      </c>
      <c r="B42" s="47" t="s">
        <v>221</v>
      </c>
      <c r="C42" s="1">
        <v>310</v>
      </c>
      <c r="D42" s="43" t="str">
        <f>IF($B42="N/A","N/A",IF(C42&gt;0,"No",IF(C42&lt;0,"No","Yes")))</f>
        <v>No</v>
      </c>
      <c r="E42" s="1">
        <v>249</v>
      </c>
      <c r="F42" s="43" t="str">
        <f>IF($B42="N/A","N/A",IF(E42&gt;0,"No",IF(E42&lt;0,"No","Yes")))</f>
        <v>No</v>
      </c>
      <c r="G42" s="1">
        <v>538</v>
      </c>
      <c r="H42" s="43" t="str">
        <f>IF($B42="N/A","N/A",IF(G42&gt;0,"No",IF(G42&lt;0,"No","Yes")))</f>
        <v>No</v>
      </c>
      <c r="I42" s="12">
        <v>-19.7</v>
      </c>
      <c r="J42" s="12">
        <v>116.1</v>
      </c>
      <c r="K42" s="44" t="s">
        <v>732</v>
      </c>
      <c r="L42" s="9" t="str">
        <f t="shared" si="7"/>
        <v>No</v>
      </c>
    </row>
    <row r="43" spans="1:12" x14ac:dyDescent="0.2">
      <c r="A43" s="45" t="s">
        <v>160</v>
      </c>
      <c r="B43" s="34" t="s">
        <v>217</v>
      </c>
      <c r="C43" s="46">
        <v>130892</v>
      </c>
      <c r="D43" s="43" t="str">
        <f t="shared" si="4"/>
        <v>N/A</v>
      </c>
      <c r="E43" s="46">
        <v>132544</v>
      </c>
      <c r="F43" s="43" t="str">
        <f t="shared" si="5"/>
        <v>N/A</v>
      </c>
      <c r="G43" s="46">
        <v>258101</v>
      </c>
      <c r="H43" s="43" t="str">
        <f t="shared" si="6"/>
        <v>N/A</v>
      </c>
      <c r="I43" s="12">
        <v>1.262</v>
      </c>
      <c r="J43" s="12">
        <v>94.73</v>
      </c>
      <c r="K43" s="44" t="s">
        <v>732</v>
      </c>
      <c r="L43" s="9" t="str">
        <f t="shared" si="7"/>
        <v>No</v>
      </c>
    </row>
    <row r="44" spans="1:12" x14ac:dyDescent="0.2">
      <c r="A44" s="45" t="s">
        <v>1290</v>
      </c>
      <c r="B44" s="34" t="s">
        <v>217</v>
      </c>
      <c r="C44" s="46">
        <v>422.23225805999999</v>
      </c>
      <c r="D44" s="43" t="str">
        <f t="shared" si="4"/>
        <v>N/A</v>
      </c>
      <c r="E44" s="46">
        <v>532.30522087999998</v>
      </c>
      <c r="F44" s="43" t="str">
        <f t="shared" si="5"/>
        <v>N/A</v>
      </c>
      <c r="G44" s="46">
        <v>479.74163569000001</v>
      </c>
      <c r="H44" s="43" t="str">
        <f t="shared" si="6"/>
        <v>N/A</v>
      </c>
      <c r="I44" s="12">
        <v>26.07</v>
      </c>
      <c r="J44" s="12">
        <v>-9.8699999999999992</v>
      </c>
      <c r="K44" s="44" t="s">
        <v>732</v>
      </c>
      <c r="L44" s="9" t="str">
        <f>IF(J44="Div by 0", "N/A", IF(OR(J44="N/A",K44="N/A"),"N/A", IF(J44&gt;VALUE(MID(K44,1,2)), "No", IF(J44&lt;-1*VALUE(MID(K44,1,2)), "No", "Yes"))))</f>
        <v>Yes</v>
      </c>
    </row>
    <row r="45" spans="1:12" x14ac:dyDescent="0.2">
      <c r="A45" s="45" t="s">
        <v>1291</v>
      </c>
      <c r="B45" s="34" t="s">
        <v>217</v>
      </c>
      <c r="C45" s="46">
        <v>16346.184211</v>
      </c>
      <c r="D45" s="43" t="str">
        <f t="shared" ref="D45:D71" si="8">IF($B45="N/A","N/A",IF(C45&gt;10,"No",IF(C45&lt;-10,"No","Yes")))</f>
        <v>N/A</v>
      </c>
      <c r="E45" s="46">
        <v>15914.195401999999</v>
      </c>
      <c r="F45" s="43" t="str">
        <f t="shared" ref="F45:F71" si="9">IF($B45="N/A","N/A",IF(E45&gt;10,"No",IF(E45&lt;-10,"No","Yes")))</f>
        <v>N/A</v>
      </c>
      <c r="G45" s="46">
        <v>12253.706195000001</v>
      </c>
      <c r="H45" s="43" t="str">
        <f t="shared" ref="H45:H71" si="10">IF($B45="N/A","N/A",IF(G45&gt;10,"No",IF(G45&lt;-10,"No","Yes")))</f>
        <v>N/A</v>
      </c>
      <c r="I45" s="12">
        <v>-2.64</v>
      </c>
      <c r="J45" s="12">
        <v>-23</v>
      </c>
      <c r="K45" s="44" t="s">
        <v>732</v>
      </c>
      <c r="L45" s="9" t="str">
        <f t="shared" ref="L45:L71" si="11">IF(J45="Div by 0", "N/A", IF(K45="N/A","N/A", IF(J45&gt;VALUE(MID(K45,1,2)), "No", IF(J45&lt;-1*VALUE(MID(K45,1,2)), "No", "Yes"))))</f>
        <v>Yes</v>
      </c>
    </row>
    <row r="46" spans="1:12" x14ac:dyDescent="0.2">
      <c r="A46" s="45" t="s">
        <v>1292</v>
      </c>
      <c r="B46" s="34" t="s">
        <v>217</v>
      </c>
      <c r="C46" s="46">
        <v>17054.103225999999</v>
      </c>
      <c r="D46" s="43" t="str">
        <f t="shared" si="8"/>
        <v>N/A</v>
      </c>
      <c r="E46" s="46">
        <v>15587.828877</v>
      </c>
      <c r="F46" s="43" t="str">
        <f t="shared" si="9"/>
        <v>N/A</v>
      </c>
      <c r="G46" s="46">
        <v>12773.008658000001</v>
      </c>
      <c r="H46" s="43" t="str">
        <f t="shared" si="10"/>
        <v>N/A</v>
      </c>
      <c r="I46" s="12">
        <v>-8.6</v>
      </c>
      <c r="J46" s="12">
        <v>-18.100000000000001</v>
      </c>
      <c r="K46" s="44" t="s">
        <v>732</v>
      </c>
      <c r="L46" s="9" t="str">
        <f t="shared" si="11"/>
        <v>Yes</v>
      </c>
    </row>
    <row r="47" spans="1:12" x14ac:dyDescent="0.2">
      <c r="A47" s="45" t="s">
        <v>1293</v>
      </c>
      <c r="B47" s="34" t="s">
        <v>217</v>
      </c>
      <c r="C47" s="46" t="s">
        <v>1743</v>
      </c>
      <c r="D47" s="43" t="str">
        <f t="shared" si="8"/>
        <v>N/A</v>
      </c>
      <c r="E47" s="46" t="s">
        <v>1743</v>
      </c>
      <c r="F47" s="43" t="str">
        <f t="shared" si="9"/>
        <v>N/A</v>
      </c>
      <c r="G47" s="46" t="s">
        <v>1743</v>
      </c>
      <c r="H47" s="43" t="str">
        <f t="shared" si="10"/>
        <v>N/A</v>
      </c>
      <c r="I47" s="12" t="s">
        <v>1743</v>
      </c>
      <c r="J47" s="12" t="s">
        <v>1743</v>
      </c>
      <c r="K47" s="44" t="s">
        <v>732</v>
      </c>
      <c r="L47" s="9" t="str">
        <f t="shared" si="11"/>
        <v>N/A</v>
      </c>
    </row>
    <row r="48" spans="1:12" x14ac:dyDescent="0.2">
      <c r="A48" s="45" t="s">
        <v>1294</v>
      </c>
      <c r="B48" s="34" t="s">
        <v>217</v>
      </c>
      <c r="C48" s="46">
        <v>61.951219512000002</v>
      </c>
      <c r="D48" s="43" t="str">
        <f t="shared" si="8"/>
        <v>N/A</v>
      </c>
      <c r="E48" s="46">
        <v>60</v>
      </c>
      <c r="F48" s="43" t="str">
        <f t="shared" si="9"/>
        <v>N/A</v>
      </c>
      <c r="G48" s="46">
        <v>389</v>
      </c>
      <c r="H48" s="43" t="str">
        <f t="shared" si="10"/>
        <v>N/A</v>
      </c>
      <c r="I48" s="12">
        <v>-3.15</v>
      </c>
      <c r="J48" s="12">
        <v>548.29999999999995</v>
      </c>
      <c r="K48" s="44" t="s">
        <v>732</v>
      </c>
      <c r="L48" s="9" t="str">
        <f t="shared" si="11"/>
        <v>No</v>
      </c>
    </row>
    <row r="49" spans="1:12" x14ac:dyDescent="0.2">
      <c r="A49" s="45" t="s">
        <v>1295</v>
      </c>
      <c r="B49" s="34" t="s">
        <v>217</v>
      </c>
      <c r="C49" s="46">
        <v>23035.716418</v>
      </c>
      <c r="D49" s="43" t="str">
        <f t="shared" si="8"/>
        <v>N/A</v>
      </c>
      <c r="E49" s="46">
        <v>18212.783332999999</v>
      </c>
      <c r="F49" s="43" t="str">
        <f t="shared" si="9"/>
        <v>N/A</v>
      </c>
      <c r="G49" s="46">
        <v>10017.892157</v>
      </c>
      <c r="H49" s="43" t="str">
        <f t="shared" si="10"/>
        <v>N/A</v>
      </c>
      <c r="I49" s="12">
        <v>-20.9</v>
      </c>
      <c r="J49" s="12">
        <v>-45</v>
      </c>
      <c r="K49" s="44" t="s">
        <v>732</v>
      </c>
      <c r="L49" s="9" t="str">
        <f t="shared" si="11"/>
        <v>No</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16251.083823999999</v>
      </c>
      <c r="D51" s="43" t="str">
        <f t="shared" si="8"/>
        <v>N/A</v>
      </c>
      <c r="E51" s="46">
        <v>16033.467790000001</v>
      </c>
      <c r="F51" s="43" t="str">
        <f t="shared" si="9"/>
        <v>N/A</v>
      </c>
      <c r="G51" s="46">
        <v>16045.215348</v>
      </c>
      <c r="H51" s="43" t="str">
        <f t="shared" si="10"/>
        <v>N/A</v>
      </c>
      <c r="I51" s="12">
        <v>-1.34</v>
      </c>
      <c r="J51" s="12">
        <v>7.3300000000000004E-2</v>
      </c>
      <c r="K51" s="44" t="s">
        <v>732</v>
      </c>
      <c r="L51" s="9" t="str">
        <f t="shared" si="11"/>
        <v>Yes</v>
      </c>
    </row>
    <row r="52" spans="1:12" x14ac:dyDescent="0.2">
      <c r="A52" s="45" t="s">
        <v>1298</v>
      </c>
      <c r="B52" s="34" t="s">
        <v>217</v>
      </c>
      <c r="C52" s="46">
        <v>14161.79833</v>
      </c>
      <c r="D52" s="43" t="str">
        <f t="shared" si="8"/>
        <v>N/A</v>
      </c>
      <c r="E52" s="46">
        <v>13923.409522</v>
      </c>
      <c r="F52" s="43" t="str">
        <f t="shared" si="9"/>
        <v>N/A</v>
      </c>
      <c r="G52" s="46">
        <v>13947.141243</v>
      </c>
      <c r="H52" s="43" t="str">
        <f t="shared" si="10"/>
        <v>N/A</v>
      </c>
      <c r="I52" s="12">
        <v>-1.68</v>
      </c>
      <c r="J52" s="12">
        <v>0.1704</v>
      </c>
      <c r="K52" s="44" t="s">
        <v>732</v>
      </c>
      <c r="L52" s="9" t="str">
        <f t="shared" si="11"/>
        <v>Yes</v>
      </c>
    </row>
    <row r="53" spans="1:12" x14ac:dyDescent="0.2">
      <c r="A53" s="45" t="s">
        <v>1299</v>
      </c>
      <c r="B53" s="34" t="s">
        <v>217</v>
      </c>
      <c r="C53" s="46" t="s">
        <v>1743</v>
      </c>
      <c r="D53" s="43" t="str">
        <f t="shared" si="8"/>
        <v>N/A</v>
      </c>
      <c r="E53" s="46" t="s">
        <v>1743</v>
      </c>
      <c r="F53" s="43" t="str">
        <f t="shared" si="9"/>
        <v>N/A</v>
      </c>
      <c r="G53" s="46" t="s">
        <v>1743</v>
      </c>
      <c r="H53" s="43" t="str">
        <f t="shared" si="10"/>
        <v>N/A</v>
      </c>
      <c r="I53" s="12" t="s">
        <v>1743</v>
      </c>
      <c r="J53" s="12" t="s">
        <v>1743</v>
      </c>
      <c r="K53" s="44" t="s">
        <v>732</v>
      </c>
      <c r="L53" s="9" t="str">
        <f t="shared" si="11"/>
        <v>N/A</v>
      </c>
    </row>
    <row r="54" spans="1:12" x14ac:dyDescent="0.2">
      <c r="A54" s="45" t="s">
        <v>1300</v>
      </c>
      <c r="B54" s="34" t="s">
        <v>217</v>
      </c>
      <c r="C54" s="46">
        <v>10273.038596</v>
      </c>
      <c r="D54" s="43" t="str">
        <f t="shared" si="8"/>
        <v>N/A</v>
      </c>
      <c r="E54" s="46">
        <v>17212.160305000001</v>
      </c>
      <c r="F54" s="43" t="str">
        <f t="shared" si="9"/>
        <v>N/A</v>
      </c>
      <c r="G54" s="46">
        <v>16927.664311</v>
      </c>
      <c r="H54" s="43" t="str">
        <f t="shared" si="10"/>
        <v>N/A</v>
      </c>
      <c r="I54" s="12">
        <v>67.55</v>
      </c>
      <c r="J54" s="12">
        <v>-1.65</v>
      </c>
      <c r="K54" s="44" t="s">
        <v>732</v>
      </c>
      <c r="L54" s="9" t="str">
        <f t="shared" si="11"/>
        <v>Yes</v>
      </c>
    </row>
    <row r="55" spans="1:12" x14ac:dyDescent="0.2">
      <c r="A55" s="45" t="s">
        <v>1301</v>
      </c>
      <c r="B55" s="34" t="s">
        <v>217</v>
      </c>
      <c r="C55" s="46">
        <v>41773.580663000001</v>
      </c>
      <c r="D55" s="43" t="str">
        <f t="shared" si="8"/>
        <v>N/A</v>
      </c>
      <c r="E55" s="46">
        <v>42753.231909000002</v>
      </c>
      <c r="F55" s="43" t="str">
        <f t="shared" si="9"/>
        <v>N/A</v>
      </c>
      <c r="G55" s="46">
        <v>44231.287854000002</v>
      </c>
      <c r="H55" s="43" t="str">
        <f t="shared" si="10"/>
        <v>N/A</v>
      </c>
      <c r="I55" s="12">
        <v>2.3450000000000002</v>
      </c>
      <c r="J55" s="12">
        <v>3.4569999999999999</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3557.0996893000001</v>
      </c>
      <c r="D57" s="43" t="str">
        <f t="shared" si="8"/>
        <v>N/A</v>
      </c>
      <c r="E57" s="46">
        <v>3714.7987744000002</v>
      </c>
      <c r="F57" s="43" t="str">
        <f t="shared" si="9"/>
        <v>N/A</v>
      </c>
      <c r="G57" s="46">
        <v>3352.0459529</v>
      </c>
      <c r="H57" s="43" t="str">
        <f t="shared" si="10"/>
        <v>N/A</v>
      </c>
      <c r="I57" s="12">
        <v>4.4329999999999998</v>
      </c>
      <c r="J57" s="12">
        <v>-9.77</v>
      </c>
      <c r="K57" s="44" t="s">
        <v>732</v>
      </c>
      <c r="L57" s="9" t="str">
        <f t="shared" si="11"/>
        <v>Yes</v>
      </c>
    </row>
    <row r="58" spans="1:12" x14ac:dyDescent="0.2">
      <c r="A58" s="45" t="s">
        <v>1304</v>
      </c>
      <c r="B58" s="34" t="s">
        <v>217</v>
      </c>
      <c r="C58" s="46">
        <v>1304.0735768</v>
      </c>
      <c r="D58" s="43" t="str">
        <f t="shared" si="8"/>
        <v>N/A</v>
      </c>
      <c r="E58" s="46">
        <v>1345.7320388999999</v>
      </c>
      <c r="F58" s="43" t="str">
        <f t="shared" si="9"/>
        <v>N/A</v>
      </c>
      <c r="G58" s="46">
        <v>1630.0210537</v>
      </c>
      <c r="H58" s="43" t="str">
        <f t="shared" si="10"/>
        <v>N/A</v>
      </c>
      <c r="I58" s="12">
        <v>3.194</v>
      </c>
      <c r="J58" s="12">
        <v>21.13</v>
      </c>
      <c r="K58" s="44" t="s">
        <v>732</v>
      </c>
      <c r="L58" s="9" t="str">
        <f t="shared" si="11"/>
        <v>Yes</v>
      </c>
    </row>
    <row r="59" spans="1:12" x14ac:dyDescent="0.2">
      <c r="A59" s="45" t="s">
        <v>1305</v>
      </c>
      <c r="B59" s="34" t="s">
        <v>217</v>
      </c>
      <c r="C59" s="46" t="s">
        <v>1743</v>
      </c>
      <c r="D59" s="43" t="str">
        <f t="shared" si="8"/>
        <v>N/A</v>
      </c>
      <c r="E59" s="46" t="s">
        <v>1743</v>
      </c>
      <c r="F59" s="43" t="str">
        <f t="shared" si="9"/>
        <v>N/A</v>
      </c>
      <c r="G59" s="46" t="s">
        <v>1743</v>
      </c>
      <c r="H59" s="43" t="str">
        <f t="shared" si="10"/>
        <v>N/A</v>
      </c>
      <c r="I59" s="12" t="s">
        <v>1743</v>
      </c>
      <c r="J59" s="12" t="s">
        <v>1743</v>
      </c>
      <c r="K59" s="44" t="s">
        <v>732</v>
      </c>
      <c r="L59" s="9" t="str">
        <f t="shared" si="11"/>
        <v>N/A</v>
      </c>
    </row>
    <row r="60" spans="1:12" x14ac:dyDescent="0.2">
      <c r="A60" s="45" t="s">
        <v>1306</v>
      </c>
      <c r="B60" s="34" t="s">
        <v>217</v>
      </c>
      <c r="C60" s="46" t="s">
        <v>1743</v>
      </c>
      <c r="D60" s="43" t="str">
        <f t="shared" si="8"/>
        <v>N/A</v>
      </c>
      <c r="E60" s="46" t="s">
        <v>1743</v>
      </c>
      <c r="F60" s="43" t="str">
        <f t="shared" si="9"/>
        <v>N/A</v>
      </c>
      <c r="G60" s="46" t="s">
        <v>1743</v>
      </c>
      <c r="H60" s="43" t="str">
        <f t="shared" si="10"/>
        <v>N/A</v>
      </c>
      <c r="I60" s="12" t="s">
        <v>1743</v>
      </c>
      <c r="J60" s="12" t="s">
        <v>1743</v>
      </c>
      <c r="K60" s="44" t="s">
        <v>732</v>
      </c>
      <c r="L60" s="9" t="str">
        <f t="shared" si="11"/>
        <v>N/A</v>
      </c>
    </row>
    <row r="61" spans="1:12" x14ac:dyDescent="0.2">
      <c r="A61" s="3" t="s">
        <v>1307</v>
      </c>
      <c r="B61" s="34" t="s">
        <v>217</v>
      </c>
      <c r="C61" s="46">
        <v>1177.5585752</v>
      </c>
      <c r="D61" s="43" t="str">
        <f t="shared" si="8"/>
        <v>N/A</v>
      </c>
      <c r="E61" s="46">
        <v>1233.3664142</v>
      </c>
      <c r="F61" s="43" t="str">
        <f t="shared" si="9"/>
        <v>N/A</v>
      </c>
      <c r="G61" s="46">
        <v>1413.2646586000001</v>
      </c>
      <c r="H61" s="43" t="str">
        <f t="shared" si="10"/>
        <v>N/A</v>
      </c>
      <c r="I61" s="12">
        <v>4.7389999999999999</v>
      </c>
      <c r="J61" s="12">
        <v>14.59</v>
      </c>
      <c r="K61" s="44" t="s">
        <v>732</v>
      </c>
      <c r="L61" s="9" t="str">
        <f t="shared" si="11"/>
        <v>Yes</v>
      </c>
    </row>
    <row r="62" spans="1:12" x14ac:dyDescent="0.2">
      <c r="A62" s="3" t="s">
        <v>1308</v>
      </c>
      <c r="B62" s="34" t="s">
        <v>217</v>
      </c>
      <c r="C62" s="46">
        <v>2463.0319889000002</v>
      </c>
      <c r="D62" s="43" t="str">
        <f t="shared" si="8"/>
        <v>N/A</v>
      </c>
      <c r="E62" s="46">
        <v>2173.8508258000002</v>
      </c>
      <c r="F62" s="43" t="str">
        <f t="shared" si="9"/>
        <v>N/A</v>
      </c>
      <c r="G62" s="46">
        <v>1767.2895455</v>
      </c>
      <c r="H62" s="43" t="str">
        <f t="shared" si="10"/>
        <v>N/A</v>
      </c>
      <c r="I62" s="12">
        <v>-11.7</v>
      </c>
      <c r="J62" s="12">
        <v>-18.7</v>
      </c>
      <c r="K62" s="44" t="s">
        <v>732</v>
      </c>
      <c r="L62" s="9" t="str">
        <f t="shared" si="11"/>
        <v>Yes</v>
      </c>
    </row>
    <row r="63" spans="1:12" x14ac:dyDescent="0.2">
      <c r="A63" s="3" t="s">
        <v>1309</v>
      </c>
      <c r="B63" s="34" t="s">
        <v>217</v>
      </c>
      <c r="C63" s="46">
        <v>11494.892608</v>
      </c>
      <c r="D63" s="43" t="str">
        <f t="shared" si="8"/>
        <v>N/A</v>
      </c>
      <c r="E63" s="46">
        <v>13100.793003999999</v>
      </c>
      <c r="F63" s="43" t="str">
        <f t="shared" si="9"/>
        <v>N/A</v>
      </c>
      <c r="G63" s="46">
        <v>11489.852852</v>
      </c>
      <c r="H63" s="43" t="str">
        <f t="shared" si="10"/>
        <v>N/A</v>
      </c>
      <c r="I63" s="12">
        <v>13.97</v>
      </c>
      <c r="J63" s="12">
        <v>-12.3</v>
      </c>
      <c r="K63" s="44" t="s">
        <v>732</v>
      </c>
      <c r="L63" s="9" t="str">
        <f t="shared" si="11"/>
        <v>Yes</v>
      </c>
    </row>
    <row r="64" spans="1:12" x14ac:dyDescent="0.2">
      <c r="A64" s="3" t="s">
        <v>1310</v>
      </c>
      <c r="B64" s="34" t="s">
        <v>217</v>
      </c>
      <c r="C64" s="46" t="s">
        <v>1743</v>
      </c>
      <c r="D64" s="43" t="str">
        <f t="shared" si="8"/>
        <v>N/A</v>
      </c>
      <c r="E64" s="46" t="s">
        <v>1743</v>
      </c>
      <c r="F64" s="43" t="str">
        <f t="shared" si="9"/>
        <v>N/A</v>
      </c>
      <c r="G64" s="46" t="s">
        <v>1743</v>
      </c>
      <c r="H64" s="43" t="str">
        <f t="shared" si="10"/>
        <v>N/A</v>
      </c>
      <c r="I64" s="12" t="s">
        <v>1743</v>
      </c>
      <c r="J64" s="12" t="s">
        <v>1743</v>
      </c>
      <c r="K64" s="44" t="s">
        <v>732</v>
      </c>
      <c r="L64" s="9" t="str">
        <f t="shared" si="11"/>
        <v>N/A</v>
      </c>
    </row>
    <row r="65" spans="1:12" x14ac:dyDescent="0.2">
      <c r="A65" s="3" t="s">
        <v>1311</v>
      </c>
      <c r="B65" s="34" t="s">
        <v>217</v>
      </c>
      <c r="C65" s="46">
        <v>1779.3690027</v>
      </c>
      <c r="D65" s="43" t="str">
        <f t="shared" si="8"/>
        <v>N/A</v>
      </c>
      <c r="E65" s="46">
        <v>1849.2382898999999</v>
      </c>
      <c r="F65" s="43" t="str">
        <f t="shared" si="9"/>
        <v>N/A</v>
      </c>
      <c r="G65" s="46">
        <v>1985.3114519000001</v>
      </c>
      <c r="H65" s="43" t="str">
        <f t="shared" si="10"/>
        <v>N/A</v>
      </c>
      <c r="I65" s="12">
        <v>3.927</v>
      </c>
      <c r="J65" s="12">
        <v>7.3579999999999997</v>
      </c>
      <c r="K65" s="44" t="s">
        <v>732</v>
      </c>
      <c r="L65" s="9" t="str">
        <f t="shared" si="11"/>
        <v>Yes</v>
      </c>
    </row>
    <row r="66" spans="1:12" x14ac:dyDescent="0.2">
      <c r="A66" s="3" t="s">
        <v>1312</v>
      </c>
      <c r="B66" s="34" t="s">
        <v>217</v>
      </c>
      <c r="C66" s="46">
        <v>1653.2534877999999</v>
      </c>
      <c r="D66" s="43" t="str">
        <f t="shared" si="8"/>
        <v>N/A</v>
      </c>
      <c r="E66" s="46">
        <v>1707.9170546</v>
      </c>
      <c r="F66" s="43" t="str">
        <f t="shared" si="9"/>
        <v>N/A</v>
      </c>
      <c r="G66" s="46">
        <v>1918.3900063000001</v>
      </c>
      <c r="H66" s="43" t="str">
        <f t="shared" si="10"/>
        <v>N/A</v>
      </c>
      <c r="I66" s="12">
        <v>3.306</v>
      </c>
      <c r="J66" s="12">
        <v>12.32</v>
      </c>
      <c r="K66" s="44" t="s">
        <v>732</v>
      </c>
      <c r="L66" s="9" t="str">
        <f t="shared" si="11"/>
        <v>Yes</v>
      </c>
    </row>
    <row r="67" spans="1:12" x14ac:dyDescent="0.2">
      <c r="A67" s="3" t="s">
        <v>1313</v>
      </c>
      <c r="B67" s="34" t="s">
        <v>217</v>
      </c>
      <c r="C67" s="46" t="s">
        <v>1743</v>
      </c>
      <c r="D67" s="43" t="str">
        <f t="shared" si="8"/>
        <v>N/A</v>
      </c>
      <c r="E67" s="46" t="s">
        <v>1743</v>
      </c>
      <c r="F67" s="43" t="str">
        <f t="shared" si="9"/>
        <v>N/A</v>
      </c>
      <c r="G67" s="46" t="s">
        <v>1743</v>
      </c>
      <c r="H67" s="43" t="str">
        <f t="shared" si="10"/>
        <v>N/A</v>
      </c>
      <c r="I67" s="12" t="s">
        <v>1743</v>
      </c>
      <c r="J67" s="12" t="s">
        <v>1743</v>
      </c>
      <c r="K67" s="44" t="s">
        <v>732</v>
      </c>
      <c r="L67" s="9" t="str">
        <f t="shared" si="11"/>
        <v>N/A</v>
      </c>
    </row>
    <row r="68" spans="1:12" x14ac:dyDescent="0.2">
      <c r="A68" s="2" t="s">
        <v>1314</v>
      </c>
      <c r="B68" s="34" t="s">
        <v>217</v>
      </c>
      <c r="C68" s="46" t="s">
        <v>1743</v>
      </c>
      <c r="D68" s="43" t="str">
        <f t="shared" si="8"/>
        <v>N/A</v>
      </c>
      <c r="E68" s="46" t="s">
        <v>1743</v>
      </c>
      <c r="F68" s="43" t="str">
        <f t="shared" si="9"/>
        <v>N/A</v>
      </c>
      <c r="G68" s="46" t="s">
        <v>1743</v>
      </c>
      <c r="H68" s="43" t="str">
        <f t="shared" si="10"/>
        <v>N/A</v>
      </c>
      <c r="I68" s="12" t="s">
        <v>1743</v>
      </c>
      <c r="J68" s="12" t="s">
        <v>1743</v>
      </c>
      <c r="K68" s="44" t="s">
        <v>732</v>
      </c>
      <c r="L68" s="9" t="str">
        <f t="shared" si="11"/>
        <v>N/A</v>
      </c>
    </row>
    <row r="69" spans="1:12" x14ac:dyDescent="0.2">
      <c r="A69" s="2" t="s">
        <v>1315</v>
      </c>
      <c r="B69" s="34" t="s">
        <v>217</v>
      </c>
      <c r="C69" s="46">
        <v>2349.7606046000001</v>
      </c>
      <c r="D69" s="43" t="str">
        <f t="shared" si="8"/>
        <v>N/A</v>
      </c>
      <c r="E69" s="46">
        <v>2054.1169891999998</v>
      </c>
      <c r="F69" s="43" t="str">
        <f t="shared" si="9"/>
        <v>N/A</v>
      </c>
      <c r="G69" s="46">
        <v>1926.5057431</v>
      </c>
      <c r="H69" s="43" t="str">
        <f t="shared" si="10"/>
        <v>N/A</v>
      </c>
      <c r="I69" s="12">
        <v>-12.6</v>
      </c>
      <c r="J69" s="12">
        <v>-6.21</v>
      </c>
      <c r="K69" s="44" t="s">
        <v>732</v>
      </c>
      <c r="L69" s="9" t="str">
        <f t="shared" si="11"/>
        <v>Yes</v>
      </c>
    </row>
    <row r="70" spans="1:12" x14ac:dyDescent="0.2">
      <c r="A70" s="45" t="s">
        <v>1316</v>
      </c>
      <c r="B70" s="34" t="s">
        <v>217</v>
      </c>
      <c r="C70" s="46">
        <v>3219.6934866000001</v>
      </c>
      <c r="D70" s="43" t="str">
        <f t="shared" si="8"/>
        <v>N/A</v>
      </c>
      <c r="E70" s="46">
        <v>3373.3346105000001</v>
      </c>
      <c r="F70" s="43" t="str">
        <f t="shared" si="9"/>
        <v>N/A</v>
      </c>
      <c r="G70" s="46">
        <v>2868.2915225000002</v>
      </c>
      <c r="H70" s="43" t="str">
        <f t="shared" si="10"/>
        <v>N/A</v>
      </c>
      <c r="I70" s="12">
        <v>4.7720000000000002</v>
      </c>
      <c r="J70" s="12">
        <v>-15</v>
      </c>
      <c r="K70" s="44" t="s">
        <v>732</v>
      </c>
      <c r="L70" s="9" t="str">
        <f t="shared" si="11"/>
        <v>Yes</v>
      </c>
    </row>
    <row r="71" spans="1:12" x14ac:dyDescent="0.2">
      <c r="A71" s="45" t="s">
        <v>1317</v>
      </c>
      <c r="B71" s="34" t="s">
        <v>217</v>
      </c>
      <c r="C71" s="46" t="s">
        <v>1743</v>
      </c>
      <c r="D71" s="43" t="str">
        <f t="shared" si="8"/>
        <v>N/A</v>
      </c>
      <c r="E71" s="46" t="s">
        <v>1743</v>
      </c>
      <c r="F71" s="43" t="str">
        <f t="shared" si="9"/>
        <v>N/A</v>
      </c>
      <c r="G71" s="46" t="s">
        <v>1743</v>
      </c>
      <c r="H71" s="43" t="str">
        <f t="shared" si="10"/>
        <v>N/A</v>
      </c>
      <c r="I71" s="12" t="s">
        <v>1743</v>
      </c>
      <c r="J71" s="12" t="s">
        <v>1743</v>
      </c>
      <c r="K71" s="44" t="s">
        <v>732</v>
      </c>
      <c r="L71" s="9" t="str">
        <f t="shared" si="11"/>
        <v>N/A</v>
      </c>
    </row>
    <row r="72" spans="1:12" x14ac:dyDescent="0.2">
      <c r="A72" s="45" t="s">
        <v>1625</v>
      </c>
      <c r="B72" s="34" t="s">
        <v>217</v>
      </c>
      <c r="C72" s="46">
        <v>100649508</v>
      </c>
      <c r="D72" s="43" t="str">
        <f t="shared" ref="D72:D135" si="12">IF($B72="N/A","N/A",IF(C72&gt;10,"No",IF(C72&lt;-10,"No","Yes")))</f>
        <v>N/A</v>
      </c>
      <c r="E72" s="46">
        <v>97899141</v>
      </c>
      <c r="F72" s="43" t="str">
        <f t="shared" ref="F72:F135" si="13">IF($B72="N/A","N/A",IF(E72&gt;10,"No",IF(E72&lt;-10,"No","Yes")))</f>
        <v>N/A</v>
      </c>
      <c r="G72" s="46">
        <v>104323307</v>
      </c>
      <c r="H72" s="43" t="str">
        <f t="shared" ref="H72:H135" si="14">IF($B72="N/A","N/A",IF(G72&gt;10,"No",IF(G72&lt;-10,"No","Yes")))</f>
        <v>N/A</v>
      </c>
      <c r="I72" s="12">
        <v>-2.73</v>
      </c>
      <c r="J72" s="12">
        <v>6.5620000000000003</v>
      </c>
      <c r="K72" s="44" t="s">
        <v>732</v>
      </c>
      <c r="L72" s="9" t="str">
        <f t="shared" ref="L72:L132" si="15">IF(J72="Div by 0", "N/A", IF(K72="N/A","N/A", IF(J72&gt;VALUE(MID(K72,1,2)), "No", IF(J72&lt;-1*VALUE(MID(K72,1,2)), "No", "Yes"))))</f>
        <v>Yes</v>
      </c>
    </row>
    <row r="73" spans="1:12" x14ac:dyDescent="0.2">
      <c r="A73" s="45" t="s">
        <v>1626</v>
      </c>
      <c r="B73" s="34" t="s">
        <v>217</v>
      </c>
      <c r="C73" s="35">
        <v>9885</v>
      </c>
      <c r="D73" s="43" t="str">
        <f t="shared" si="12"/>
        <v>N/A</v>
      </c>
      <c r="E73" s="35">
        <v>9226</v>
      </c>
      <c r="F73" s="43" t="str">
        <f t="shared" si="13"/>
        <v>N/A</v>
      </c>
      <c r="G73" s="35">
        <v>10259</v>
      </c>
      <c r="H73" s="43" t="str">
        <f t="shared" si="14"/>
        <v>N/A</v>
      </c>
      <c r="I73" s="12">
        <v>-6.67</v>
      </c>
      <c r="J73" s="12">
        <v>11.2</v>
      </c>
      <c r="K73" s="44" t="s">
        <v>732</v>
      </c>
      <c r="L73" s="9" t="str">
        <f t="shared" si="15"/>
        <v>Yes</v>
      </c>
    </row>
    <row r="74" spans="1:12" x14ac:dyDescent="0.2">
      <c r="A74" s="45" t="s">
        <v>1318</v>
      </c>
      <c r="B74" s="34" t="s">
        <v>217</v>
      </c>
      <c r="C74" s="46">
        <v>10182.044309999999</v>
      </c>
      <c r="D74" s="43" t="str">
        <f t="shared" si="12"/>
        <v>N/A</v>
      </c>
      <c r="E74" s="46">
        <v>10611.222739999999</v>
      </c>
      <c r="F74" s="43" t="str">
        <f t="shared" si="13"/>
        <v>N/A</v>
      </c>
      <c r="G74" s="46">
        <v>10168.954771000001</v>
      </c>
      <c r="H74" s="43" t="str">
        <f t="shared" si="14"/>
        <v>N/A</v>
      </c>
      <c r="I74" s="12">
        <v>4.2149999999999999</v>
      </c>
      <c r="J74" s="12">
        <v>-4.17</v>
      </c>
      <c r="K74" s="44" t="s">
        <v>732</v>
      </c>
      <c r="L74" s="9" t="str">
        <f t="shared" si="15"/>
        <v>Yes</v>
      </c>
    </row>
    <row r="75" spans="1:12" ht="25.5" x14ac:dyDescent="0.2">
      <c r="A75" s="45" t="s">
        <v>1319</v>
      </c>
      <c r="B75" s="34" t="s">
        <v>217</v>
      </c>
      <c r="C75" s="35">
        <v>8.7981790592000007</v>
      </c>
      <c r="D75" s="43" t="str">
        <f t="shared" si="12"/>
        <v>N/A</v>
      </c>
      <c r="E75" s="35">
        <v>9.3679817906</v>
      </c>
      <c r="F75" s="43" t="str">
        <f t="shared" si="13"/>
        <v>N/A</v>
      </c>
      <c r="G75" s="35">
        <v>8.9655911881999995</v>
      </c>
      <c r="H75" s="43" t="str">
        <f t="shared" si="14"/>
        <v>N/A</v>
      </c>
      <c r="I75" s="12">
        <v>6.476</v>
      </c>
      <c r="J75" s="12">
        <v>-4.3</v>
      </c>
      <c r="K75" s="44" t="s">
        <v>732</v>
      </c>
      <c r="L75" s="9" t="str">
        <f t="shared" si="15"/>
        <v>Yes</v>
      </c>
    </row>
    <row r="76" spans="1:12" ht="25.5" x14ac:dyDescent="0.2">
      <c r="A76" s="45" t="s">
        <v>548</v>
      </c>
      <c r="B76" s="34" t="s">
        <v>217</v>
      </c>
      <c r="C76" s="46">
        <v>0</v>
      </c>
      <c r="D76" s="43" t="str">
        <f t="shared" si="12"/>
        <v>N/A</v>
      </c>
      <c r="E76" s="46">
        <v>0</v>
      </c>
      <c r="F76" s="43" t="str">
        <f t="shared" si="13"/>
        <v>N/A</v>
      </c>
      <c r="G76" s="46">
        <v>9605</v>
      </c>
      <c r="H76" s="43" t="str">
        <f t="shared" si="14"/>
        <v>N/A</v>
      </c>
      <c r="I76" s="12" t="s">
        <v>1743</v>
      </c>
      <c r="J76" s="12" t="s">
        <v>1743</v>
      </c>
      <c r="K76" s="44" t="s">
        <v>732</v>
      </c>
      <c r="L76" s="9" t="str">
        <f t="shared" si="15"/>
        <v>N/A</v>
      </c>
    </row>
    <row r="77" spans="1:12" x14ac:dyDescent="0.2">
      <c r="A77" s="45" t="s">
        <v>549</v>
      </c>
      <c r="B77" s="34" t="s">
        <v>217</v>
      </c>
      <c r="C77" s="35">
        <v>0</v>
      </c>
      <c r="D77" s="43" t="str">
        <f t="shared" si="12"/>
        <v>N/A</v>
      </c>
      <c r="E77" s="35">
        <v>0</v>
      </c>
      <c r="F77" s="43" t="str">
        <f t="shared" si="13"/>
        <v>N/A</v>
      </c>
      <c r="G77" s="35">
        <v>11</v>
      </c>
      <c r="H77" s="43" t="str">
        <f t="shared" si="14"/>
        <v>N/A</v>
      </c>
      <c r="I77" s="12" t="s">
        <v>1743</v>
      </c>
      <c r="J77" s="12" t="s">
        <v>1743</v>
      </c>
      <c r="K77" s="44" t="s">
        <v>732</v>
      </c>
      <c r="L77" s="9" t="str">
        <f t="shared" si="15"/>
        <v>N/A</v>
      </c>
    </row>
    <row r="78" spans="1:12" x14ac:dyDescent="0.2">
      <c r="A78" s="45" t="s">
        <v>1320</v>
      </c>
      <c r="B78" s="34" t="s">
        <v>217</v>
      </c>
      <c r="C78" s="46" t="s">
        <v>1743</v>
      </c>
      <c r="D78" s="43" t="str">
        <f t="shared" si="12"/>
        <v>N/A</v>
      </c>
      <c r="E78" s="46" t="s">
        <v>1743</v>
      </c>
      <c r="F78" s="43" t="str">
        <f t="shared" si="13"/>
        <v>N/A</v>
      </c>
      <c r="G78" s="46">
        <v>3201.6666667</v>
      </c>
      <c r="H78" s="43" t="str">
        <f t="shared" si="14"/>
        <v>N/A</v>
      </c>
      <c r="I78" s="12" t="s">
        <v>1743</v>
      </c>
      <c r="J78" s="12" t="s">
        <v>1743</v>
      </c>
      <c r="K78" s="44" t="s">
        <v>732</v>
      </c>
      <c r="L78" s="9" t="str">
        <f t="shared" si="15"/>
        <v>N/A</v>
      </c>
    </row>
    <row r="79" spans="1:12" ht="25.5" x14ac:dyDescent="0.2">
      <c r="A79" s="45" t="s">
        <v>550</v>
      </c>
      <c r="B79" s="34" t="s">
        <v>217</v>
      </c>
      <c r="C79" s="46">
        <v>35581141</v>
      </c>
      <c r="D79" s="43" t="str">
        <f t="shared" si="12"/>
        <v>N/A</v>
      </c>
      <c r="E79" s="46">
        <v>35728015</v>
      </c>
      <c r="F79" s="43" t="str">
        <f t="shared" si="13"/>
        <v>N/A</v>
      </c>
      <c r="G79" s="46">
        <v>34487645</v>
      </c>
      <c r="H79" s="43" t="str">
        <f t="shared" si="14"/>
        <v>N/A</v>
      </c>
      <c r="I79" s="12">
        <v>0.4128</v>
      </c>
      <c r="J79" s="12">
        <v>-3.47</v>
      </c>
      <c r="K79" s="44" t="s">
        <v>732</v>
      </c>
      <c r="L79" s="9" t="str">
        <f t="shared" si="15"/>
        <v>Yes</v>
      </c>
    </row>
    <row r="80" spans="1:12" x14ac:dyDescent="0.2">
      <c r="A80" s="45" t="s">
        <v>551</v>
      </c>
      <c r="B80" s="34" t="s">
        <v>217</v>
      </c>
      <c r="C80" s="35">
        <v>986</v>
      </c>
      <c r="D80" s="43" t="str">
        <f t="shared" si="12"/>
        <v>N/A</v>
      </c>
      <c r="E80" s="35">
        <v>1013</v>
      </c>
      <c r="F80" s="43" t="str">
        <f t="shared" si="13"/>
        <v>N/A</v>
      </c>
      <c r="G80" s="35">
        <v>1078</v>
      </c>
      <c r="H80" s="43" t="str">
        <f t="shared" si="14"/>
        <v>N/A</v>
      </c>
      <c r="I80" s="12">
        <v>2.738</v>
      </c>
      <c r="J80" s="12">
        <v>6.4169999999999998</v>
      </c>
      <c r="K80" s="44" t="s">
        <v>732</v>
      </c>
      <c r="L80" s="9" t="str">
        <f t="shared" si="15"/>
        <v>Yes</v>
      </c>
    </row>
    <row r="81" spans="1:12" ht="25.5" x14ac:dyDescent="0.2">
      <c r="A81" s="45" t="s">
        <v>1321</v>
      </c>
      <c r="B81" s="34" t="s">
        <v>217</v>
      </c>
      <c r="C81" s="46">
        <v>36086.349899000001</v>
      </c>
      <c r="D81" s="43" t="str">
        <f t="shared" si="12"/>
        <v>N/A</v>
      </c>
      <c r="E81" s="46">
        <v>35269.511352000001</v>
      </c>
      <c r="F81" s="43" t="str">
        <f t="shared" si="13"/>
        <v>N/A</v>
      </c>
      <c r="G81" s="46">
        <v>31992.249535999999</v>
      </c>
      <c r="H81" s="43" t="str">
        <f t="shared" si="14"/>
        <v>N/A</v>
      </c>
      <c r="I81" s="12">
        <v>-2.2599999999999998</v>
      </c>
      <c r="J81" s="12">
        <v>-9.2899999999999991</v>
      </c>
      <c r="K81" s="44" t="s">
        <v>732</v>
      </c>
      <c r="L81" s="9" t="str">
        <f t="shared" si="15"/>
        <v>Yes</v>
      </c>
    </row>
    <row r="82" spans="1:12" ht="25.5" x14ac:dyDescent="0.2">
      <c r="A82" s="45" t="s">
        <v>552</v>
      </c>
      <c r="B82" s="34" t="s">
        <v>217</v>
      </c>
      <c r="C82" s="46">
        <v>12419145</v>
      </c>
      <c r="D82" s="43" t="str">
        <f t="shared" si="12"/>
        <v>N/A</v>
      </c>
      <c r="E82" s="46">
        <v>11331063</v>
      </c>
      <c r="F82" s="43" t="str">
        <f t="shared" si="13"/>
        <v>N/A</v>
      </c>
      <c r="G82" s="46">
        <v>11629926</v>
      </c>
      <c r="H82" s="43" t="str">
        <f t="shared" si="14"/>
        <v>N/A</v>
      </c>
      <c r="I82" s="12">
        <v>-8.76</v>
      </c>
      <c r="J82" s="12">
        <v>2.6379999999999999</v>
      </c>
      <c r="K82" s="44" t="s">
        <v>732</v>
      </c>
      <c r="L82" s="9" t="str">
        <f t="shared" si="15"/>
        <v>Yes</v>
      </c>
    </row>
    <row r="83" spans="1:12" x14ac:dyDescent="0.2">
      <c r="A83" s="45" t="s">
        <v>553</v>
      </c>
      <c r="B83" s="34" t="s">
        <v>217</v>
      </c>
      <c r="C83" s="35">
        <v>84</v>
      </c>
      <c r="D83" s="43" t="str">
        <f t="shared" si="12"/>
        <v>N/A</v>
      </c>
      <c r="E83" s="35">
        <v>84</v>
      </c>
      <c r="F83" s="43" t="str">
        <f t="shared" si="13"/>
        <v>N/A</v>
      </c>
      <c r="G83" s="35">
        <v>80</v>
      </c>
      <c r="H83" s="43" t="str">
        <f t="shared" si="14"/>
        <v>N/A</v>
      </c>
      <c r="I83" s="12">
        <v>0</v>
      </c>
      <c r="J83" s="12">
        <v>-4.76</v>
      </c>
      <c r="K83" s="44" t="s">
        <v>732</v>
      </c>
      <c r="L83" s="9" t="str">
        <f t="shared" si="15"/>
        <v>Yes</v>
      </c>
    </row>
    <row r="84" spans="1:12" x14ac:dyDescent="0.2">
      <c r="A84" s="45" t="s">
        <v>1322</v>
      </c>
      <c r="B84" s="34" t="s">
        <v>217</v>
      </c>
      <c r="C84" s="46">
        <v>147846.96429</v>
      </c>
      <c r="D84" s="43" t="str">
        <f t="shared" si="12"/>
        <v>N/A</v>
      </c>
      <c r="E84" s="46">
        <v>134893.60714000001</v>
      </c>
      <c r="F84" s="43" t="str">
        <f t="shared" si="13"/>
        <v>N/A</v>
      </c>
      <c r="G84" s="46">
        <v>145374.07500000001</v>
      </c>
      <c r="H84" s="43" t="str">
        <f t="shared" si="14"/>
        <v>N/A</v>
      </c>
      <c r="I84" s="12">
        <v>-8.76</v>
      </c>
      <c r="J84" s="12">
        <v>7.7690000000000001</v>
      </c>
      <c r="K84" s="44" t="s">
        <v>732</v>
      </c>
      <c r="L84" s="9" t="str">
        <f t="shared" si="15"/>
        <v>Yes</v>
      </c>
    </row>
    <row r="85" spans="1:12" x14ac:dyDescent="0.2">
      <c r="A85" s="45" t="s">
        <v>554</v>
      </c>
      <c r="B85" s="34" t="s">
        <v>217</v>
      </c>
      <c r="C85" s="46">
        <v>25359339</v>
      </c>
      <c r="D85" s="43" t="str">
        <f t="shared" si="12"/>
        <v>N/A</v>
      </c>
      <c r="E85" s="46">
        <v>25488460</v>
      </c>
      <c r="F85" s="43" t="str">
        <f t="shared" si="13"/>
        <v>N/A</v>
      </c>
      <c r="G85" s="46">
        <v>27456819</v>
      </c>
      <c r="H85" s="43" t="str">
        <f t="shared" si="14"/>
        <v>N/A</v>
      </c>
      <c r="I85" s="12">
        <v>0.50919999999999999</v>
      </c>
      <c r="J85" s="12">
        <v>7.7229999999999999</v>
      </c>
      <c r="K85" s="44" t="s">
        <v>732</v>
      </c>
      <c r="L85" s="9" t="str">
        <f t="shared" si="15"/>
        <v>Yes</v>
      </c>
    </row>
    <row r="86" spans="1:12" x14ac:dyDescent="0.2">
      <c r="A86" s="45" t="s">
        <v>555</v>
      </c>
      <c r="B86" s="34" t="s">
        <v>217</v>
      </c>
      <c r="C86" s="35">
        <v>733</v>
      </c>
      <c r="D86" s="43" t="str">
        <f t="shared" si="12"/>
        <v>N/A</v>
      </c>
      <c r="E86" s="35">
        <v>703</v>
      </c>
      <c r="F86" s="43" t="str">
        <f t="shared" si="13"/>
        <v>N/A</v>
      </c>
      <c r="G86" s="35">
        <v>751</v>
      </c>
      <c r="H86" s="43" t="str">
        <f t="shared" si="14"/>
        <v>N/A</v>
      </c>
      <c r="I86" s="12">
        <v>-4.09</v>
      </c>
      <c r="J86" s="12">
        <v>6.8280000000000003</v>
      </c>
      <c r="K86" s="44" t="s">
        <v>732</v>
      </c>
      <c r="L86" s="9" t="str">
        <f t="shared" si="15"/>
        <v>Yes</v>
      </c>
    </row>
    <row r="87" spans="1:12" x14ac:dyDescent="0.2">
      <c r="A87" s="45" t="s">
        <v>1323</v>
      </c>
      <c r="B87" s="34" t="s">
        <v>217</v>
      </c>
      <c r="C87" s="46">
        <v>34596.642565000002</v>
      </c>
      <c r="D87" s="43" t="str">
        <f t="shared" si="12"/>
        <v>N/A</v>
      </c>
      <c r="E87" s="46">
        <v>36256.699858</v>
      </c>
      <c r="F87" s="43" t="str">
        <f t="shared" si="13"/>
        <v>N/A</v>
      </c>
      <c r="G87" s="46">
        <v>36560.344874000002</v>
      </c>
      <c r="H87" s="43" t="str">
        <f t="shared" si="14"/>
        <v>N/A</v>
      </c>
      <c r="I87" s="12">
        <v>4.798</v>
      </c>
      <c r="J87" s="12">
        <v>0.83750000000000002</v>
      </c>
      <c r="K87" s="44" t="s">
        <v>732</v>
      </c>
      <c r="L87" s="9" t="str">
        <f t="shared" si="15"/>
        <v>Yes</v>
      </c>
    </row>
    <row r="88" spans="1:12" ht="25.5" x14ac:dyDescent="0.2">
      <c r="A88" s="45" t="s">
        <v>556</v>
      </c>
      <c r="B88" s="34" t="s">
        <v>217</v>
      </c>
      <c r="C88" s="46">
        <v>43252261</v>
      </c>
      <c r="D88" s="43" t="str">
        <f t="shared" si="12"/>
        <v>N/A</v>
      </c>
      <c r="E88" s="46">
        <v>44902567</v>
      </c>
      <c r="F88" s="43" t="str">
        <f t="shared" si="13"/>
        <v>N/A</v>
      </c>
      <c r="G88" s="46">
        <v>51014531</v>
      </c>
      <c r="H88" s="43" t="str">
        <f t="shared" si="14"/>
        <v>N/A</v>
      </c>
      <c r="I88" s="12">
        <v>3.8159999999999998</v>
      </c>
      <c r="J88" s="12">
        <v>13.61</v>
      </c>
      <c r="K88" s="44" t="s">
        <v>732</v>
      </c>
      <c r="L88" s="9" t="str">
        <f t="shared" si="15"/>
        <v>Yes</v>
      </c>
    </row>
    <row r="89" spans="1:12" x14ac:dyDescent="0.2">
      <c r="A89" s="45" t="s">
        <v>557</v>
      </c>
      <c r="B89" s="34" t="s">
        <v>217</v>
      </c>
      <c r="C89" s="35">
        <v>43023</v>
      </c>
      <c r="D89" s="43" t="str">
        <f t="shared" si="12"/>
        <v>N/A</v>
      </c>
      <c r="E89" s="35">
        <v>46209</v>
      </c>
      <c r="F89" s="43" t="str">
        <f t="shared" si="13"/>
        <v>N/A</v>
      </c>
      <c r="G89" s="35">
        <v>50831</v>
      </c>
      <c r="H89" s="43" t="str">
        <f t="shared" si="14"/>
        <v>N/A</v>
      </c>
      <c r="I89" s="12">
        <v>7.4050000000000002</v>
      </c>
      <c r="J89" s="12">
        <v>10</v>
      </c>
      <c r="K89" s="44" t="s">
        <v>732</v>
      </c>
      <c r="L89" s="9" t="str">
        <f t="shared" si="15"/>
        <v>Yes</v>
      </c>
    </row>
    <row r="90" spans="1:12" x14ac:dyDescent="0.2">
      <c r="A90" s="45" t="s">
        <v>1324</v>
      </c>
      <c r="B90" s="34" t="s">
        <v>217</v>
      </c>
      <c r="C90" s="46">
        <v>1005.3288009</v>
      </c>
      <c r="D90" s="43" t="str">
        <f t="shared" si="12"/>
        <v>N/A</v>
      </c>
      <c r="E90" s="46">
        <v>971.72773701999995</v>
      </c>
      <c r="F90" s="43" t="str">
        <f t="shared" si="13"/>
        <v>N/A</v>
      </c>
      <c r="G90" s="46">
        <v>1003.6106116</v>
      </c>
      <c r="H90" s="43" t="str">
        <f t="shared" si="14"/>
        <v>N/A</v>
      </c>
      <c r="I90" s="12">
        <v>-3.34</v>
      </c>
      <c r="J90" s="12">
        <v>3.2810000000000001</v>
      </c>
      <c r="K90" s="44" t="s">
        <v>732</v>
      </c>
      <c r="L90" s="9" t="str">
        <f t="shared" si="15"/>
        <v>Yes</v>
      </c>
    </row>
    <row r="91" spans="1:12" x14ac:dyDescent="0.2">
      <c r="A91" s="45" t="s">
        <v>558</v>
      </c>
      <c r="B91" s="34" t="s">
        <v>217</v>
      </c>
      <c r="C91" s="46">
        <v>9753139</v>
      </c>
      <c r="D91" s="43" t="str">
        <f t="shared" si="12"/>
        <v>N/A</v>
      </c>
      <c r="E91" s="46">
        <v>11357422</v>
      </c>
      <c r="F91" s="43" t="str">
        <f t="shared" si="13"/>
        <v>N/A</v>
      </c>
      <c r="G91" s="46">
        <v>13113037</v>
      </c>
      <c r="H91" s="43" t="str">
        <f t="shared" si="14"/>
        <v>N/A</v>
      </c>
      <c r="I91" s="12">
        <v>16.45</v>
      </c>
      <c r="J91" s="12">
        <v>15.46</v>
      </c>
      <c r="K91" s="44" t="s">
        <v>732</v>
      </c>
      <c r="L91" s="9" t="str">
        <f t="shared" si="15"/>
        <v>Yes</v>
      </c>
    </row>
    <row r="92" spans="1:12" x14ac:dyDescent="0.2">
      <c r="A92" s="45" t="s">
        <v>559</v>
      </c>
      <c r="B92" s="34" t="s">
        <v>217</v>
      </c>
      <c r="C92" s="35">
        <v>18076</v>
      </c>
      <c r="D92" s="43" t="str">
        <f t="shared" si="12"/>
        <v>N/A</v>
      </c>
      <c r="E92" s="35">
        <v>20610</v>
      </c>
      <c r="F92" s="43" t="str">
        <f t="shared" si="13"/>
        <v>N/A</v>
      </c>
      <c r="G92" s="35">
        <v>23532</v>
      </c>
      <c r="H92" s="43" t="str">
        <f t="shared" si="14"/>
        <v>N/A</v>
      </c>
      <c r="I92" s="12">
        <v>14.02</v>
      </c>
      <c r="J92" s="12">
        <v>14.18</v>
      </c>
      <c r="K92" s="44" t="s">
        <v>732</v>
      </c>
      <c r="L92" s="9" t="str">
        <f t="shared" si="15"/>
        <v>Yes</v>
      </c>
    </row>
    <row r="93" spans="1:12" x14ac:dyDescent="0.2">
      <c r="A93" s="45" t="s">
        <v>1325</v>
      </c>
      <c r="B93" s="34" t="s">
        <v>217</v>
      </c>
      <c r="C93" s="46">
        <v>539.56290107999996</v>
      </c>
      <c r="D93" s="43" t="str">
        <f t="shared" si="12"/>
        <v>N/A</v>
      </c>
      <c r="E93" s="46">
        <v>551.06365842000002</v>
      </c>
      <c r="F93" s="43" t="str">
        <f t="shared" si="13"/>
        <v>N/A</v>
      </c>
      <c r="G93" s="46">
        <v>557.24277579</v>
      </c>
      <c r="H93" s="43" t="str">
        <f t="shared" si="14"/>
        <v>N/A</v>
      </c>
      <c r="I93" s="12">
        <v>2.1309999999999998</v>
      </c>
      <c r="J93" s="12">
        <v>1.121</v>
      </c>
      <c r="K93" s="44" t="s">
        <v>732</v>
      </c>
      <c r="L93" s="9" t="str">
        <f t="shared" si="15"/>
        <v>Yes</v>
      </c>
    </row>
    <row r="94" spans="1:12" ht="25.5" x14ac:dyDescent="0.2">
      <c r="A94" s="45" t="s">
        <v>560</v>
      </c>
      <c r="B94" s="34" t="s">
        <v>217</v>
      </c>
      <c r="C94" s="46">
        <v>1692734</v>
      </c>
      <c r="D94" s="43" t="str">
        <f t="shared" si="12"/>
        <v>N/A</v>
      </c>
      <c r="E94" s="46">
        <v>1777999</v>
      </c>
      <c r="F94" s="43" t="str">
        <f t="shared" si="13"/>
        <v>N/A</v>
      </c>
      <c r="G94" s="46">
        <v>2006172</v>
      </c>
      <c r="H94" s="43" t="str">
        <f t="shared" si="14"/>
        <v>N/A</v>
      </c>
      <c r="I94" s="12">
        <v>5.0369999999999999</v>
      </c>
      <c r="J94" s="12">
        <v>12.83</v>
      </c>
      <c r="K94" s="44" t="s">
        <v>732</v>
      </c>
      <c r="L94" s="9" t="str">
        <f t="shared" si="15"/>
        <v>Yes</v>
      </c>
    </row>
    <row r="95" spans="1:12" x14ac:dyDescent="0.2">
      <c r="A95" s="45" t="s">
        <v>561</v>
      </c>
      <c r="B95" s="34" t="s">
        <v>217</v>
      </c>
      <c r="C95" s="35">
        <v>8539</v>
      </c>
      <c r="D95" s="43" t="str">
        <f t="shared" si="12"/>
        <v>N/A</v>
      </c>
      <c r="E95" s="35">
        <v>9614</v>
      </c>
      <c r="F95" s="43" t="str">
        <f t="shared" si="13"/>
        <v>N/A</v>
      </c>
      <c r="G95" s="35">
        <v>11510</v>
      </c>
      <c r="H95" s="43" t="str">
        <f t="shared" si="14"/>
        <v>N/A</v>
      </c>
      <c r="I95" s="12">
        <v>12.59</v>
      </c>
      <c r="J95" s="12">
        <v>19.72</v>
      </c>
      <c r="K95" s="44" t="s">
        <v>732</v>
      </c>
      <c r="L95" s="9" t="str">
        <f t="shared" si="15"/>
        <v>Yes</v>
      </c>
    </row>
    <row r="96" spans="1:12" ht="25.5" x14ac:dyDescent="0.2">
      <c r="A96" s="45" t="s">
        <v>1326</v>
      </c>
      <c r="B96" s="34" t="s">
        <v>217</v>
      </c>
      <c r="C96" s="46">
        <v>198.23562477999999</v>
      </c>
      <c r="D96" s="43" t="str">
        <f t="shared" si="12"/>
        <v>N/A</v>
      </c>
      <c r="E96" s="46">
        <v>184.93852715</v>
      </c>
      <c r="F96" s="43" t="str">
        <f t="shared" si="13"/>
        <v>N/A</v>
      </c>
      <c r="G96" s="46">
        <v>174.29817550000001</v>
      </c>
      <c r="H96" s="43" t="str">
        <f t="shared" si="14"/>
        <v>N/A</v>
      </c>
      <c r="I96" s="12">
        <v>-6.71</v>
      </c>
      <c r="J96" s="12">
        <v>-5.75</v>
      </c>
      <c r="K96" s="44" t="s">
        <v>732</v>
      </c>
      <c r="L96" s="9" t="str">
        <f t="shared" si="15"/>
        <v>Yes</v>
      </c>
    </row>
    <row r="97" spans="1:12" ht="25.5" x14ac:dyDescent="0.2">
      <c r="A97" s="45" t="s">
        <v>562</v>
      </c>
      <c r="B97" s="34" t="s">
        <v>217</v>
      </c>
      <c r="C97" s="46">
        <v>14155770</v>
      </c>
      <c r="D97" s="43" t="str">
        <f t="shared" si="12"/>
        <v>N/A</v>
      </c>
      <c r="E97" s="46">
        <v>13622997</v>
      </c>
      <c r="F97" s="43" t="str">
        <f t="shared" si="13"/>
        <v>N/A</v>
      </c>
      <c r="G97" s="46">
        <v>16722280</v>
      </c>
      <c r="H97" s="43" t="str">
        <f t="shared" si="14"/>
        <v>N/A</v>
      </c>
      <c r="I97" s="12">
        <v>-3.76</v>
      </c>
      <c r="J97" s="12">
        <v>22.75</v>
      </c>
      <c r="K97" s="44" t="s">
        <v>732</v>
      </c>
      <c r="L97" s="9" t="str">
        <f t="shared" si="15"/>
        <v>Yes</v>
      </c>
    </row>
    <row r="98" spans="1:12" x14ac:dyDescent="0.2">
      <c r="A98" s="45" t="s">
        <v>563</v>
      </c>
      <c r="B98" s="34" t="s">
        <v>217</v>
      </c>
      <c r="C98" s="35">
        <v>19832</v>
      </c>
      <c r="D98" s="43" t="str">
        <f t="shared" si="12"/>
        <v>N/A</v>
      </c>
      <c r="E98" s="35">
        <v>22268</v>
      </c>
      <c r="F98" s="43" t="str">
        <f t="shared" si="13"/>
        <v>N/A</v>
      </c>
      <c r="G98" s="35">
        <v>23771</v>
      </c>
      <c r="H98" s="43" t="str">
        <f t="shared" si="14"/>
        <v>N/A</v>
      </c>
      <c r="I98" s="12">
        <v>12.28</v>
      </c>
      <c r="J98" s="12">
        <v>6.75</v>
      </c>
      <c r="K98" s="44" t="s">
        <v>732</v>
      </c>
      <c r="L98" s="9" t="str">
        <f t="shared" si="15"/>
        <v>Yes</v>
      </c>
    </row>
    <row r="99" spans="1:12" x14ac:dyDescent="0.2">
      <c r="A99" s="45" t="s">
        <v>1327</v>
      </c>
      <c r="B99" s="34" t="s">
        <v>217</v>
      </c>
      <c r="C99" s="46">
        <v>713.78428801999996</v>
      </c>
      <c r="D99" s="43" t="str">
        <f t="shared" si="12"/>
        <v>N/A</v>
      </c>
      <c r="E99" s="46">
        <v>611.77460929999995</v>
      </c>
      <c r="F99" s="43" t="str">
        <f t="shared" si="13"/>
        <v>N/A</v>
      </c>
      <c r="G99" s="46">
        <v>703.47398090000002</v>
      </c>
      <c r="H99" s="43" t="str">
        <f t="shared" si="14"/>
        <v>N/A</v>
      </c>
      <c r="I99" s="12">
        <v>-14.3</v>
      </c>
      <c r="J99" s="12">
        <v>14.99</v>
      </c>
      <c r="K99" s="44" t="s">
        <v>732</v>
      </c>
      <c r="L99" s="9" t="str">
        <f t="shared" si="15"/>
        <v>Yes</v>
      </c>
    </row>
    <row r="100" spans="1:12" x14ac:dyDescent="0.2">
      <c r="A100" s="45" t="s">
        <v>564</v>
      </c>
      <c r="B100" s="34" t="s">
        <v>217</v>
      </c>
      <c r="C100" s="46">
        <v>20848837</v>
      </c>
      <c r="D100" s="43" t="str">
        <f t="shared" si="12"/>
        <v>N/A</v>
      </c>
      <c r="E100" s="46">
        <v>24006253</v>
      </c>
      <c r="F100" s="43" t="str">
        <f t="shared" si="13"/>
        <v>N/A</v>
      </c>
      <c r="G100" s="46">
        <v>24903217</v>
      </c>
      <c r="H100" s="43" t="str">
        <f t="shared" si="14"/>
        <v>N/A</v>
      </c>
      <c r="I100" s="12">
        <v>15.14</v>
      </c>
      <c r="J100" s="12">
        <v>3.7360000000000002</v>
      </c>
      <c r="K100" s="44" t="s">
        <v>732</v>
      </c>
      <c r="L100" s="9" t="str">
        <f t="shared" si="15"/>
        <v>Yes</v>
      </c>
    </row>
    <row r="101" spans="1:12" x14ac:dyDescent="0.2">
      <c r="A101" s="45" t="s">
        <v>565</v>
      </c>
      <c r="B101" s="34" t="s">
        <v>217</v>
      </c>
      <c r="C101" s="35">
        <v>13650</v>
      </c>
      <c r="D101" s="43" t="str">
        <f t="shared" si="12"/>
        <v>N/A</v>
      </c>
      <c r="E101" s="35">
        <v>15027</v>
      </c>
      <c r="F101" s="43" t="str">
        <f t="shared" si="13"/>
        <v>N/A</v>
      </c>
      <c r="G101" s="35">
        <v>16177</v>
      </c>
      <c r="H101" s="43" t="str">
        <f t="shared" si="14"/>
        <v>N/A</v>
      </c>
      <c r="I101" s="12">
        <v>10.09</v>
      </c>
      <c r="J101" s="12">
        <v>7.6529999999999996</v>
      </c>
      <c r="K101" s="44" t="s">
        <v>732</v>
      </c>
      <c r="L101" s="9" t="str">
        <f t="shared" si="15"/>
        <v>Yes</v>
      </c>
    </row>
    <row r="102" spans="1:12" x14ac:dyDescent="0.2">
      <c r="A102" s="45" t="s">
        <v>1328</v>
      </c>
      <c r="B102" s="34" t="s">
        <v>217</v>
      </c>
      <c r="C102" s="46">
        <v>1527.387326</v>
      </c>
      <c r="D102" s="43" t="str">
        <f t="shared" si="12"/>
        <v>N/A</v>
      </c>
      <c r="E102" s="46">
        <v>1597.5412922999999</v>
      </c>
      <c r="F102" s="43" t="str">
        <f t="shared" si="13"/>
        <v>N/A</v>
      </c>
      <c r="G102" s="46">
        <v>1539.4212153000001</v>
      </c>
      <c r="H102" s="43" t="str">
        <f t="shared" si="14"/>
        <v>N/A</v>
      </c>
      <c r="I102" s="12">
        <v>4.593</v>
      </c>
      <c r="J102" s="12">
        <v>-3.64</v>
      </c>
      <c r="K102" s="44" t="s">
        <v>732</v>
      </c>
      <c r="L102" s="9" t="str">
        <f t="shared" si="15"/>
        <v>Yes</v>
      </c>
    </row>
    <row r="103" spans="1:12" ht="25.5" x14ac:dyDescent="0.2">
      <c r="A103" s="45" t="s">
        <v>566</v>
      </c>
      <c r="B103" s="34" t="s">
        <v>217</v>
      </c>
      <c r="C103" s="46">
        <v>2657968</v>
      </c>
      <c r="D103" s="43" t="str">
        <f t="shared" si="12"/>
        <v>N/A</v>
      </c>
      <c r="E103" s="46">
        <v>3130759</v>
      </c>
      <c r="F103" s="43" t="str">
        <f t="shared" si="13"/>
        <v>N/A</v>
      </c>
      <c r="G103" s="46">
        <v>5353722</v>
      </c>
      <c r="H103" s="43" t="str">
        <f t="shared" si="14"/>
        <v>N/A</v>
      </c>
      <c r="I103" s="12">
        <v>17.79</v>
      </c>
      <c r="J103" s="12">
        <v>71</v>
      </c>
      <c r="K103" s="44" t="s">
        <v>732</v>
      </c>
      <c r="L103" s="9" t="str">
        <f t="shared" si="15"/>
        <v>No</v>
      </c>
    </row>
    <row r="104" spans="1:12" x14ac:dyDescent="0.2">
      <c r="A104" s="45" t="s">
        <v>567</v>
      </c>
      <c r="B104" s="34" t="s">
        <v>217</v>
      </c>
      <c r="C104" s="35">
        <v>534</v>
      </c>
      <c r="D104" s="43" t="str">
        <f t="shared" si="12"/>
        <v>N/A</v>
      </c>
      <c r="E104" s="35">
        <v>517</v>
      </c>
      <c r="F104" s="43" t="str">
        <f t="shared" si="13"/>
        <v>N/A</v>
      </c>
      <c r="G104" s="35">
        <v>538</v>
      </c>
      <c r="H104" s="43" t="str">
        <f t="shared" si="14"/>
        <v>N/A</v>
      </c>
      <c r="I104" s="12">
        <v>-3.18</v>
      </c>
      <c r="J104" s="12">
        <v>4.0620000000000003</v>
      </c>
      <c r="K104" s="44" t="s">
        <v>732</v>
      </c>
      <c r="L104" s="9" t="str">
        <f t="shared" si="15"/>
        <v>Yes</v>
      </c>
    </row>
    <row r="105" spans="1:12" ht="25.5" x14ac:dyDescent="0.2">
      <c r="A105" s="45" t="s">
        <v>1329</v>
      </c>
      <c r="B105" s="34" t="s">
        <v>217</v>
      </c>
      <c r="C105" s="46">
        <v>4977.4681647999996</v>
      </c>
      <c r="D105" s="43" t="str">
        <f t="shared" si="12"/>
        <v>N/A</v>
      </c>
      <c r="E105" s="46">
        <v>6055.6266925</v>
      </c>
      <c r="F105" s="43" t="str">
        <f t="shared" si="13"/>
        <v>N/A</v>
      </c>
      <c r="G105" s="46">
        <v>9951.1561337999992</v>
      </c>
      <c r="H105" s="43" t="str">
        <f t="shared" si="14"/>
        <v>N/A</v>
      </c>
      <c r="I105" s="12">
        <v>21.66</v>
      </c>
      <c r="J105" s="12">
        <v>64.33</v>
      </c>
      <c r="K105" s="44" t="s">
        <v>732</v>
      </c>
      <c r="L105" s="9" t="str">
        <f t="shared" si="15"/>
        <v>No</v>
      </c>
    </row>
    <row r="106" spans="1:12" ht="25.5" x14ac:dyDescent="0.2">
      <c r="A106" s="45" t="s">
        <v>568</v>
      </c>
      <c r="B106" s="34" t="s">
        <v>217</v>
      </c>
      <c r="C106" s="46">
        <v>24924532</v>
      </c>
      <c r="D106" s="43" t="str">
        <f t="shared" si="12"/>
        <v>N/A</v>
      </c>
      <c r="E106" s="46">
        <v>27166576</v>
      </c>
      <c r="F106" s="43" t="str">
        <f t="shared" si="13"/>
        <v>N/A</v>
      </c>
      <c r="G106" s="46">
        <v>27440373</v>
      </c>
      <c r="H106" s="43" t="str">
        <f t="shared" si="14"/>
        <v>N/A</v>
      </c>
      <c r="I106" s="12">
        <v>8.9949999999999992</v>
      </c>
      <c r="J106" s="12">
        <v>1.008</v>
      </c>
      <c r="K106" s="44" t="s">
        <v>732</v>
      </c>
      <c r="L106" s="9" t="str">
        <f t="shared" si="15"/>
        <v>Yes</v>
      </c>
    </row>
    <row r="107" spans="1:12" x14ac:dyDescent="0.2">
      <c r="A107" s="45" t="s">
        <v>569</v>
      </c>
      <c r="B107" s="34" t="s">
        <v>217</v>
      </c>
      <c r="C107" s="35">
        <v>35644</v>
      </c>
      <c r="D107" s="43" t="str">
        <f t="shared" si="12"/>
        <v>N/A</v>
      </c>
      <c r="E107" s="35">
        <v>38392</v>
      </c>
      <c r="F107" s="43" t="str">
        <f t="shared" si="13"/>
        <v>N/A</v>
      </c>
      <c r="G107" s="35">
        <v>41023</v>
      </c>
      <c r="H107" s="43" t="str">
        <f t="shared" si="14"/>
        <v>N/A</v>
      </c>
      <c r="I107" s="12">
        <v>7.71</v>
      </c>
      <c r="J107" s="12">
        <v>6.8529999999999998</v>
      </c>
      <c r="K107" s="44" t="s">
        <v>732</v>
      </c>
      <c r="L107" s="9" t="str">
        <f t="shared" si="15"/>
        <v>Yes</v>
      </c>
    </row>
    <row r="108" spans="1:12" x14ac:dyDescent="0.2">
      <c r="A108" s="45" t="s">
        <v>1330</v>
      </c>
      <c r="B108" s="34" t="s">
        <v>217</v>
      </c>
      <c r="C108" s="46">
        <v>699.26304567</v>
      </c>
      <c r="D108" s="43" t="str">
        <f t="shared" si="12"/>
        <v>N/A</v>
      </c>
      <c r="E108" s="46">
        <v>707.61033549000001</v>
      </c>
      <c r="F108" s="43" t="str">
        <f t="shared" si="13"/>
        <v>N/A</v>
      </c>
      <c r="G108" s="46">
        <v>668.90215245000002</v>
      </c>
      <c r="H108" s="43" t="str">
        <f t="shared" si="14"/>
        <v>N/A</v>
      </c>
      <c r="I108" s="12">
        <v>1.194</v>
      </c>
      <c r="J108" s="12">
        <v>-5.47</v>
      </c>
      <c r="K108" s="44" t="s">
        <v>732</v>
      </c>
      <c r="L108" s="9" t="str">
        <f t="shared" si="15"/>
        <v>Yes</v>
      </c>
    </row>
    <row r="109" spans="1:12" x14ac:dyDescent="0.2">
      <c r="A109" s="45" t="s">
        <v>570</v>
      </c>
      <c r="B109" s="34" t="s">
        <v>217</v>
      </c>
      <c r="C109" s="46">
        <v>83730305</v>
      </c>
      <c r="D109" s="43" t="str">
        <f t="shared" si="12"/>
        <v>N/A</v>
      </c>
      <c r="E109" s="46">
        <v>87278019</v>
      </c>
      <c r="F109" s="43" t="str">
        <f t="shared" si="13"/>
        <v>N/A</v>
      </c>
      <c r="G109" s="46">
        <v>96004869</v>
      </c>
      <c r="H109" s="43" t="str">
        <f t="shared" si="14"/>
        <v>N/A</v>
      </c>
      <c r="I109" s="12">
        <v>4.2370000000000001</v>
      </c>
      <c r="J109" s="12">
        <v>9.9990000000000006</v>
      </c>
      <c r="K109" s="44" t="s">
        <v>732</v>
      </c>
      <c r="L109" s="9" t="str">
        <f t="shared" si="15"/>
        <v>Yes</v>
      </c>
    </row>
    <row r="110" spans="1:12" x14ac:dyDescent="0.2">
      <c r="A110" s="45" t="s">
        <v>571</v>
      </c>
      <c r="B110" s="34" t="s">
        <v>217</v>
      </c>
      <c r="C110" s="35">
        <v>41302</v>
      </c>
      <c r="D110" s="43" t="str">
        <f t="shared" si="12"/>
        <v>N/A</v>
      </c>
      <c r="E110" s="35">
        <v>43860</v>
      </c>
      <c r="F110" s="43" t="str">
        <f t="shared" si="13"/>
        <v>N/A</v>
      </c>
      <c r="G110" s="35">
        <v>47545</v>
      </c>
      <c r="H110" s="43" t="str">
        <f t="shared" si="14"/>
        <v>N/A</v>
      </c>
      <c r="I110" s="12">
        <v>6.1929999999999996</v>
      </c>
      <c r="J110" s="12">
        <v>8.4019999999999992</v>
      </c>
      <c r="K110" s="44" t="s">
        <v>732</v>
      </c>
      <c r="L110" s="9" t="str">
        <f t="shared" si="15"/>
        <v>Yes</v>
      </c>
    </row>
    <row r="111" spans="1:12" x14ac:dyDescent="0.2">
      <c r="A111" s="45" t="s">
        <v>1331</v>
      </c>
      <c r="B111" s="34" t="s">
        <v>217</v>
      </c>
      <c r="C111" s="46">
        <v>2027.2699869</v>
      </c>
      <c r="D111" s="43" t="str">
        <f t="shared" si="12"/>
        <v>N/A</v>
      </c>
      <c r="E111" s="46">
        <v>1989.9229138000001</v>
      </c>
      <c r="F111" s="43" t="str">
        <f t="shared" si="13"/>
        <v>N/A</v>
      </c>
      <c r="G111" s="46">
        <v>2019.2421706</v>
      </c>
      <c r="H111" s="43" t="str">
        <f t="shared" si="14"/>
        <v>N/A</v>
      </c>
      <c r="I111" s="12">
        <v>-1.84</v>
      </c>
      <c r="J111" s="12">
        <v>1.4730000000000001</v>
      </c>
      <c r="K111" s="44" t="s">
        <v>732</v>
      </c>
      <c r="L111" s="9" t="str">
        <f t="shared" si="15"/>
        <v>Yes</v>
      </c>
    </row>
    <row r="112" spans="1:12" ht="25.5" x14ac:dyDescent="0.2">
      <c r="A112" s="45" t="s">
        <v>572</v>
      </c>
      <c r="B112" s="34" t="s">
        <v>217</v>
      </c>
      <c r="C112" s="46">
        <v>11976417</v>
      </c>
      <c r="D112" s="43" t="str">
        <f t="shared" si="12"/>
        <v>N/A</v>
      </c>
      <c r="E112" s="46">
        <v>8455382</v>
      </c>
      <c r="F112" s="43" t="str">
        <f t="shared" si="13"/>
        <v>N/A</v>
      </c>
      <c r="G112" s="46">
        <v>8591593</v>
      </c>
      <c r="H112" s="43" t="str">
        <f t="shared" si="14"/>
        <v>N/A</v>
      </c>
      <c r="I112" s="12">
        <v>-29.4</v>
      </c>
      <c r="J112" s="12">
        <v>1.611</v>
      </c>
      <c r="K112" s="44" t="s">
        <v>732</v>
      </c>
      <c r="L112" s="9" t="str">
        <f t="shared" si="15"/>
        <v>Yes</v>
      </c>
    </row>
    <row r="113" spans="1:12" x14ac:dyDescent="0.2">
      <c r="A113" s="45" t="s">
        <v>573</v>
      </c>
      <c r="B113" s="34" t="s">
        <v>217</v>
      </c>
      <c r="C113" s="35">
        <v>2872</v>
      </c>
      <c r="D113" s="43" t="str">
        <f t="shared" si="12"/>
        <v>N/A</v>
      </c>
      <c r="E113" s="35">
        <v>3081</v>
      </c>
      <c r="F113" s="43" t="str">
        <f t="shared" si="13"/>
        <v>N/A</v>
      </c>
      <c r="G113" s="35">
        <v>3309</v>
      </c>
      <c r="H113" s="43" t="str">
        <f t="shared" si="14"/>
        <v>N/A</v>
      </c>
      <c r="I113" s="12">
        <v>7.2770000000000001</v>
      </c>
      <c r="J113" s="12">
        <v>7.4</v>
      </c>
      <c r="K113" s="44" t="s">
        <v>732</v>
      </c>
      <c r="L113" s="9" t="str">
        <f t="shared" si="15"/>
        <v>Yes</v>
      </c>
    </row>
    <row r="114" spans="1:12" ht="25.5" x14ac:dyDescent="0.2">
      <c r="A114" s="45" t="s">
        <v>1332</v>
      </c>
      <c r="B114" s="34" t="s">
        <v>217</v>
      </c>
      <c r="C114" s="46">
        <v>4170.0616295</v>
      </c>
      <c r="D114" s="43" t="str">
        <f t="shared" si="12"/>
        <v>N/A</v>
      </c>
      <c r="E114" s="46">
        <v>2744.3628692000002</v>
      </c>
      <c r="F114" s="43" t="str">
        <f t="shared" si="13"/>
        <v>N/A</v>
      </c>
      <c r="G114" s="46">
        <v>2596.4318524999999</v>
      </c>
      <c r="H114" s="43" t="str">
        <f t="shared" si="14"/>
        <v>N/A</v>
      </c>
      <c r="I114" s="12">
        <v>-34.200000000000003</v>
      </c>
      <c r="J114" s="12">
        <v>-5.39</v>
      </c>
      <c r="K114" s="44" t="s">
        <v>732</v>
      </c>
      <c r="L114" s="9" t="str">
        <f t="shared" si="15"/>
        <v>Yes</v>
      </c>
    </row>
    <row r="115" spans="1:12" ht="25.5" x14ac:dyDescent="0.2">
      <c r="A115" s="45" t="s">
        <v>574</v>
      </c>
      <c r="B115" s="34" t="s">
        <v>217</v>
      </c>
      <c r="C115" s="46">
        <v>4916540</v>
      </c>
      <c r="D115" s="43" t="str">
        <f t="shared" si="12"/>
        <v>N/A</v>
      </c>
      <c r="E115" s="46">
        <v>5362141</v>
      </c>
      <c r="F115" s="43" t="str">
        <f t="shared" si="13"/>
        <v>N/A</v>
      </c>
      <c r="G115" s="46">
        <v>4975745</v>
      </c>
      <c r="H115" s="43" t="str">
        <f t="shared" si="14"/>
        <v>N/A</v>
      </c>
      <c r="I115" s="12">
        <v>9.0630000000000006</v>
      </c>
      <c r="J115" s="12">
        <v>-7.21</v>
      </c>
      <c r="K115" s="44" t="s">
        <v>732</v>
      </c>
      <c r="L115" s="9" t="str">
        <f t="shared" si="15"/>
        <v>Yes</v>
      </c>
    </row>
    <row r="116" spans="1:12" x14ac:dyDescent="0.2">
      <c r="A116" s="3" t="s">
        <v>575</v>
      </c>
      <c r="B116" s="34" t="s">
        <v>217</v>
      </c>
      <c r="C116" s="35">
        <v>5369</v>
      </c>
      <c r="D116" s="43" t="str">
        <f t="shared" si="12"/>
        <v>N/A</v>
      </c>
      <c r="E116" s="35">
        <v>5780</v>
      </c>
      <c r="F116" s="43" t="str">
        <f t="shared" si="13"/>
        <v>N/A</v>
      </c>
      <c r="G116" s="35">
        <v>6432</v>
      </c>
      <c r="H116" s="43" t="str">
        <f t="shared" si="14"/>
        <v>N/A</v>
      </c>
      <c r="I116" s="12">
        <v>7.6550000000000002</v>
      </c>
      <c r="J116" s="12">
        <v>11.28</v>
      </c>
      <c r="K116" s="44" t="s">
        <v>732</v>
      </c>
      <c r="L116" s="9" t="str">
        <f t="shared" si="15"/>
        <v>Yes</v>
      </c>
    </row>
    <row r="117" spans="1:12" ht="25.5" x14ac:dyDescent="0.2">
      <c r="A117" s="3" t="s">
        <v>1333</v>
      </c>
      <c r="B117" s="34" t="s">
        <v>217</v>
      </c>
      <c r="C117" s="46">
        <v>915.72732352000003</v>
      </c>
      <c r="D117" s="43" t="str">
        <f t="shared" si="12"/>
        <v>N/A</v>
      </c>
      <c r="E117" s="46">
        <v>927.70605536000005</v>
      </c>
      <c r="F117" s="43" t="str">
        <f t="shared" si="13"/>
        <v>N/A</v>
      </c>
      <c r="G117" s="46">
        <v>773.59219527000005</v>
      </c>
      <c r="H117" s="43" t="str">
        <f t="shared" si="14"/>
        <v>N/A</v>
      </c>
      <c r="I117" s="12">
        <v>1.3080000000000001</v>
      </c>
      <c r="J117" s="12">
        <v>-16.600000000000001</v>
      </c>
      <c r="K117" s="44" t="s">
        <v>732</v>
      </c>
      <c r="L117" s="9" t="str">
        <f t="shared" si="15"/>
        <v>Yes</v>
      </c>
    </row>
    <row r="118" spans="1:12" ht="25.5" x14ac:dyDescent="0.2">
      <c r="A118" s="4" t="s">
        <v>576</v>
      </c>
      <c r="B118" s="34" t="s">
        <v>217</v>
      </c>
      <c r="C118" s="46">
        <v>22047228</v>
      </c>
      <c r="D118" s="43" t="str">
        <f t="shared" si="12"/>
        <v>N/A</v>
      </c>
      <c r="E118" s="46">
        <v>21089414</v>
      </c>
      <c r="F118" s="43" t="str">
        <f t="shared" si="13"/>
        <v>N/A</v>
      </c>
      <c r="G118" s="46">
        <v>21758360</v>
      </c>
      <c r="H118" s="43" t="str">
        <f t="shared" si="14"/>
        <v>N/A</v>
      </c>
      <c r="I118" s="12">
        <v>-4.34</v>
      </c>
      <c r="J118" s="12">
        <v>3.1720000000000002</v>
      </c>
      <c r="K118" s="44" t="s">
        <v>732</v>
      </c>
      <c r="L118" s="9" t="str">
        <f t="shared" si="15"/>
        <v>Yes</v>
      </c>
    </row>
    <row r="119" spans="1:12" x14ac:dyDescent="0.2">
      <c r="A119" s="4" t="s">
        <v>577</v>
      </c>
      <c r="B119" s="34" t="s">
        <v>217</v>
      </c>
      <c r="C119" s="35">
        <v>1710</v>
      </c>
      <c r="D119" s="43" t="str">
        <f t="shared" si="12"/>
        <v>N/A</v>
      </c>
      <c r="E119" s="35">
        <v>1894</v>
      </c>
      <c r="F119" s="43" t="str">
        <f t="shared" si="13"/>
        <v>N/A</v>
      </c>
      <c r="G119" s="35">
        <v>1932</v>
      </c>
      <c r="H119" s="43" t="str">
        <f t="shared" si="14"/>
        <v>N/A</v>
      </c>
      <c r="I119" s="12">
        <v>10.76</v>
      </c>
      <c r="J119" s="12">
        <v>2.0059999999999998</v>
      </c>
      <c r="K119" s="44" t="s">
        <v>732</v>
      </c>
      <c r="L119" s="9" t="str">
        <f t="shared" si="15"/>
        <v>Yes</v>
      </c>
    </row>
    <row r="120" spans="1:12" ht="25.5" x14ac:dyDescent="0.2">
      <c r="A120" s="4" t="s">
        <v>1334</v>
      </c>
      <c r="B120" s="34" t="s">
        <v>217</v>
      </c>
      <c r="C120" s="46">
        <v>12893.115788999999</v>
      </c>
      <c r="D120" s="43" t="str">
        <f t="shared" si="12"/>
        <v>N/A</v>
      </c>
      <c r="E120" s="46">
        <v>11134.854277</v>
      </c>
      <c r="F120" s="43" t="str">
        <f t="shared" si="13"/>
        <v>N/A</v>
      </c>
      <c r="G120" s="46">
        <v>11262.091097</v>
      </c>
      <c r="H120" s="43" t="str">
        <f t="shared" si="14"/>
        <v>N/A</v>
      </c>
      <c r="I120" s="12">
        <v>-13.6</v>
      </c>
      <c r="J120" s="12">
        <v>1.143</v>
      </c>
      <c r="K120" s="44" t="s">
        <v>732</v>
      </c>
      <c r="L120" s="9" t="str">
        <f t="shared" si="15"/>
        <v>Yes</v>
      </c>
    </row>
    <row r="121" spans="1:12" ht="25.5" x14ac:dyDescent="0.2">
      <c r="A121" s="4" t="s">
        <v>578</v>
      </c>
      <c r="B121" s="34" t="s">
        <v>217</v>
      </c>
      <c r="C121" s="46">
        <v>17294924</v>
      </c>
      <c r="D121" s="43" t="str">
        <f t="shared" si="12"/>
        <v>N/A</v>
      </c>
      <c r="E121" s="46">
        <v>24439398</v>
      </c>
      <c r="F121" s="43" t="str">
        <f t="shared" si="13"/>
        <v>N/A</v>
      </c>
      <c r="G121" s="46">
        <v>23952427</v>
      </c>
      <c r="H121" s="43" t="str">
        <f t="shared" si="14"/>
        <v>N/A</v>
      </c>
      <c r="I121" s="12">
        <v>41.31</v>
      </c>
      <c r="J121" s="12">
        <v>-1.99</v>
      </c>
      <c r="K121" s="44" t="s">
        <v>732</v>
      </c>
      <c r="L121" s="9" t="str">
        <f t="shared" si="15"/>
        <v>Yes</v>
      </c>
    </row>
    <row r="122" spans="1:12" ht="25.5" x14ac:dyDescent="0.2">
      <c r="A122" s="4" t="s">
        <v>579</v>
      </c>
      <c r="B122" s="34" t="s">
        <v>217</v>
      </c>
      <c r="C122" s="35">
        <v>7402</v>
      </c>
      <c r="D122" s="43" t="str">
        <f t="shared" si="12"/>
        <v>N/A</v>
      </c>
      <c r="E122" s="35">
        <v>10350</v>
      </c>
      <c r="F122" s="43" t="str">
        <f t="shared" si="13"/>
        <v>N/A</v>
      </c>
      <c r="G122" s="35">
        <v>10869</v>
      </c>
      <c r="H122" s="43" t="str">
        <f t="shared" si="14"/>
        <v>N/A</v>
      </c>
      <c r="I122" s="12">
        <v>39.83</v>
      </c>
      <c r="J122" s="12">
        <v>5.0140000000000002</v>
      </c>
      <c r="K122" s="44" t="s">
        <v>732</v>
      </c>
      <c r="L122" s="9" t="str">
        <f t="shared" si="15"/>
        <v>Yes</v>
      </c>
    </row>
    <row r="123" spans="1:12" ht="25.5" x14ac:dyDescent="0.2">
      <c r="A123" s="4" t="s">
        <v>1335</v>
      </c>
      <c r="B123" s="34" t="s">
        <v>217</v>
      </c>
      <c r="C123" s="46">
        <v>2336.5203999</v>
      </c>
      <c r="D123" s="43" t="str">
        <f t="shared" si="12"/>
        <v>N/A</v>
      </c>
      <c r="E123" s="46">
        <v>2361.2944928000002</v>
      </c>
      <c r="F123" s="43" t="str">
        <f t="shared" si="13"/>
        <v>N/A</v>
      </c>
      <c r="G123" s="46">
        <v>2203.7378784000002</v>
      </c>
      <c r="H123" s="43" t="str">
        <f t="shared" si="14"/>
        <v>N/A</v>
      </c>
      <c r="I123" s="12">
        <v>1.06</v>
      </c>
      <c r="J123" s="12">
        <v>-6.67</v>
      </c>
      <c r="K123" s="44" t="s">
        <v>732</v>
      </c>
      <c r="L123" s="9" t="str">
        <f t="shared" si="15"/>
        <v>Yes</v>
      </c>
    </row>
    <row r="124" spans="1:12" ht="25.5" x14ac:dyDescent="0.2">
      <c r="A124" s="4" t="s">
        <v>580</v>
      </c>
      <c r="B124" s="34" t="s">
        <v>217</v>
      </c>
      <c r="C124" s="46">
        <v>32754690</v>
      </c>
      <c r="D124" s="43" t="str">
        <f t="shared" si="12"/>
        <v>N/A</v>
      </c>
      <c r="E124" s="46">
        <v>28386337</v>
      </c>
      <c r="F124" s="43" t="str">
        <f t="shared" si="13"/>
        <v>N/A</v>
      </c>
      <c r="G124" s="46">
        <v>28026553</v>
      </c>
      <c r="H124" s="43" t="str">
        <f t="shared" si="14"/>
        <v>N/A</v>
      </c>
      <c r="I124" s="12">
        <v>-13.3</v>
      </c>
      <c r="J124" s="12">
        <v>-1.27</v>
      </c>
      <c r="K124" s="44" t="s">
        <v>732</v>
      </c>
      <c r="L124" s="9" t="str">
        <f t="shared" si="15"/>
        <v>Yes</v>
      </c>
    </row>
    <row r="125" spans="1:12" x14ac:dyDescent="0.2">
      <c r="A125" s="2" t="s">
        <v>581</v>
      </c>
      <c r="B125" s="34" t="s">
        <v>217</v>
      </c>
      <c r="C125" s="35">
        <v>4557</v>
      </c>
      <c r="D125" s="43" t="str">
        <f t="shared" si="12"/>
        <v>N/A</v>
      </c>
      <c r="E125" s="35">
        <v>4280</v>
      </c>
      <c r="F125" s="43" t="str">
        <f t="shared" si="13"/>
        <v>N/A</v>
      </c>
      <c r="G125" s="35">
        <v>5356</v>
      </c>
      <c r="H125" s="43" t="str">
        <f t="shared" si="14"/>
        <v>N/A</v>
      </c>
      <c r="I125" s="12">
        <v>-6.08</v>
      </c>
      <c r="J125" s="12">
        <v>25.14</v>
      </c>
      <c r="K125" s="44" t="s">
        <v>732</v>
      </c>
      <c r="L125" s="9" t="str">
        <f t="shared" si="15"/>
        <v>Yes</v>
      </c>
    </row>
    <row r="126" spans="1:12" ht="25.5" x14ac:dyDescent="0.2">
      <c r="A126" s="2" t="s">
        <v>1336</v>
      </c>
      <c r="B126" s="34" t="s">
        <v>217</v>
      </c>
      <c r="C126" s="46">
        <v>7187.7748518999997</v>
      </c>
      <c r="D126" s="43" t="str">
        <f t="shared" si="12"/>
        <v>N/A</v>
      </c>
      <c r="E126" s="46">
        <v>6632.3217290000002</v>
      </c>
      <c r="F126" s="43" t="str">
        <f t="shared" si="13"/>
        <v>N/A</v>
      </c>
      <c r="G126" s="46">
        <v>5232.7395444000003</v>
      </c>
      <c r="H126" s="43" t="str">
        <f t="shared" si="14"/>
        <v>N/A</v>
      </c>
      <c r="I126" s="12">
        <v>-7.73</v>
      </c>
      <c r="J126" s="12">
        <v>-21.1</v>
      </c>
      <c r="K126" s="44" t="s">
        <v>732</v>
      </c>
      <c r="L126" s="9" t="str">
        <f t="shared" si="15"/>
        <v>Yes</v>
      </c>
    </row>
    <row r="127" spans="1:12" ht="25.5" x14ac:dyDescent="0.2">
      <c r="A127" s="2" t="s">
        <v>582</v>
      </c>
      <c r="B127" s="34" t="s">
        <v>217</v>
      </c>
      <c r="C127" s="46">
        <v>4587857</v>
      </c>
      <c r="D127" s="43" t="str">
        <f t="shared" si="12"/>
        <v>N/A</v>
      </c>
      <c r="E127" s="46">
        <v>4717094</v>
      </c>
      <c r="F127" s="43" t="str">
        <f t="shared" si="13"/>
        <v>N/A</v>
      </c>
      <c r="G127" s="46">
        <v>5822889</v>
      </c>
      <c r="H127" s="43" t="str">
        <f t="shared" si="14"/>
        <v>N/A</v>
      </c>
      <c r="I127" s="12">
        <v>2.8170000000000002</v>
      </c>
      <c r="J127" s="12">
        <v>23.44</v>
      </c>
      <c r="K127" s="44" t="s">
        <v>732</v>
      </c>
      <c r="L127" s="9" t="str">
        <f t="shared" si="15"/>
        <v>Yes</v>
      </c>
    </row>
    <row r="128" spans="1:12" x14ac:dyDescent="0.2">
      <c r="A128" s="2" t="s">
        <v>583</v>
      </c>
      <c r="B128" s="34" t="s">
        <v>217</v>
      </c>
      <c r="C128" s="35">
        <v>2411</v>
      </c>
      <c r="D128" s="43" t="str">
        <f t="shared" si="12"/>
        <v>N/A</v>
      </c>
      <c r="E128" s="35">
        <v>3001</v>
      </c>
      <c r="F128" s="43" t="str">
        <f t="shared" si="13"/>
        <v>N/A</v>
      </c>
      <c r="G128" s="35">
        <v>4105</v>
      </c>
      <c r="H128" s="43" t="str">
        <f t="shared" si="14"/>
        <v>N/A</v>
      </c>
      <c r="I128" s="12">
        <v>24.47</v>
      </c>
      <c r="J128" s="12">
        <v>36.79</v>
      </c>
      <c r="K128" s="44" t="s">
        <v>732</v>
      </c>
      <c r="L128" s="9" t="str">
        <f t="shared" si="15"/>
        <v>No</v>
      </c>
    </row>
    <row r="129" spans="1:12" ht="25.5" x14ac:dyDescent="0.2">
      <c r="A129" s="2" t="s">
        <v>1337</v>
      </c>
      <c r="B129" s="34" t="s">
        <v>217</v>
      </c>
      <c r="C129" s="46">
        <v>1902.8855246999999</v>
      </c>
      <c r="D129" s="43" t="str">
        <f t="shared" si="12"/>
        <v>N/A</v>
      </c>
      <c r="E129" s="46">
        <v>1571.8407198</v>
      </c>
      <c r="F129" s="43" t="str">
        <f t="shared" si="13"/>
        <v>N/A</v>
      </c>
      <c r="G129" s="46">
        <v>1418.4869670999999</v>
      </c>
      <c r="H129" s="43" t="str">
        <f t="shared" si="14"/>
        <v>N/A</v>
      </c>
      <c r="I129" s="12">
        <v>-17.399999999999999</v>
      </c>
      <c r="J129" s="12">
        <v>-9.76</v>
      </c>
      <c r="K129" s="44" t="s">
        <v>732</v>
      </c>
      <c r="L129" s="9" t="str">
        <f t="shared" si="15"/>
        <v>Yes</v>
      </c>
    </row>
    <row r="130" spans="1:12" ht="25.5" x14ac:dyDescent="0.2">
      <c r="A130" s="2" t="s">
        <v>584</v>
      </c>
      <c r="B130" s="34" t="s">
        <v>217</v>
      </c>
      <c r="C130" s="46">
        <v>1351164</v>
      </c>
      <c r="D130" s="43" t="str">
        <f t="shared" si="12"/>
        <v>N/A</v>
      </c>
      <c r="E130" s="46">
        <v>1741833</v>
      </c>
      <c r="F130" s="43" t="str">
        <f t="shared" si="13"/>
        <v>N/A</v>
      </c>
      <c r="G130" s="46">
        <v>2266816</v>
      </c>
      <c r="H130" s="43" t="str">
        <f t="shared" si="14"/>
        <v>N/A</v>
      </c>
      <c r="I130" s="12">
        <v>28.91</v>
      </c>
      <c r="J130" s="12">
        <v>30.14</v>
      </c>
      <c r="K130" s="44" t="s">
        <v>732</v>
      </c>
      <c r="L130" s="9" t="str">
        <f t="shared" si="15"/>
        <v>No</v>
      </c>
    </row>
    <row r="131" spans="1:12" x14ac:dyDescent="0.2">
      <c r="A131" s="2" t="s">
        <v>585</v>
      </c>
      <c r="B131" s="34" t="s">
        <v>217</v>
      </c>
      <c r="C131" s="35">
        <v>149</v>
      </c>
      <c r="D131" s="43" t="str">
        <f t="shared" si="12"/>
        <v>N/A</v>
      </c>
      <c r="E131" s="35">
        <v>162</v>
      </c>
      <c r="F131" s="43" t="str">
        <f t="shared" si="13"/>
        <v>N/A</v>
      </c>
      <c r="G131" s="35">
        <v>207</v>
      </c>
      <c r="H131" s="43" t="str">
        <f t="shared" si="14"/>
        <v>N/A</v>
      </c>
      <c r="I131" s="12">
        <v>8.7249999999999996</v>
      </c>
      <c r="J131" s="12">
        <v>27.78</v>
      </c>
      <c r="K131" s="44" t="s">
        <v>732</v>
      </c>
      <c r="L131" s="9" t="str">
        <f t="shared" si="15"/>
        <v>Yes</v>
      </c>
    </row>
    <row r="132" spans="1:12" x14ac:dyDescent="0.2">
      <c r="A132" s="2" t="s">
        <v>1338</v>
      </c>
      <c r="B132" s="34" t="s">
        <v>217</v>
      </c>
      <c r="C132" s="46">
        <v>9068.2147650999996</v>
      </c>
      <c r="D132" s="43" t="str">
        <f t="shared" si="12"/>
        <v>N/A</v>
      </c>
      <c r="E132" s="46">
        <v>10752.055555999999</v>
      </c>
      <c r="F132" s="43" t="str">
        <f t="shared" si="13"/>
        <v>N/A</v>
      </c>
      <c r="G132" s="46">
        <v>10950.801932</v>
      </c>
      <c r="H132" s="43" t="str">
        <f t="shared" si="14"/>
        <v>N/A</v>
      </c>
      <c r="I132" s="12">
        <v>18.57</v>
      </c>
      <c r="J132" s="12">
        <v>1.8480000000000001</v>
      </c>
      <c r="K132" s="44" t="s">
        <v>732</v>
      </c>
      <c r="L132" s="9" t="str">
        <f t="shared" si="15"/>
        <v>Yes</v>
      </c>
    </row>
    <row r="133" spans="1:12" ht="25.5" x14ac:dyDescent="0.2">
      <c r="A133" s="2" t="s">
        <v>586</v>
      </c>
      <c r="B133" s="34" t="s">
        <v>217</v>
      </c>
      <c r="C133" s="46">
        <v>1096418</v>
      </c>
      <c r="D133" s="43" t="str">
        <f t="shared" si="12"/>
        <v>N/A</v>
      </c>
      <c r="E133" s="46">
        <v>1431478</v>
      </c>
      <c r="F133" s="43" t="str">
        <f t="shared" si="13"/>
        <v>N/A</v>
      </c>
      <c r="G133" s="46">
        <v>1855828</v>
      </c>
      <c r="H133" s="43" t="str">
        <f t="shared" si="14"/>
        <v>N/A</v>
      </c>
      <c r="I133" s="12">
        <v>30.56</v>
      </c>
      <c r="J133" s="12">
        <v>29.64</v>
      </c>
      <c r="K133" s="44" t="s">
        <v>732</v>
      </c>
      <c r="L133" s="9" t="str">
        <f>IF(J133="Div by 0", "N/A", IF(OR(J133="N/A",K133="N/A"),"N/A", IF(J133&gt;VALUE(MID(K133,1,2)), "No", IF(J133&lt;-1*VALUE(MID(K133,1,2)), "No", "Yes"))))</f>
        <v>Yes</v>
      </c>
    </row>
    <row r="134" spans="1:12" x14ac:dyDescent="0.2">
      <c r="A134" s="2" t="s">
        <v>587</v>
      </c>
      <c r="B134" s="34" t="s">
        <v>217</v>
      </c>
      <c r="C134" s="35">
        <v>7562</v>
      </c>
      <c r="D134" s="43" t="str">
        <f t="shared" si="12"/>
        <v>N/A</v>
      </c>
      <c r="E134" s="35">
        <v>9441</v>
      </c>
      <c r="F134" s="43" t="str">
        <f t="shared" si="13"/>
        <v>N/A</v>
      </c>
      <c r="G134" s="35">
        <v>9982</v>
      </c>
      <c r="H134" s="43" t="str">
        <f t="shared" si="14"/>
        <v>N/A</v>
      </c>
      <c r="I134" s="12">
        <v>24.85</v>
      </c>
      <c r="J134" s="12">
        <v>5.73</v>
      </c>
      <c r="K134" s="44" t="s">
        <v>732</v>
      </c>
      <c r="L134" s="9" t="str">
        <f t="shared" ref="L134:L138" si="16">IF(J134="Div by 0", "N/A", IF(OR(J134="N/A",K134="N/A"),"N/A", IF(J134&gt;VALUE(MID(K134,1,2)), "No", IF(J134&lt;-1*VALUE(MID(K134,1,2)), "No", "Yes"))))</f>
        <v>Yes</v>
      </c>
    </row>
    <row r="135" spans="1:12" ht="25.5" x14ac:dyDescent="0.2">
      <c r="A135" s="2" t="s">
        <v>1339</v>
      </c>
      <c r="B135" s="34" t="s">
        <v>217</v>
      </c>
      <c r="C135" s="46">
        <v>144.99047870999999</v>
      </c>
      <c r="D135" s="43" t="str">
        <f t="shared" si="12"/>
        <v>N/A</v>
      </c>
      <c r="E135" s="46">
        <v>151.62355683000001</v>
      </c>
      <c r="F135" s="43" t="str">
        <f t="shared" si="13"/>
        <v>N/A</v>
      </c>
      <c r="G135" s="46">
        <v>185.91745141000001</v>
      </c>
      <c r="H135" s="43" t="str">
        <f t="shared" si="14"/>
        <v>N/A</v>
      </c>
      <c r="I135" s="12">
        <v>4.5750000000000002</v>
      </c>
      <c r="J135" s="12">
        <v>22.62</v>
      </c>
      <c r="K135" s="44" t="s">
        <v>732</v>
      </c>
      <c r="L135" s="9" t="str">
        <f t="shared" si="16"/>
        <v>Yes</v>
      </c>
    </row>
    <row r="136" spans="1:12" ht="25.5" x14ac:dyDescent="0.2">
      <c r="A136" s="2" t="s">
        <v>588</v>
      </c>
      <c r="B136" s="34" t="s">
        <v>217</v>
      </c>
      <c r="C136" s="46">
        <v>0</v>
      </c>
      <c r="D136" s="43" t="str">
        <f t="shared" ref="D136:D150" si="17">IF($B136="N/A","N/A",IF(C136&gt;10,"No",IF(C136&lt;-10,"No","Yes")))</f>
        <v>N/A</v>
      </c>
      <c r="E136" s="46">
        <v>0</v>
      </c>
      <c r="F136" s="43" t="str">
        <f t="shared" ref="F136:F150" si="18">IF($B136="N/A","N/A",IF(E136&gt;10,"No",IF(E136&lt;-10,"No","Yes")))</f>
        <v>N/A</v>
      </c>
      <c r="G136" s="46">
        <v>0</v>
      </c>
      <c r="H136" s="43" t="str">
        <f t="shared" ref="H136:H150" si="19">IF($B136="N/A","N/A",IF(G136&gt;10,"No",IF(G136&lt;-10,"No","Yes")))</f>
        <v>N/A</v>
      </c>
      <c r="I136" s="12" t="s">
        <v>1743</v>
      </c>
      <c r="J136" s="12" t="s">
        <v>1743</v>
      </c>
      <c r="K136" s="44" t="s">
        <v>732</v>
      </c>
      <c r="L136" s="9" t="str">
        <f t="shared" si="16"/>
        <v>N/A</v>
      </c>
    </row>
    <row r="137" spans="1:12" x14ac:dyDescent="0.2">
      <c r="A137" s="2" t="s">
        <v>589</v>
      </c>
      <c r="B137" s="34" t="s">
        <v>217</v>
      </c>
      <c r="C137" s="35">
        <v>0</v>
      </c>
      <c r="D137" s="43" t="str">
        <f t="shared" si="17"/>
        <v>N/A</v>
      </c>
      <c r="E137" s="35">
        <v>0</v>
      </c>
      <c r="F137" s="43" t="str">
        <f t="shared" si="18"/>
        <v>N/A</v>
      </c>
      <c r="G137" s="35">
        <v>0</v>
      </c>
      <c r="H137" s="43" t="str">
        <f t="shared" si="19"/>
        <v>N/A</v>
      </c>
      <c r="I137" s="12" t="s">
        <v>1743</v>
      </c>
      <c r="J137" s="12" t="s">
        <v>1743</v>
      </c>
      <c r="K137" s="44" t="s">
        <v>732</v>
      </c>
      <c r="L137" s="9" t="str">
        <f t="shared" si="16"/>
        <v>N/A</v>
      </c>
    </row>
    <row r="138" spans="1:12" ht="25.5" x14ac:dyDescent="0.2">
      <c r="A138" s="2" t="s">
        <v>1340</v>
      </c>
      <c r="B138" s="34" t="s">
        <v>217</v>
      </c>
      <c r="C138" s="46" t="s">
        <v>1743</v>
      </c>
      <c r="D138" s="43" t="str">
        <f t="shared" si="17"/>
        <v>N/A</v>
      </c>
      <c r="E138" s="46" t="s">
        <v>1743</v>
      </c>
      <c r="F138" s="43" t="str">
        <f t="shared" si="18"/>
        <v>N/A</v>
      </c>
      <c r="G138" s="46" t="s">
        <v>1743</v>
      </c>
      <c r="H138" s="43" t="str">
        <f t="shared" si="19"/>
        <v>N/A</v>
      </c>
      <c r="I138" s="12" t="s">
        <v>1743</v>
      </c>
      <c r="J138" s="12" t="s">
        <v>1743</v>
      </c>
      <c r="K138" s="44" t="s">
        <v>732</v>
      </c>
      <c r="L138" s="9" t="str">
        <f t="shared" si="16"/>
        <v>N/A</v>
      </c>
    </row>
    <row r="139" spans="1:12" ht="25.5" x14ac:dyDescent="0.2">
      <c r="A139" s="2" t="s">
        <v>590</v>
      </c>
      <c r="B139" s="34" t="s">
        <v>217</v>
      </c>
      <c r="C139" s="46">
        <v>15608621</v>
      </c>
      <c r="D139" s="43" t="str">
        <f t="shared" si="17"/>
        <v>N/A</v>
      </c>
      <c r="E139" s="46">
        <v>16188345</v>
      </c>
      <c r="F139" s="43" t="str">
        <f t="shared" si="18"/>
        <v>N/A</v>
      </c>
      <c r="G139" s="46">
        <v>17322722</v>
      </c>
      <c r="H139" s="43" t="str">
        <f t="shared" si="19"/>
        <v>N/A</v>
      </c>
      <c r="I139" s="12">
        <v>3.714</v>
      </c>
      <c r="J139" s="12">
        <v>7.0069999999999997</v>
      </c>
      <c r="K139" s="44" t="s">
        <v>732</v>
      </c>
      <c r="L139" s="9" t="str">
        <f t="shared" ref="L139:L150" si="20">IF(J139="Div by 0", "N/A", IF(K139="N/A","N/A", IF(J139&gt;VALUE(MID(K139,1,2)), "No", IF(J139&lt;-1*VALUE(MID(K139,1,2)), "No", "Yes"))))</f>
        <v>Yes</v>
      </c>
    </row>
    <row r="140" spans="1:12" ht="25.5" x14ac:dyDescent="0.2">
      <c r="A140" s="2" t="s">
        <v>591</v>
      </c>
      <c r="B140" s="34" t="s">
        <v>217</v>
      </c>
      <c r="C140" s="35">
        <v>15469</v>
      </c>
      <c r="D140" s="43" t="str">
        <f t="shared" si="17"/>
        <v>N/A</v>
      </c>
      <c r="E140" s="35">
        <v>16521</v>
      </c>
      <c r="F140" s="43" t="str">
        <f t="shared" si="18"/>
        <v>N/A</v>
      </c>
      <c r="G140" s="35">
        <v>19211</v>
      </c>
      <c r="H140" s="43" t="str">
        <f t="shared" si="19"/>
        <v>N/A</v>
      </c>
      <c r="I140" s="12">
        <v>6.8010000000000002</v>
      </c>
      <c r="J140" s="12">
        <v>16.28</v>
      </c>
      <c r="K140" s="44" t="s">
        <v>732</v>
      </c>
      <c r="L140" s="9" t="str">
        <f t="shared" si="20"/>
        <v>Yes</v>
      </c>
    </row>
    <row r="141" spans="1:12" ht="25.5" x14ac:dyDescent="0.2">
      <c r="A141" s="2" t="s">
        <v>1341</v>
      </c>
      <c r="B141" s="34" t="s">
        <v>217</v>
      </c>
      <c r="C141" s="46">
        <v>1009.0258582</v>
      </c>
      <c r="D141" s="43" t="str">
        <f t="shared" si="17"/>
        <v>N/A</v>
      </c>
      <c r="E141" s="46">
        <v>979.86471762999997</v>
      </c>
      <c r="F141" s="43" t="str">
        <f t="shared" si="18"/>
        <v>N/A</v>
      </c>
      <c r="G141" s="46">
        <v>901.70850034</v>
      </c>
      <c r="H141" s="43" t="str">
        <f t="shared" si="19"/>
        <v>N/A</v>
      </c>
      <c r="I141" s="12">
        <v>-2.89</v>
      </c>
      <c r="J141" s="12">
        <v>-7.98</v>
      </c>
      <c r="K141" s="44" t="s">
        <v>732</v>
      </c>
      <c r="L141" s="9" t="str">
        <f t="shared" si="20"/>
        <v>Yes</v>
      </c>
    </row>
    <row r="142" spans="1:12" ht="25.5" x14ac:dyDescent="0.2">
      <c r="A142" s="2" t="s">
        <v>592</v>
      </c>
      <c r="B142" s="34" t="s">
        <v>217</v>
      </c>
      <c r="C142" s="46">
        <v>24611902</v>
      </c>
      <c r="D142" s="43" t="str">
        <f t="shared" si="17"/>
        <v>N/A</v>
      </c>
      <c r="E142" s="46">
        <v>24952800</v>
      </c>
      <c r="F142" s="43" t="str">
        <f t="shared" si="18"/>
        <v>N/A</v>
      </c>
      <c r="G142" s="46">
        <v>26669897</v>
      </c>
      <c r="H142" s="43" t="str">
        <f t="shared" si="19"/>
        <v>N/A</v>
      </c>
      <c r="I142" s="12">
        <v>1.385</v>
      </c>
      <c r="J142" s="12">
        <v>6.8810000000000002</v>
      </c>
      <c r="K142" s="44" t="s">
        <v>732</v>
      </c>
      <c r="L142" s="9" t="str">
        <f t="shared" si="20"/>
        <v>Yes</v>
      </c>
    </row>
    <row r="143" spans="1:12" x14ac:dyDescent="0.2">
      <c r="A143" s="3" t="s">
        <v>593</v>
      </c>
      <c r="B143" s="34" t="s">
        <v>217</v>
      </c>
      <c r="C143" s="35">
        <v>596</v>
      </c>
      <c r="D143" s="43" t="str">
        <f t="shared" si="17"/>
        <v>N/A</v>
      </c>
      <c r="E143" s="35">
        <v>590</v>
      </c>
      <c r="F143" s="43" t="str">
        <f t="shared" si="18"/>
        <v>N/A</v>
      </c>
      <c r="G143" s="35">
        <v>599</v>
      </c>
      <c r="H143" s="43" t="str">
        <f t="shared" si="19"/>
        <v>N/A</v>
      </c>
      <c r="I143" s="12">
        <v>-1.01</v>
      </c>
      <c r="J143" s="12">
        <v>1.5249999999999999</v>
      </c>
      <c r="K143" s="44" t="s">
        <v>732</v>
      </c>
      <c r="L143" s="9" t="str">
        <f t="shared" si="20"/>
        <v>Yes</v>
      </c>
    </row>
    <row r="144" spans="1:12" ht="25.5" x14ac:dyDescent="0.2">
      <c r="A144" s="3" t="s">
        <v>1342</v>
      </c>
      <c r="B144" s="34" t="s">
        <v>217</v>
      </c>
      <c r="C144" s="46">
        <v>41295.137583999996</v>
      </c>
      <c r="D144" s="43" t="str">
        <f t="shared" si="17"/>
        <v>N/A</v>
      </c>
      <c r="E144" s="46">
        <v>42292.881355999998</v>
      </c>
      <c r="F144" s="43" t="str">
        <f t="shared" si="18"/>
        <v>N/A</v>
      </c>
      <c r="G144" s="46">
        <v>44524.035058000001</v>
      </c>
      <c r="H144" s="43" t="str">
        <f t="shared" si="19"/>
        <v>N/A</v>
      </c>
      <c r="I144" s="12">
        <v>2.4159999999999999</v>
      </c>
      <c r="J144" s="12">
        <v>5.2750000000000004</v>
      </c>
      <c r="K144" s="44" t="s">
        <v>732</v>
      </c>
      <c r="L144" s="9" t="str">
        <f t="shared" si="20"/>
        <v>Yes</v>
      </c>
    </row>
    <row r="145" spans="1:12" ht="25.5" x14ac:dyDescent="0.2">
      <c r="A145" s="2" t="s">
        <v>594</v>
      </c>
      <c r="B145" s="34" t="s">
        <v>217</v>
      </c>
      <c r="C145" s="46">
        <v>63890791</v>
      </c>
      <c r="D145" s="43" t="str">
        <f t="shared" si="17"/>
        <v>N/A</v>
      </c>
      <c r="E145" s="46">
        <v>72120269</v>
      </c>
      <c r="F145" s="43" t="str">
        <f t="shared" si="18"/>
        <v>N/A</v>
      </c>
      <c r="G145" s="46">
        <v>68138926</v>
      </c>
      <c r="H145" s="43" t="str">
        <f t="shared" si="19"/>
        <v>N/A</v>
      </c>
      <c r="I145" s="12">
        <v>12.88</v>
      </c>
      <c r="J145" s="12">
        <v>-5.52</v>
      </c>
      <c r="K145" s="44" t="s">
        <v>732</v>
      </c>
      <c r="L145" s="9" t="str">
        <f t="shared" si="20"/>
        <v>Yes</v>
      </c>
    </row>
    <row r="146" spans="1:12" x14ac:dyDescent="0.2">
      <c r="A146" s="2" t="s">
        <v>595</v>
      </c>
      <c r="B146" s="34" t="s">
        <v>217</v>
      </c>
      <c r="C146" s="35">
        <v>13916</v>
      </c>
      <c r="D146" s="43" t="str">
        <f t="shared" si="17"/>
        <v>N/A</v>
      </c>
      <c r="E146" s="35">
        <v>15284</v>
      </c>
      <c r="F146" s="43" t="str">
        <f t="shared" si="18"/>
        <v>N/A</v>
      </c>
      <c r="G146" s="35">
        <v>13159</v>
      </c>
      <c r="H146" s="43" t="str">
        <f t="shared" si="19"/>
        <v>N/A</v>
      </c>
      <c r="I146" s="12">
        <v>9.83</v>
      </c>
      <c r="J146" s="12">
        <v>-13.9</v>
      </c>
      <c r="K146" s="44" t="s">
        <v>732</v>
      </c>
      <c r="L146" s="9" t="str">
        <f t="shared" si="20"/>
        <v>Yes</v>
      </c>
    </row>
    <row r="147" spans="1:12" ht="25.5" x14ac:dyDescent="0.2">
      <c r="A147" s="2" t="s">
        <v>1343</v>
      </c>
      <c r="B147" s="34" t="s">
        <v>217</v>
      </c>
      <c r="C147" s="46">
        <v>4591.1749784000003</v>
      </c>
      <c r="D147" s="43" t="str">
        <f t="shared" si="17"/>
        <v>N/A</v>
      </c>
      <c r="E147" s="46">
        <v>4718.6776367000002</v>
      </c>
      <c r="F147" s="43" t="str">
        <f t="shared" si="18"/>
        <v>N/A</v>
      </c>
      <c r="G147" s="46">
        <v>5178.1234136000003</v>
      </c>
      <c r="H147" s="43" t="str">
        <f t="shared" si="19"/>
        <v>N/A</v>
      </c>
      <c r="I147" s="12">
        <v>2.7770000000000001</v>
      </c>
      <c r="J147" s="12">
        <v>9.7370000000000001</v>
      </c>
      <c r="K147" s="44" t="s">
        <v>732</v>
      </c>
      <c r="L147" s="9" t="str">
        <f t="shared" si="20"/>
        <v>Yes</v>
      </c>
    </row>
    <row r="148" spans="1:12" ht="25.5" x14ac:dyDescent="0.2">
      <c r="A148" s="2" t="s">
        <v>596</v>
      </c>
      <c r="B148" s="34" t="s">
        <v>217</v>
      </c>
      <c r="C148" s="46">
        <v>327687</v>
      </c>
      <c r="D148" s="43" t="str">
        <f t="shared" si="17"/>
        <v>N/A</v>
      </c>
      <c r="E148" s="46">
        <v>3587025</v>
      </c>
      <c r="F148" s="43" t="str">
        <f t="shared" si="18"/>
        <v>N/A</v>
      </c>
      <c r="G148" s="46">
        <v>4001351</v>
      </c>
      <c r="H148" s="43" t="str">
        <f t="shared" si="19"/>
        <v>N/A</v>
      </c>
      <c r="I148" s="12">
        <v>994.6</v>
      </c>
      <c r="J148" s="12">
        <v>11.55</v>
      </c>
      <c r="K148" s="44" t="s">
        <v>732</v>
      </c>
      <c r="L148" s="9" t="str">
        <f t="shared" si="20"/>
        <v>Yes</v>
      </c>
    </row>
    <row r="149" spans="1:12" x14ac:dyDescent="0.2">
      <c r="A149" s="2" t="s">
        <v>597</v>
      </c>
      <c r="B149" s="34" t="s">
        <v>217</v>
      </c>
      <c r="C149" s="35">
        <v>55</v>
      </c>
      <c r="D149" s="43" t="str">
        <f t="shared" si="17"/>
        <v>N/A</v>
      </c>
      <c r="E149" s="35">
        <v>320</v>
      </c>
      <c r="F149" s="43" t="str">
        <f t="shared" si="18"/>
        <v>N/A</v>
      </c>
      <c r="G149" s="35">
        <v>358</v>
      </c>
      <c r="H149" s="43" t="str">
        <f t="shared" si="19"/>
        <v>N/A</v>
      </c>
      <c r="I149" s="12">
        <v>481.8</v>
      </c>
      <c r="J149" s="12">
        <v>11.88</v>
      </c>
      <c r="K149" s="44" t="s">
        <v>732</v>
      </c>
      <c r="L149" s="9" t="str">
        <f t="shared" si="20"/>
        <v>Yes</v>
      </c>
    </row>
    <row r="150" spans="1:12" ht="25.5" x14ac:dyDescent="0.2">
      <c r="A150" s="4" t="s">
        <v>1344</v>
      </c>
      <c r="B150" s="34" t="s">
        <v>217</v>
      </c>
      <c r="C150" s="46">
        <v>5957.9454544999999</v>
      </c>
      <c r="D150" s="43" t="str">
        <f t="shared" si="17"/>
        <v>N/A</v>
      </c>
      <c r="E150" s="46">
        <v>11209.453125</v>
      </c>
      <c r="F150" s="43" t="str">
        <f t="shared" si="18"/>
        <v>N/A</v>
      </c>
      <c r="G150" s="46">
        <v>11176.958101</v>
      </c>
      <c r="H150" s="43" t="str">
        <f t="shared" si="19"/>
        <v>N/A</v>
      </c>
      <c r="I150" s="12">
        <v>88.14</v>
      </c>
      <c r="J150" s="12">
        <v>-0.28999999999999998</v>
      </c>
      <c r="K150" s="44" t="s">
        <v>732</v>
      </c>
      <c r="L150" s="9" t="str">
        <f t="shared" si="20"/>
        <v>Yes</v>
      </c>
    </row>
    <row r="151" spans="1:12" ht="25.5" x14ac:dyDescent="0.2">
      <c r="A151" s="4" t="s">
        <v>1345</v>
      </c>
      <c r="B151" s="34" t="s">
        <v>217</v>
      </c>
      <c r="C151" s="46">
        <v>1214.3418271</v>
      </c>
      <c r="D151" s="43" t="str">
        <f t="shared" ref="D151:D170" si="21">IF($B151="N/A","N/A",IF(C151&gt;10,"No",IF(C151&lt;-10,"No","Yes")))</f>
        <v>N/A</v>
      </c>
      <c r="E151" s="46">
        <v>1139.3292097000001</v>
      </c>
      <c r="F151" s="43" t="str">
        <f t="shared" ref="F151:F170" si="22">IF($B151="N/A","N/A",IF(E151&gt;10,"No",IF(E151&lt;-10,"No","Yes")))</f>
        <v>N/A</v>
      </c>
      <c r="G151" s="46">
        <v>1123.9192316000001</v>
      </c>
      <c r="H151" s="43" t="str">
        <f t="shared" ref="H151:H170" si="23">IF($B151="N/A","N/A",IF(G151&gt;10,"No",IF(G151&lt;-10,"No","Yes")))</f>
        <v>N/A</v>
      </c>
      <c r="I151" s="12">
        <v>-6.18</v>
      </c>
      <c r="J151" s="12">
        <v>-1.35</v>
      </c>
      <c r="K151" s="44" t="s">
        <v>732</v>
      </c>
      <c r="L151" s="9" t="str">
        <f t="shared" ref="L151:L170" si="24">IF(J151="Div by 0", "N/A", IF(K151="N/A","N/A", IF(J151&gt;VALUE(MID(K151,1,2)), "No", IF(J151&lt;-1*VALUE(MID(K151,1,2)), "No", "Yes"))))</f>
        <v>Yes</v>
      </c>
    </row>
    <row r="152" spans="1:12" ht="25.5" x14ac:dyDescent="0.2">
      <c r="A152" s="4" t="s">
        <v>1346</v>
      </c>
      <c r="B152" s="34" t="s">
        <v>217</v>
      </c>
      <c r="C152" s="46">
        <v>3726.7535885000002</v>
      </c>
      <c r="D152" s="43" t="str">
        <f t="shared" si="21"/>
        <v>N/A</v>
      </c>
      <c r="E152" s="46">
        <v>3527.7770114999998</v>
      </c>
      <c r="F152" s="43" t="str">
        <f t="shared" si="22"/>
        <v>N/A</v>
      </c>
      <c r="G152" s="46">
        <v>2653.4566371999999</v>
      </c>
      <c r="H152" s="43" t="str">
        <f t="shared" si="23"/>
        <v>N/A</v>
      </c>
      <c r="I152" s="12">
        <v>-5.34</v>
      </c>
      <c r="J152" s="12">
        <v>-24.8</v>
      </c>
      <c r="K152" s="44" t="s">
        <v>732</v>
      </c>
      <c r="L152" s="9" t="str">
        <f t="shared" si="24"/>
        <v>Yes</v>
      </c>
    </row>
    <row r="153" spans="1:12" ht="25.5" x14ac:dyDescent="0.2">
      <c r="A153" s="4" t="s">
        <v>1347</v>
      </c>
      <c r="B153" s="34" t="s">
        <v>217</v>
      </c>
      <c r="C153" s="46">
        <v>3302.3060083999999</v>
      </c>
      <c r="D153" s="43" t="str">
        <f t="shared" si="21"/>
        <v>N/A</v>
      </c>
      <c r="E153" s="46">
        <v>3120.0034034999999</v>
      </c>
      <c r="F153" s="43" t="str">
        <f t="shared" si="22"/>
        <v>N/A</v>
      </c>
      <c r="G153" s="46">
        <v>3056.6640935</v>
      </c>
      <c r="H153" s="43" t="str">
        <f t="shared" si="23"/>
        <v>N/A</v>
      </c>
      <c r="I153" s="12">
        <v>-5.52</v>
      </c>
      <c r="J153" s="12">
        <v>-2.0299999999999998</v>
      </c>
      <c r="K153" s="44" t="s">
        <v>732</v>
      </c>
      <c r="L153" s="9" t="str">
        <f t="shared" si="24"/>
        <v>Yes</v>
      </c>
    </row>
    <row r="154" spans="1:12" ht="25.5" x14ac:dyDescent="0.2">
      <c r="A154" s="4" t="s">
        <v>1348</v>
      </c>
      <c r="B154" s="34" t="s">
        <v>217</v>
      </c>
      <c r="C154" s="46">
        <v>317.28897656999999</v>
      </c>
      <c r="D154" s="43" t="str">
        <f t="shared" si="21"/>
        <v>N/A</v>
      </c>
      <c r="E154" s="46">
        <v>298.44640769</v>
      </c>
      <c r="F154" s="43" t="str">
        <f t="shared" si="22"/>
        <v>N/A</v>
      </c>
      <c r="G154" s="46">
        <v>302.07782442000001</v>
      </c>
      <c r="H154" s="43" t="str">
        <f t="shared" si="23"/>
        <v>N/A</v>
      </c>
      <c r="I154" s="12">
        <v>-5.94</v>
      </c>
      <c r="J154" s="12">
        <v>1.2170000000000001</v>
      </c>
      <c r="K154" s="44" t="s">
        <v>732</v>
      </c>
      <c r="L154" s="9" t="str">
        <f t="shared" si="24"/>
        <v>Yes</v>
      </c>
    </row>
    <row r="155" spans="1:12" ht="25.5" x14ac:dyDescent="0.2">
      <c r="A155" s="2" t="s">
        <v>1349</v>
      </c>
      <c r="B155" s="34" t="s">
        <v>217</v>
      </c>
      <c r="C155" s="46">
        <v>446.52000823999998</v>
      </c>
      <c r="D155" s="43" t="str">
        <f t="shared" si="21"/>
        <v>N/A</v>
      </c>
      <c r="E155" s="46">
        <v>435.17945452999999</v>
      </c>
      <c r="F155" s="43" t="str">
        <f t="shared" si="22"/>
        <v>N/A</v>
      </c>
      <c r="G155" s="46">
        <v>430.98878080999998</v>
      </c>
      <c r="H155" s="43" t="str">
        <f t="shared" si="23"/>
        <v>N/A</v>
      </c>
      <c r="I155" s="12">
        <v>-2.54</v>
      </c>
      <c r="J155" s="12">
        <v>-0.96299999999999997</v>
      </c>
      <c r="K155" s="44" t="s">
        <v>732</v>
      </c>
      <c r="L155" s="9" t="str">
        <f t="shared" si="24"/>
        <v>Yes</v>
      </c>
    </row>
    <row r="156" spans="1:12" ht="25.5" x14ac:dyDescent="0.2">
      <c r="A156" s="2" t="s">
        <v>1350</v>
      </c>
      <c r="B156" s="34" t="s">
        <v>217</v>
      </c>
      <c r="C156" s="46">
        <v>885.08789392000006</v>
      </c>
      <c r="D156" s="43" t="str">
        <f t="shared" si="21"/>
        <v>N/A</v>
      </c>
      <c r="E156" s="46">
        <v>844.29269031000001</v>
      </c>
      <c r="F156" s="43" t="str">
        <f t="shared" si="22"/>
        <v>N/A</v>
      </c>
      <c r="G156" s="46">
        <v>792.75158639000006</v>
      </c>
      <c r="H156" s="43" t="str">
        <f t="shared" si="23"/>
        <v>N/A</v>
      </c>
      <c r="I156" s="12">
        <v>-4.6100000000000003</v>
      </c>
      <c r="J156" s="12">
        <v>-6.1</v>
      </c>
      <c r="K156" s="44" t="s">
        <v>732</v>
      </c>
      <c r="L156" s="9" t="str">
        <f t="shared" si="24"/>
        <v>Yes</v>
      </c>
    </row>
    <row r="157" spans="1:12" ht="25.5" x14ac:dyDescent="0.2">
      <c r="A157" s="2" t="s">
        <v>1351</v>
      </c>
      <c r="B157" s="34" t="s">
        <v>217</v>
      </c>
      <c r="C157" s="46">
        <v>3545.5789473999998</v>
      </c>
      <c r="D157" s="43" t="str">
        <f t="shared" si="21"/>
        <v>N/A</v>
      </c>
      <c r="E157" s="46">
        <v>3437.5494253000002</v>
      </c>
      <c r="F157" s="43" t="str">
        <f t="shared" si="22"/>
        <v>N/A</v>
      </c>
      <c r="G157" s="46">
        <v>2035.7964602</v>
      </c>
      <c r="H157" s="43" t="str">
        <f t="shared" si="23"/>
        <v>N/A</v>
      </c>
      <c r="I157" s="12">
        <v>-3.05</v>
      </c>
      <c r="J157" s="12">
        <v>-40.799999999999997</v>
      </c>
      <c r="K157" s="44" t="s">
        <v>732</v>
      </c>
      <c r="L157" s="9" t="str">
        <f t="shared" si="24"/>
        <v>No</v>
      </c>
    </row>
    <row r="158" spans="1:12" ht="25.5" x14ac:dyDescent="0.2">
      <c r="A158" s="2" t="s">
        <v>1352</v>
      </c>
      <c r="B158" s="34" t="s">
        <v>217</v>
      </c>
      <c r="C158" s="46">
        <v>1780.7853361</v>
      </c>
      <c r="D158" s="43" t="str">
        <f t="shared" si="21"/>
        <v>N/A</v>
      </c>
      <c r="E158" s="46">
        <v>1711.4552424999999</v>
      </c>
      <c r="F158" s="43" t="str">
        <f t="shared" si="22"/>
        <v>N/A</v>
      </c>
      <c r="G158" s="46">
        <v>1704.4622924</v>
      </c>
      <c r="H158" s="43" t="str">
        <f t="shared" si="23"/>
        <v>N/A</v>
      </c>
      <c r="I158" s="12">
        <v>-3.89</v>
      </c>
      <c r="J158" s="12">
        <v>-0.40899999999999997</v>
      </c>
      <c r="K158" s="44" t="s">
        <v>732</v>
      </c>
      <c r="L158" s="9" t="str">
        <f t="shared" si="24"/>
        <v>Yes</v>
      </c>
    </row>
    <row r="159" spans="1:12" ht="25.5" x14ac:dyDescent="0.2">
      <c r="A159" s="2" t="s">
        <v>1353</v>
      </c>
      <c r="B159" s="34" t="s">
        <v>217</v>
      </c>
      <c r="C159" s="46">
        <v>666.21323445999997</v>
      </c>
      <c r="D159" s="43" t="str">
        <f t="shared" si="21"/>
        <v>N/A</v>
      </c>
      <c r="E159" s="46">
        <v>633.48837208999998</v>
      </c>
      <c r="F159" s="43" t="str">
        <f t="shared" si="22"/>
        <v>N/A</v>
      </c>
      <c r="G159" s="46">
        <v>557.47028855999997</v>
      </c>
      <c r="H159" s="43" t="str">
        <f t="shared" si="23"/>
        <v>N/A</v>
      </c>
      <c r="I159" s="12">
        <v>-4.91</v>
      </c>
      <c r="J159" s="12">
        <v>-12</v>
      </c>
      <c r="K159" s="44" t="s">
        <v>732</v>
      </c>
      <c r="L159" s="9" t="str">
        <f t="shared" si="24"/>
        <v>Yes</v>
      </c>
    </row>
    <row r="160" spans="1:12" ht="25.5" x14ac:dyDescent="0.2">
      <c r="A160" s="4" t="s">
        <v>1354</v>
      </c>
      <c r="B160" s="34" t="s">
        <v>217</v>
      </c>
      <c r="C160" s="46">
        <v>8.0223076394999993</v>
      </c>
      <c r="D160" s="43" t="str">
        <f t="shared" si="21"/>
        <v>N/A</v>
      </c>
      <c r="E160" s="46">
        <v>3.9660255980999999</v>
      </c>
      <c r="F160" s="43" t="str">
        <f t="shared" si="22"/>
        <v>N/A</v>
      </c>
      <c r="G160" s="46">
        <v>2.0148594617</v>
      </c>
      <c r="H160" s="43" t="str">
        <f t="shared" si="23"/>
        <v>N/A</v>
      </c>
      <c r="I160" s="12">
        <v>-50.6</v>
      </c>
      <c r="J160" s="12">
        <v>-49.2</v>
      </c>
      <c r="K160" s="44" t="s">
        <v>732</v>
      </c>
      <c r="L160" s="9" t="str">
        <f t="shared" si="24"/>
        <v>No</v>
      </c>
    </row>
    <row r="161" spans="1:12" x14ac:dyDescent="0.2">
      <c r="A161" s="4" t="s">
        <v>1355</v>
      </c>
      <c r="B161" s="34" t="s">
        <v>217</v>
      </c>
      <c r="C161" s="46">
        <v>1010.2107162</v>
      </c>
      <c r="D161" s="43" t="str">
        <f t="shared" si="21"/>
        <v>N/A</v>
      </c>
      <c r="E161" s="46">
        <v>1015.7228694</v>
      </c>
      <c r="F161" s="43" t="str">
        <f t="shared" si="22"/>
        <v>N/A</v>
      </c>
      <c r="G161" s="46">
        <v>1034.3011710999999</v>
      </c>
      <c r="H161" s="43" t="str">
        <f t="shared" si="23"/>
        <v>N/A</v>
      </c>
      <c r="I161" s="12">
        <v>0.54559999999999997</v>
      </c>
      <c r="J161" s="12">
        <v>1.829</v>
      </c>
      <c r="K161" s="44" t="s">
        <v>732</v>
      </c>
      <c r="L161" s="9" t="str">
        <f t="shared" si="24"/>
        <v>Yes</v>
      </c>
    </row>
    <row r="162" spans="1:12" x14ac:dyDescent="0.2">
      <c r="A162" s="4" t="s">
        <v>1356</v>
      </c>
      <c r="B162" s="34" t="s">
        <v>217</v>
      </c>
      <c r="C162" s="46">
        <v>1405.3564593000001</v>
      </c>
      <c r="D162" s="43" t="str">
        <f t="shared" si="21"/>
        <v>N/A</v>
      </c>
      <c r="E162" s="46">
        <v>1455.4022989</v>
      </c>
      <c r="F162" s="43" t="str">
        <f t="shared" si="22"/>
        <v>N/A</v>
      </c>
      <c r="G162" s="46">
        <v>1666.2725664</v>
      </c>
      <c r="H162" s="43" t="str">
        <f t="shared" si="23"/>
        <v>N/A</v>
      </c>
      <c r="I162" s="12">
        <v>3.5609999999999999</v>
      </c>
      <c r="J162" s="12">
        <v>14.49</v>
      </c>
      <c r="K162" s="44" t="s">
        <v>732</v>
      </c>
      <c r="L162" s="9" t="str">
        <f t="shared" si="24"/>
        <v>Yes</v>
      </c>
    </row>
    <row r="163" spans="1:12" ht="25.5" x14ac:dyDescent="0.2">
      <c r="A163" s="4" t="s">
        <v>1357</v>
      </c>
      <c r="B163" s="34" t="s">
        <v>217</v>
      </c>
      <c r="C163" s="46">
        <v>2919.0103361000001</v>
      </c>
      <c r="D163" s="43" t="str">
        <f t="shared" si="21"/>
        <v>N/A</v>
      </c>
      <c r="E163" s="46">
        <v>2948.1113298</v>
      </c>
      <c r="F163" s="43" t="str">
        <f t="shared" si="22"/>
        <v>N/A</v>
      </c>
      <c r="G163" s="46">
        <v>2951.8276384000001</v>
      </c>
      <c r="H163" s="43" t="str">
        <f t="shared" si="23"/>
        <v>N/A</v>
      </c>
      <c r="I163" s="12">
        <v>0.99690000000000001</v>
      </c>
      <c r="J163" s="12">
        <v>0.12609999999999999</v>
      </c>
      <c r="K163" s="44" t="s">
        <v>732</v>
      </c>
      <c r="L163" s="9" t="str">
        <f t="shared" si="24"/>
        <v>Yes</v>
      </c>
    </row>
    <row r="164" spans="1:12" x14ac:dyDescent="0.2">
      <c r="A164" s="4" t="s">
        <v>1358</v>
      </c>
      <c r="B164" s="34" t="s">
        <v>217</v>
      </c>
      <c r="C164" s="46">
        <v>230.29954419000001</v>
      </c>
      <c r="D164" s="43" t="str">
        <f t="shared" si="21"/>
        <v>N/A</v>
      </c>
      <c r="E164" s="46">
        <v>239.1615348</v>
      </c>
      <c r="F164" s="43" t="str">
        <f t="shared" si="22"/>
        <v>N/A</v>
      </c>
      <c r="G164" s="46">
        <v>259.40638245999997</v>
      </c>
      <c r="H164" s="43" t="str">
        <f t="shared" si="23"/>
        <v>N/A</v>
      </c>
      <c r="I164" s="12">
        <v>3.8479999999999999</v>
      </c>
      <c r="J164" s="12">
        <v>8.4649999999999999</v>
      </c>
      <c r="K164" s="44" t="s">
        <v>732</v>
      </c>
      <c r="L164" s="9" t="str">
        <f t="shared" si="24"/>
        <v>Yes</v>
      </c>
    </row>
    <row r="165" spans="1:12" x14ac:dyDescent="0.2">
      <c r="A165" s="4" t="s">
        <v>1359</v>
      </c>
      <c r="B165" s="34" t="s">
        <v>217</v>
      </c>
      <c r="C165" s="46">
        <v>241.2589059</v>
      </c>
      <c r="D165" s="43" t="str">
        <f t="shared" si="21"/>
        <v>N/A</v>
      </c>
      <c r="E165" s="46">
        <v>248.23225893</v>
      </c>
      <c r="F165" s="43" t="str">
        <f t="shared" si="22"/>
        <v>N/A</v>
      </c>
      <c r="G165" s="46">
        <v>258.15396550999998</v>
      </c>
      <c r="H165" s="43" t="str">
        <f t="shared" si="23"/>
        <v>N/A</v>
      </c>
      <c r="I165" s="12">
        <v>2.89</v>
      </c>
      <c r="J165" s="12">
        <v>3.9969999999999999</v>
      </c>
      <c r="K165" s="44" t="s">
        <v>732</v>
      </c>
      <c r="L165" s="9" t="str">
        <f t="shared" si="24"/>
        <v>Yes</v>
      </c>
    </row>
    <row r="166" spans="1:12" x14ac:dyDescent="0.2">
      <c r="A166" s="4" t="s">
        <v>1360</v>
      </c>
      <c r="B166" s="34" t="s">
        <v>217</v>
      </c>
      <c r="C166" s="46">
        <v>3844.5310795999999</v>
      </c>
      <c r="D166" s="43" t="str">
        <f t="shared" si="21"/>
        <v>N/A</v>
      </c>
      <c r="E166" s="46">
        <v>3949.3893188000002</v>
      </c>
      <c r="F166" s="43" t="str">
        <f t="shared" si="22"/>
        <v>N/A</v>
      </c>
      <c r="G166" s="46">
        <v>3822.3843958000002</v>
      </c>
      <c r="H166" s="43" t="str">
        <f t="shared" si="23"/>
        <v>N/A</v>
      </c>
      <c r="I166" s="12">
        <v>2.7269999999999999</v>
      </c>
      <c r="J166" s="12">
        <v>-3.22</v>
      </c>
      <c r="K166" s="44" t="s">
        <v>732</v>
      </c>
      <c r="L166" s="9" t="str">
        <f t="shared" si="24"/>
        <v>Yes</v>
      </c>
    </row>
    <row r="167" spans="1:12" x14ac:dyDescent="0.2">
      <c r="A167" s="45" t="s">
        <v>1361</v>
      </c>
      <c r="B167" s="34" t="s">
        <v>217</v>
      </c>
      <c r="C167" s="46">
        <v>7668.4952153000004</v>
      </c>
      <c r="D167" s="43" t="str">
        <f t="shared" si="21"/>
        <v>N/A</v>
      </c>
      <c r="E167" s="46">
        <v>7493.4666667000001</v>
      </c>
      <c r="F167" s="43" t="str">
        <f t="shared" si="22"/>
        <v>N/A</v>
      </c>
      <c r="G167" s="46">
        <v>5898.180531</v>
      </c>
      <c r="H167" s="43" t="str">
        <f t="shared" si="23"/>
        <v>N/A</v>
      </c>
      <c r="I167" s="12">
        <v>-2.2799999999999998</v>
      </c>
      <c r="J167" s="12">
        <v>-21.3</v>
      </c>
      <c r="K167" s="44" t="s">
        <v>732</v>
      </c>
      <c r="L167" s="9" t="str">
        <f t="shared" si="24"/>
        <v>Yes</v>
      </c>
    </row>
    <row r="168" spans="1:12" x14ac:dyDescent="0.2">
      <c r="A168" s="45" t="s">
        <v>1362</v>
      </c>
      <c r="B168" s="34" t="s">
        <v>217</v>
      </c>
      <c r="C168" s="46">
        <v>8248.9821429000003</v>
      </c>
      <c r="D168" s="43" t="str">
        <f t="shared" si="21"/>
        <v>N/A</v>
      </c>
      <c r="E168" s="46">
        <v>8253.8978143999993</v>
      </c>
      <c r="F168" s="43" t="str">
        <f t="shared" si="22"/>
        <v>N/A</v>
      </c>
      <c r="G168" s="46">
        <v>8332.2613235999997</v>
      </c>
      <c r="H168" s="43" t="str">
        <f t="shared" si="23"/>
        <v>N/A</v>
      </c>
      <c r="I168" s="12">
        <v>5.96E-2</v>
      </c>
      <c r="J168" s="12">
        <v>0.94940000000000002</v>
      </c>
      <c r="K168" s="44" t="s">
        <v>732</v>
      </c>
      <c r="L168" s="9" t="str">
        <f t="shared" si="24"/>
        <v>Yes</v>
      </c>
    </row>
    <row r="169" spans="1:12" x14ac:dyDescent="0.2">
      <c r="A169" s="45" t="s">
        <v>1363</v>
      </c>
      <c r="B169" s="34" t="s">
        <v>217</v>
      </c>
      <c r="C169" s="46">
        <v>2343.2979341</v>
      </c>
      <c r="D169" s="43" t="str">
        <f t="shared" si="21"/>
        <v>N/A</v>
      </c>
      <c r="E169" s="46">
        <v>2543.7024597999998</v>
      </c>
      <c r="F169" s="43" t="str">
        <f t="shared" si="22"/>
        <v>N/A</v>
      </c>
      <c r="G169" s="46">
        <v>2233.0914575000002</v>
      </c>
      <c r="H169" s="43" t="str">
        <f t="shared" si="23"/>
        <v>N/A</v>
      </c>
      <c r="I169" s="12">
        <v>8.5519999999999996</v>
      </c>
      <c r="J169" s="12">
        <v>-12.2</v>
      </c>
      <c r="K169" s="44" t="s">
        <v>732</v>
      </c>
      <c r="L169" s="9" t="str">
        <f t="shared" si="24"/>
        <v>Yes</v>
      </c>
    </row>
    <row r="170" spans="1:12" x14ac:dyDescent="0.2">
      <c r="A170" s="45" t="s">
        <v>1364</v>
      </c>
      <c r="B170" s="34" t="s">
        <v>217</v>
      </c>
      <c r="C170" s="46">
        <v>1083.5677808999999</v>
      </c>
      <c r="D170" s="43" t="str">
        <f t="shared" si="21"/>
        <v>N/A</v>
      </c>
      <c r="E170" s="46">
        <v>1161.8605508000001</v>
      </c>
      <c r="F170" s="43" t="str">
        <f t="shared" si="22"/>
        <v>N/A</v>
      </c>
      <c r="G170" s="46">
        <v>1294.1538462000001</v>
      </c>
      <c r="H170" s="43" t="str">
        <f t="shared" si="23"/>
        <v>N/A</v>
      </c>
      <c r="I170" s="12">
        <v>7.2249999999999996</v>
      </c>
      <c r="J170" s="12">
        <v>11.39</v>
      </c>
      <c r="K170" s="44" t="s">
        <v>732</v>
      </c>
      <c r="L170" s="9" t="str">
        <f t="shared" si="24"/>
        <v>Yes</v>
      </c>
    </row>
    <row r="171" spans="1:12" x14ac:dyDescent="0.2">
      <c r="A171" s="45" t="s">
        <v>85</v>
      </c>
      <c r="B171" s="34" t="s">
        <v>217</v>
      </c>
      <c r="C171" s="8">
        <v>11.926306645</v>
      </c>
      <c r="D171" s="43" t="str">
        <f t="shared" ref="D171:D202" si="25">IF($B171="N/A","N/A",IF(C171&gt;10,"No",IF(C171&lt;-10,"No","Yes")))</f>
        <v>N/A</v>
      </c>
      <c r="E171" s="8">
        <v>10.737020960000001</v>
      </c>
      <c r="F171" s="43" t="str">
        <f t="shared" ref="F171:F202" si="26">IF($B171="N/A","N/A",IF(E171&gt;10,"No",IF(E171&lt;-10,"No","Yes")))</f>
        <v>N/A</v>
      </c>
      <c r="G171" s="8">
        <v>11.052455802000001</v>
      </c>
      <c r="H171" s="43" t="str">
        <f t="shared" ref="H171:H202" si="27">IF($B171="N/A","N/A",IF(G171&gt;10,"No",IF(G171&lt;-10,"No","Yes")))</f>
        <v>N/A</v>
      </c>
      <c r="I171" s="12">
        <v>-9.9700000000000006</v>
      </c>
      <c r="J171" s="12">
        <v>2.9380000000000002</v>
      </c>
      <c r="K171" s="44" t="s">
        <v>732</v>
      </c>
      <c r="L171" s="9" t="str">
        <f t="shared" ref="L171:L202" si="28">IF(J171="Div by 0", "N/A", IF(K171="N/A","N/A", IF(J171&gt;VALUE(MID(K171,1,2)), "No", IF(J171&lt;-1*VALUE(MID(K171,1,2)), "No", "Yes"))))</f>
        <v>Yes</v>
      </c>
    </row>
    <row r="172" spans="1:12" x14ac:dyDescent="0.2">
      <c r="A172" s="45" t="s">
        <v>465</v>
      </c>
      <c r="B172" s="34" t="s">
        <v>217</v>
      </c>
      <c r="C172" s="8">
        <v>18.899521531000001</v>
      </c>
      <c r="D172" s="43" t="str">
        <f t="shared" si="25"/>
        <v>N/A</v>
      </c>
      <c r="E172" s="8">
        <v>18.620689655</v>
      </c>
      <c r="F172" s="43" t="str">
        <f t="shared" si="26"/>
        <v>N/A</v>
      </c>
      <c r="G172" s="8">
        <v>18.584070795999999</v>
      </c>
      <c r="H172" s="43" t="str">
        <f t="shared" si="27"/>
        <v>N/A</v>
      </c>
      <c r="I172" s="12">
        <v>-1.48</v>
      </c>
      <c r="J172" s="12">
        <v>-0.19700000000000001</v>
      </c>
      <c r="K172" s="44" t="s">
        <v>732</v>
      </c>
      <c r="L172" s="9" t="str">
        <f t="shared" si="28"/>
        <v>Yes</v>
      </c>
    </row>
    <row r="173" spans="1:12" x14ac:dyDescent="0.2">
      <c r="A173" s="45" t="s">
        <v>466</v>
      </c>
      <c r="B173" s="34" t="s">
        <v>217</v>
      </c>
      <c r="C173" s="8">
        <v>16.210084034000001</v>
      </c>
      <c r="D173" s="43" t="str">
        <f t="shared" si="25"/>
        <v>N/A</v>
      </c>
      <c r="E173" s="8">
        <v>15.836306229</v>
      </c>
      <c r="F173" s="43" t="str">
        <f t="shared" si="26"/>
        <v>N/A</v>
      </c>
      <c r="G173" s="8">
        <v>15.854996784000001</v>
      </c>
      <c r="H173" s="43" t="str">
        <f t="shared" si="27"/>
        <v>N/A</v>
      </c>
      <c r="I173" s="12">
        <v>-2.31</v>
      </c>
      <c r="J173" s="12">
        <v>0.11799999999999999</v>
      </c>
      <c r="K173" s="44" t="s">
        <v>732</v>
      </c>
      <c r="L173" s="9" t="str">
        <f t="shared" si="28"/>
        <v>Yes</v>
      </c>
    </row>
    <row r="174" spans="1:12" x14ac:dyDescent="0.2">
      <c r="A174" s="2" t="s">
        <v>467</v>
      </c>
      <c r="B174" s="34" t="s">
        <v>217</v>
      </c>
      <c r="C174" s="8">
        <v>9.5063156224000007</v>
      </c>
      <c r="D174" s="43" t="str">
        <f t="shared" si="25"/>
        <v>N/A</v>
      </c>
      <c r="E174" s="8">
        <v>7.5613875536000004</v>
      </c>
      <c r="F174" s="43" t="str">
        <f t="shared" si="26"/>
        <v>N/A</v>
      </c>
      <c r="G174" s="8">
        <v>8.0249429410000008</v>
      </c>
      <c r="H174" s="43" t="str">
        <f t="shared" si="27"/>
        <v>N/A</v>
      </c>
      <c r="I174" s="12">
        <v>-20.5</v>
      </c>
      <c r="J174" s="12">
        <v>6.1310000000000002</v>
      </c>
      <c r="K174" s="44" t="s">
        <v>732</v>
      </c>
      <c r="L174" s="9" t="str">
        <f t="shared" si="28"/>
        <v>Yes</v>
      </c>
    </row>
    <row r="175" spans="1:12" x14ac:dyDescent="0.2">
      <c r="A175" s="2" t="s">
        <v>468</v>
      </c>
      <c r="B175" s="34" t="s">
        <v>217</v>
      </c>
      <c r="C175" s="8">
        <v>12.052989223999999</v>
      </c>
      <c r="D175" s="43" t="str">
        <f t="shared" si="25"/>
        <v>N/A</v>
      </c>
      <c r="E175" s="8">
        <v>12.001608256000001</v>
      </c>
      <c r="F175" s="43" t="str">
        <f t="shared" si="26"/>
        <v>N/A</v>
      </c>
      <c r="G175" s="8">
        <v>12.090469654</v>
      </c>
      <c r="H175" s="43" t="str">
        <f t="shared" si="27"/>
        <v>N/A</v>
      </c>
      <c r="I175" s="12">
        <v>-0.42599999999999999</v>
      </c>
      <c r="J175" s="12">
        <v>0.74039999999999995</v>
      </c>
      <c r="K175" s="44" t="s">
        <v>732</v>
      </c>
      <c r="L175" s="9" t="str">
        <f t="shared" si="28"/>
        <v>Yes</v>
      </c>
    </row>
    <row r="176" spans="1:12" x14ac:dyDescent="0.2">
      <c r="A176" s="2" t="s">
        <v>1365</v>
      </c>
      <c r="B176" s="34" t="s">
        <v>217</v>
      </c>
      <c r="C176" s="8">
        <v>2.1717098596</v>
      </c>
      <c r="D176" s="43" t="str">
        <f t="shared" si="25"/>
        <v>N/A</v>
      </c>
      <c r="E176" s="8">
        <v>2.0878187298999999</v>
      </c>
      <c r="F176" s="43" t="str">
        <f t="shared" si="26"/>
        <v>N/A</v>
      </c>
      <c r="G176" s="8">
        <v>2.0555693216000002</v>
      </c>
      <c r="H176" s="43" t="str">
        <f t="shared" si="27"/>
        <v>N/A</v>
      </c>
      <c r="I176" s="12">
        <v>-3.86</v>
      </c>
      <c r="J176" s="12">
        <v>-1.54</v>
      </c>
      <c r="K176" s="44" t="s">
        <v>732</v>
      </c>
      <c r="L176" s="9" t="str">
        <f t="shared" si="28"/>
        <v>Yes</v>
      </c>
    </row>
    <row r="177" spans="1:12" x14ac:dyDescent="0.2">
      <c r="A177" s="2" t="s">
        <v>1366</v>
      </c>
      <c r="B177" s="34" t="s">
        <v>217</v>
      </c>
      <c r="C177" s="8">
        <v>8.8516746411000007</v>
      </c>
      <c r="D177" s="43" t="str">
        <f t="shared" si="25"/>
        <v>N/A</v>
      </c>
      <c r="E177" s="8">
        <v>7.5862068966000002</v>
      </c>
      <c r="F177" s="43" t="str">
        <f t="shared" si="26"/>
        <v>N/A</v>
      </c>
      <c r="G177" s="8">
        <v>4.9557522124000002</v>
      </c>
      <c r="H177" s="43" t="str">
        <f t="shared" si="27"/>
        <v>N/A</v>
      </c>
      <c r="I177" s="12">
        <v>-14.3</v>
      </c>
      <c r="J177" s="12">
        <v>-34.700000000000003</v>
      </c>
      <c r="K177" s="44" t="s">
        <v>732</v>
      </c>
      <c r="L177" s="9" t="str">
        <f t="shared" si="28"/>
        <v>No</v>
      </c>
    </row>
    <row r="178" spans="1:12" x14ac:dyDescent="0.2">
      <c r="A178" s="2" t="s">
        <v>1367</v>
      </c>
      <c r="B178" s="34" t="s">
        <v>217</v>
      </c>
      <c r="C178" s="8">
        <v>4.1092436975000002</v>
      </c>
      <c r="D178" s="43" t="str">
        <f t="shared" si="25"/>
        <v>N/A</v>
      </c>
      <c r="E178" s="8">
        <v>3.9447246483999998</v>
      </c>
      <c r="F178" s="43" t="str">
        <f t="shared" si="26"/>
        <v>N/A</v>
      </c>
      <c r="G178" s="8">
        <v>4.0867294811999999</v>
      </c>
      <c r="H178" s="43" t="str">
        <f t="shared" si="27"/>
        <v>N/A</v>
      </c>
      <c r="I178" s="12">
        <v>-4</v>
      </c>
      <c r="J178" s="12">
        <v>3.6</v>
      </c>
      <c r="K178" s="44" t="s">
        <v>732</v>
      </c>
      <c r="L178" s="9" t="str">
        <f t="shared" si="28"/>
        <v>Yes</v>
      </c>
    </row>
    <row r="179" spans="1:12" x14ac:dyDescent="0.2">
      <c r="A179" s="2" t="s">
        <v>1368</v>
      </c>
      <c r="B179" s="34" t="s">
        <v>217</v>
      </c>
      <c r="C179" s="8">
        <v>1.7642923555000001</v>
      </c>
      <c r="D179" s="43" t="str">
        <f t="shared" si="25"/>
        <v>N/A</v>
      </c>
      <c r="E179" s="8">
        <v>1.7127885323000001</v>
      </c>
      <c r="F179" s="43" t="str">
        <f t="shared" si="26"/>
        <v>N/A</v>
      </c>
      <c r="G179" s="8">
        <v>1.6200684707999999</v>
      </c>
      <c r="H179" s="43" t="str">
        <f t="shared" si="27"/>
        <v>N/A</v>
      </c>
      <c r="I179" s="12">
        <v>-2.92</v>
      </c>
      <c r="J179" s="12">
        <v>-5.41</v>
      </c>
      <c r="K179" s="44" t="s">
        <v>732</v>
      </c>
      <c r="L179" s="9" t="str">
        <f t="shared" si="28"/>
        <v>Yes</v>
      </c>
    </row>
    <row r="180" spans="1:12" x14ac:dyDescent="0.2">
      <c r="A180" s="2" t="s">
        <v>1369</v>
      </c>
      <c r="B180" s="34" t="s">
        <v>217</v>
      </c>
      <c r="C180" s="8">
        <v>4.8047223600000001E-2</v>
      </c>
      <c r="D180" s="43" t="str">
        <f t="shared" si="25"/>
        <v>N/A</v>
      </c>
      <c r="E180" s="8">
        <v>5.3608523800000002E-2</v>
      </c>
      <c r="F180" s="43" t="str">
        <f t="shared" si="26"/>
        <v>N/A</v>
      </c>
      <c r="G180" s="8">
        <v>2.98382765E-2</v>
      </c>
      <c r="H180" s="43" t="str">
        <f t="shared" si="27"/>
        <v>N/A</v>
      </c>
      <c r="I180" s="12">
        <v>11.57</v>
      </c>
      <c r="J180" s="12">
        <v>-44.3</v>
      </c>
      <c r="K180" s="44" t="s">
        <v>732</v>
      </c>
      <c r="L180" s="9" t="str">
        <f t="shared" si="28"/>
        <v>No</v>
      </c>
    </row>
    <row r="181" spans="1:12" x14ac:dyDescent="0.2">
      <c r="A181" s="2" t="s">
        <v>86</v>
      </c>
      <c r="B181" s="34" t="s">
        <v>217</v>
      </c>
      <c r="C181" s="8">
        <v>1.3333333332999999</v>
      </c>
      <c r="D181" s="43" t="str">
        <f t="shared" si="25"/>
        <v>N/A</v>
      </c>
      <c r="E181" s="8">
        <v>1.3377926420999999</v>
      </c>
      <c r="F181" s="43" t="str">
        <f t="shared" si="26"/>
        <v>N/A</v>
      </c>
      <c r="G181" s="8">
        <v>1.2054507338</v>
      </c>
      <c r="H181" s="43" t="str">
        <f t="shared" si="27"/>
        <v>N/A</v>
      </c>
      <c r="I181" s="12">
        <v>0.33439999999999998</v>
      </c>
      <c r="J181" s="12">
        <v>-9.89</v>
      </c>
      <c r="K181" s="44" t="s">
        <v>732</v>
      </c>
      <c r="L181" s="9" t="str">
        <f t="shared" si="28"/>
        <v>Yes</v>
      </c>
    </row>
    <row r="182" spans="1:12" x14ac:dyDescent="0.2">
      <c r="A182" s="2" t="s">
        <v>87</v>
      </c>
      <c r="B182" s="34" t="s">
        <v>217</v>
      </c>
      <c r="C182" s="8">
        <v>49.831089233</v>
      </c>
      <c r="D182" s="43" t="str">
        <f t="shared" si="25"/>
        <v>N/A</v>
      </c>
      <c r="E182" s="8">
        <v>51.043327476000002</v>
      </c>
      <c r="F182" s="43" t="str">
        <f t="shared" si="26"/>
        <v>N/A</v>
      </c>
      <c r="G182" s="8">
        <v>51.222244965999998</v>
      </c>
      <c r="H182" s="43" t="str">
        <f t="shared" si="27"/>
        <v>N/A</v>
      </c>
      <c r="I182" s="12">
        <v>2.4329999999999998</v>
      </c>
      <c r="J182" s="12">
        <v>0.35049999999999998</v>
      </c>
      <c r="K182" s="44" t="s">
        <v>732</v>
      </c>
      <c r="L182" s="9" t="str">
        <f t="shared" si="28"/>
        <v>Yes</v>
      </c>
    </row>
    <row r="183" spans="1:12" x14ac:dyDescent="0.2">
      <c r="A183" s="2" t="s">
        <v>469</v>
      </c>
      <c r="B183" s="34" t="s">
        <v>217</v>
      </c>
      <c r="C183" s="8">
        <v>59.808612439999997</v>
      </c>
      <c r="D183" s="43" t="str">
        <f t="shared" si="25"/>
        <v>N/A</v>
      </c>
      <c r="E183" s="8">
        <v>62.528735632</v>
      </c>
      <c r="F183" s="43" t="str">
        <f t="shared" si="26"/>
        <v>N/A</v>
      </c>
      <c r="G183" s="8">
        <v>59.469026548999999</v>
      </c>
      <c r="H183" s="43" t="str">
        <f t="shared" si="27"/>
        <v>N/A</v>
      </c>
      <c r="I183" s="12">
        <v>4.548</v>
      </c>
      <c r="J183" s="12">
        <v>-4.8899999999999997</v>
      </c>
      <c r="K183" s="44" t="s">
        <v>732</v>
      </c>
      <c r="L183" s="9" t="str">
        <f t="shared" si="28"/>
        <v>Yes</v>
      </c>
    </row>
    <row r="184" spans="1:12" x14ac:dyDescent="0.2">
      <c r="A184" s="2" t="s">
        <v>470</v>
      </c>
      <c r="B184" s="34" t="s">
        <v>217</v>
      </c>
      <c r="C184" s="8">
        <v>75.873949580000001</v>
      </c>
      <c r="D184" s="43" t="str">
        <f t="shared" si="25"/>
        <v>N/A</v>
      </c>
      <c r="E184" s="8">
        <v>77.438799360000004</v>
      </c>
      <c r="F184" s="43" t="str">
        <f t="shared" si="26"/>
        <v>N/A</v>
      </c>
      <c r="G184" s="8">
        <v>76.103984561000004</v>
      </c>
      <c r="H184" s="43" t="str">
        <f t="shared" si="27"/>
        <v>N/A</v>
      </c>
      <c r="I184" s="12">
        <v>2.0619999999999998</v>
      </c>
      <c r="J184" s="12">
        <v>-1.72</v>
      </c>
      <c r="K184" s="44" t="s">
        <v>732</v>
      </c>
      <c r="L184" s="9" t="str">
        <f t="shared" si="28"/>
        <v>Yes</v>
      </c>
    </row>
    <row r="185" spans="1:12" x14ac:dyDescent="0.2">
      <c r="A185" s="2" t="s">
        <v>471</v>
      </c>
      <c r="B185" s="34" t="s">
        <v>217</v>
      </c>
      <c r="C185" s="8">
        <v>38.131845704</v>
      </c>
      <c r="D185" s="43" t="str">
        <f t="shared" si="25"/>
        <v>N/A</v>
      </c>
      <c r="E185" s="8">
        <v>39.279372916</v>
      </c>
      <c r="F185" s="43" t="str">
        <f t="shared" si="26"/>
        <v>N/A</v>
      </c>
      <c r="G185" s="8">
        <v>40.045239647999999</v>
      </c>
      <c r="H185" s="43" t="str">
        <f t="shared" si="27"/>
        <v>N/A</v>
      </c>
      <c r="I185" s="12">
        <v>3.0089999999999999</v>
      </c>
      <c r="J185" s="12">
        <v>1.95</v>
      </c>
      <c r="K185" s="44" t="s">
        <v>732</v>
      </c>
      <c r="L185" s="9" t="str">
        <f t="shared" si="28"/>
        <v>Yes</v>
      </c>
    </row>
    <row r="186" spans="1:12" x14ac:dyDescent="0.2">
      <c r="A186" s="2" t="s">
        <v>472</v>
      </c>
      <c r="B186" s="34" t="s">
        <v>217</v>
      </c>
      <c r="C186" s="8">
        <v>42.411970623000002</v>
      </c>
      <c r="D186" s="43" t="str">
        <f t="shared" si="25"/>
        <v>N/A</v>
      </c>
      <c r="E186" s="8">
        <v>43.979092676</v>
      </c>
      <c r="F186" s="43" t="str">
        <f t="shared" si="26"/>
        <v>N/A</v>
      </c>
      <c r="G186" s="8">
        <v>44.435161424999997</v>
      </c>
      <c r="H186" s="43" t="str">
        <f t="shared" si="27"/>
        <v>N/A</v>
      </c>
      <c r="I186" s="12">
        <v>3.6949999999999998</v>
      </c>
      <c r="J186" s="12">
        <v>1.0369999999999999</v>
      </c>
      <c r="K186" s="44" t="s">
        <v>732</v>
      </c>
      <c r="L186" s="9" t="str">
        <f t="shared" si="28"/>
        <v>Yes</v>
      </c>
    </row>
    <row r="187" spans="1:12" x14ac:dyDescent="0.2">
      <c r="A187" s="2" t="s">
        <v>116</v>
      </c>
      <c r="B187" s="34" t="s">
        <v>217</v>
      </c>
      <c r="C187" s="8">
        <v>69.434390231999998</v>
      </c>
      <c r="D187" s="43" t="str">
        <f t="shared" si="25"/>
        <v>N/A</v>
      </c>
      <c r="E187" s="8">
        <v>71.212773632999998</v>
      </c>
      <c r="F187" s="43" t="str">
        <f t="shared" si="26"/>
        <v>N/A</v>
      </c>
      <c r="G187" s="8">
        <v>72.069897975999993</v>
      </c>
      <c r="H187" s="43" t="str">
        <f t="shared" si="27"/>
        <v>N/A</v>
      </c>
      <c r="I187" s="12">
        <v>2.5609999999999999</v>
      </c>
      <c r="J187" s="12">
        <v>1.204</v>
      </c>
      <c r="K187" s="44" t="s">
        <v>732</v>
      </c>
      <c r="L187" s="9" t="str">
        <f t="shared" si="28"/>
        <v>Yes</v>
      </c>
    </row>
    <row r="188" spans="1:12" x14ac:dyDescent="0.2">
      <c r="A188" s="2" t="s">
        <v>473</v>
      </c>
      <c r="B188" s="34" t="s">
        <v>217</v>
      </c>
      <c r="C188" s="8">
        <v>71.052631579000007</v>
      </c>
      <c r="D188" s="43" t="str">
        <f t="shared" si="25"/>
        <v>N/A</v>
      </c>
      <c r="E188" s="8">
        <v>75.862068965999995</v>
      </c>
      <c r="F188" s="43" t="str">
        <f t="shared" si="26"/>
        <v>N/A</v>
      </c>
      <c r="G188" s="8">
        <v>68.672566372000006</v>
      </c>
      <c r="H188" s="43" t="str">
        <f t="shared" si="27"/>
        <v>N/A</v>
      </c>
      <c r="I188" s="12">
        <v>6.7690000000000001</v>
      </c>
      <c r="J188" s="12">
        <v>-9.48</v>
      </c>
      <c r="K188" s="44" t="s">
        <v>732</v>
      </c>
      <c r="L188" s="9" t="str">
        <f t="shared" si="28"/>
        <v>Yes</v>
      </c>
    </row>
    <row r="189" spans="1:12" x14ac:dyDescent="0.2">
      <c r="A189" s="2" t="s">
        <v>474</v>
      </c>
      <c r="B189" s="34" t="s">
        <v>217</v>
      </c>
      <c r="C189" s="8">
        <v>86.739495797999993</v>
      </c>
      <c r="D189" s="43" t="str">
        <f t="shared" si="25"/>
        <v>N/A</v>
      </c>
      <c r="E189" s="8">
        <v>88.645589862999998</v>
      </c>
      <c r="F189" s="43" t="str">
        <f t="shared" si="26"/>
        <v>N/A</v>
      </c>
      <c r="G189" s="8">
        <v>88.224164680000001</v>
      </c>
      <c r="H189" s="43" t="str">
        <f t="shared" si="27"/>
        <v>N/A</v>
      </c>
      <c r="I189" s="12">
        <v>2.1970000000000001</v>
      </c>
      <c r="J189" s="12">
        <v>-0.47499999999999998</v>
      </c>
      <c r="K189" s="44" t="s">
        <v>732</v>
      </c>
      <c r="L189" s="9" t="str">
        <f t="shared" si="28"/>
        <v>Yes</v>
      </c>
    </row>
    <row r="190" spans="1:12" x14ac:dyDescent="0.2">
      <c r="A190" s="2" t="s">
        <v>475</v>
      </c>
      <c r="B190" s="34" t="s">
        <v>217</v>
      </c>
      <c r="C190" s="8">
        <v>63.575753452999997</v>
      </c>
      <c r="D190" s="43" t="str">
        <f t="shared" si="25"/>
        <v>N/A</v>
      </c>
      <c r="E190" s="8">
        <v>65.397774025000004</v>
      </c>
      <c r="F190" s="43" t="str">
        <f t="shared" si="26"/>
        <v>N/A</v>
      </c>
      <c r="G190" s="8">
        <v>67.193104009999999</v>
      </c>
      <c r="H190" s="43" t="str">
        <f t="shared" si="27"/>
        <v>N/A</v>
      </c>
      <c r="I190" s="12">
        <v>2.8660000000000001</v>
      </c>
      <c r="J190" s="12">
        <v>2.7450000000000001</v>
      </c>
      <c r="K190" s="44" t="s">
        <v>732</v>
      </c>
      <c r="L190" s="9" t="str">
        <f t="shared" si="28"/>
        <v>Yes</v>
      </c>
    </row>
    <row r="191" spans="1:12" x14ac:dyDescent="0.2">
      <c r="A191" s="2" t="s">
        <v>476</v>
      </c>
      <c r="B191" s="34" t="s">
        <v>217</v>
      </c>
      <c r="C191" s="8">
        <v>58.850984967999999</v>
      </c>
      <c r="D191" s="43" t="str">
        <f t="shared" si="25"/>
        <v>N/A</v>
      </c>
      <c r="E191" s="8">
        <v>60.584332908999997</v>
      </c>
      <c r="F191" s="43" t="str">
        <f t="shared" si="26"/>
        <v>N/A</v>
      </c>
      <c r="G191" s="8">
        <v>60.989437250000002</v>
      </c>
      <c r="H191" s="43" t="str">
        <f t="shared" si="27"/>
        <v>N/A</v>
      </c>
      <c r="I191" s="12">
        <v>2.9449999999999998</v>
      </c>
      <c r="J191" s="12">
        <v>0.66869999999999996</v>
      </c>
      <c r="K191" s="44" t="s">
        <v>732</v>
      </c>
      <c r="L191" s="9" t="str">
        <f t="shared" si="28"/>
        <v>Yes</v>
      </c>
    </row>
    <row r="192" spans="1:12" x14ac:dyDescent="0.2">
      <c r="A192" s="2" t="s">
        <v>1370</v>
      </c>
      <c r="B192" s="34" t="s">
        <v>217</v>
      </c>
      <c r="C192" s="35">
        <v>8.7981790592000007</v>
      </c>
      <c r="D192" s="43" t="str">
        <f t="shared" si="25"/>
        <v>N/A</v>
      </c>
      <c r="E192" s="35">
        <v>9.3679817906</v>
      </c>
      <c r="F192" s="43" t="str">
        <f t="shared" si="26"/>
        <v>N/A</v>
      </c>
      <c r="G192" s="35">
        <v>8.9655911881999995</v>
      </c>
      <c r="H192" s="43" t="str">
        <f t="shared" si="27"/>
        <v>N/A</v>
      </c>
      <c r="I192" s="12">
        <v>6.476</v>
      </c>
      <c r="J192" s="12">
        <v>-4.3</v>
      </c>
      <c r="K192" s="44" t="s">
        <v>732</v>
      </c>
      <c r="L192" s="9" t="str">
        <f t="shared" si="28"/>
        <v>Yes</v>
      </c>
    </row>
    <row r="193" spans="1:12" x14ac:dyDescent="0.2">
      <c r="A193" s="2" t="s">
        <v>1371</v>
      </c>
      <c r="B193" s="34" t="s">
        <v>217</v>
      </c>
      <c r="C193" s="35">
        <v>15.632911392</v>
      </c>
      <c r="D193" s="43" t="str">
        <f t="shared" si="25"/>
        <v>N/A</v>
      </c>
      <c r="E193" s="35">
        <v>18.382716048999999</v>
      </c>
      <c r="F193" s="43" t="str">
        <f t="shared" si="26"/>
        <v>N/A</v>
      </c>
      <c r="G193" s="35">
        <v>12.180952381000001</v>
      </c>
      <c r="H193" s="43" t="str">
        <f t="shared" si="27"/>
        <v>N/A</v>
      </c>
      <c r="I193" s="12">
        <v>17.59</v>
      </c>
      <c r="J193" s="12">
        <v>-33.700000000000003</v>
      </c>
      <c r="K193" s="44" t="s">
        <v>732</v>
      </c>
      <c r="L193" s="9" t="str">
        <f t="shared" si="28"/>
        <v>No</v>
      </c>
    </row>
    <row r="194" spans="1:12" x14ac:dyDescent="0.2">
      <c r="A194" s="2" t="s">
        <v>1372</v>
      </c>
      <c r="B194" s="34" t="s">
        <v>217</v>
      </c>
      <c r="C194" s="35">
        <v>16.707102124999999</v>
      </c>
      <c r="D194" s="43" t="str">
        <f t="shared" si="25"/>
        <v>N/A</v>
      </c>
      <c r="E194" s="35">
        <v>16.295183843</v>
      </c>
      <c r="F194" s="43" t="str">
        <f t="shared" si="26"/>
        <v>N/A</v>
      </c>
      <c r="G194" s="35">
        <v>16.235083532000001</v>
      </c>
      <c r="H194" s="43" t="str">
        <f t="shared" si="27"/>
        <v>N/A</v>
      </c>
      <c r="I194" s="12">
        <v>-2.4700000000000002</v>
      </c>
      <c r="J194" s="12">
        <v>-0.36899999999999999</v>
      </c>
      <c r="K194" s="44" t="s">
        <v>732</v>
      </c>
      <c r="L194" s="9" t="str">
        <f t="shared" si="28"/>
        <v>Yes</v>
      </c>
    </row>
    <row r="195" spans="1:12" x14ac:dyDescent="0.2">
      <c r="A195" s="2" t="s">
        <v>1373</v>
      </c>
      <c r="B195" s="34" t="s">
        <v>217</v>
      </c>
      <c r="C195" s="35">
        <v>3.7757633587999999</v>
      </c>
      <c r="D195" s="43" t="str">
        <f t="shared" si="25"/>
        <v>N/A</v>
      </c>
      <c r="E195" s="35">
        <v>4.6563573883</v>
      </c>
      <c r="F195" s="43" t="str">
        <f t="shared" si="26"/>
        <v>N/A</v>
      </c>
      <c r="G195" s="35">
        <v>4.1825799897999998</v>
      </c>
      <c r="H195" s="43" t="str">
        <f t="shared" si="27"/>
        <v>N/A</v>
      </c>
      <c r="I195" s="12">
        <v>23.32</v>
      </c>
      <c r="J195" s="12">
        <v>-10.199999999999999</v>
      </c>
      <c r="K195" s="44" t="s">
        <v>732</v>
      </c>
      <c r="L195" s="9" t="str">
        <f t="shared" si="28"/>
        <v>Yes</v>
      </c>
    </row>
    <row r="196" spans="1:12" x14ac:dyDescent="0.2">
      <c r="A196" s="2" t="s">
        <v>1374</v>
      </c>
      <c r="B196" s="34" t="s">
        <v>217</v>
      </c>
      <c r="C196" s="35">
        <v>3.1042141230000002</v>
      </c>
      <c r="D196" s="43" t="str">
        <f t="shared" si="25"/>
        <v>N/A</v>
      </c>
      <c r="E196" s="35">
        <v>3.2093802345000002</v>
      </c>
      <c r="F196" s="43" t="str">
        <f t="shared" si="26"/>
        <v>N/A</v>
      </c>
      <c r="G196" s="35">
        <v>3.0616979269</v>
      </c>
      <c r="H196" s="43" t="str">
        <f t="shared" si="27"/>
        <v>N/A</v>
      </c>
      <c r="I196" s="12">
        <v>3.3879999999999999</v>
      </c>
      <c r="J196" s="12">
        <v>-4.5999999999999996</v>
      </c>
      <c r="K196" s="44" t="s">
        <v>732</v>
      </c>
      <c r="L196" s="9" t="str">
        <f t="shared" si="28"/>
        <v>Yes</v>
      </c>
    </row>
    <row r="197" spans="1:12" x14ac:dyDescent="0.2">
      <c r="A197" s="2" t="s">
        <v>1375</v>
      </c>
      <c r="B197" s="34" t="s">
        <v>217</v>
      </c>
      <c r="C197" s="35">
        <v>138.55611110999999</v>
      </c>
      <c r="D197" s="43" t="str">
        <f t="shared" si="25"/>
        <v>N/A</v>
      </c>
      <c r="E197" s="35">
        <v>137.11204013</v>
      </c>
      <c r="F197" s="43" t="str">
        <f t="shared" si="26"/>
        <v>N/A</v>
      </c>
      <c r="G197" s="35">
        <v>125.7384696</v>
      </c>
      <c r="H197" s="43" t="str">
        <f t="shared" si="27"/>
        <v>N/A</v>
      </c>
      <c r="I197" s="12">
        <v>-1.04</v>
      </c>
      <c r="J197" s="12">
        <v>-8.3000000000000007</v>
      </c>
      <c r="K197" s="44" t="s">
        <v>732</v>
      </c>
      <c r="L197" s="9" t="str">
        <f t="shared" si="28"/>
        <v>Yes</v>
      </c>
    </row>
    <row r="198" spans="1:12" x14ac:dyDescent="0.2">
      <c r="A198" s="2" t="s">
        <v>1376</v>
      </c>
      <c r="B198" s="34" t="s">
        <v>217</v>
      </c>
      <c r="C198" s="35">
        <v>210.43243243000001</v>
      </c>
      <c r="D198" s="43" t="str">
        <f t="shared" si="25"/>
        <v>N/A</v>
      </c>
      <c r="E198" s="35">
        <v>211.12121212</v>
      </c>
      <c r="F198" s="43" t="str">
        <f t="shared" si="26"/>
        <v>N/A</v>
      </c>
      <c r="G198" s="35">
        <v>188.53571428999999</v>
      </c>
      <c r="H198" s="43" t="str">
        <f t="shared" si="27"/>
        <v>N/A</v>
      </c>
      <c r="I198" s="12">
        <v>0.32729999999999998</v>
      </c>
      <c r="J198" s="12">
        <v>-10.7</v>
      </c>
      <c r="K198" s="44" t="s">
        <v>732</v>
      </c>
      <c r="L198" s="9" t="str">
        <f t="shared" si="28"/>
        <v>Yes</v>
      </c>
    </row>
    <row r="199" spans="1:12" x14ac:dyDescent="0.2">
      <c r="A199" s="2" t="s">
        <v>1377</v>
      </c>
      <c r="B199" s="34" t="s">
        <v>217</v>
      </c>
      <c r="C199" s="35">
        <v>161.82106339000001</v>
      </c>
      <c r="D199" s="43" t="str">
        <f t="shared" si="25"/>
        <v>N/A</v>
      </c>
      <c r="E199" s="35">
        <v>164.05717256</v>
      </c>
      <c r="F199" s="43" t="str">
        <f t="shared" si="26"/>
        <v>N/A</v>
      </c>
      <c r="G199" s="35">
        <v>149.04444444000001</v>
      </c>
      <c r="H199" s="43" t="str">
        <f t="shared" si="27"/>
        <v>N/A</v>
      </c>
      <c r="I199" s="12">
        <v>1.3819999999999999</v>
      </c>
      <c r="J199" s="12">
        <v>-9.15</v>
      </c>
      <c r="K199" s="44" t="s">
        <v>732</v>
      </c>
      <c r="L199" s="9" t="str">
        <f t="shared" si="28"/>
        <v>Yes</v>
      </c>
    </row>
    <row r="200" spans="1:12" x14ac:dyDescent="0.2">
      <c r="A200" s="2" t="s">
        <v>1378</v>
      </c>
      <c r="B200" s="34" t="s">
        <v>217</v>
      </c>
      <c r="C200" s="35">
        <v>106.93701799</v>
      </c>
      <c r="D200" s="43" t="str">
        <f t="shared" si="25"/>
        <v>N/A</v>
      </c>
      <c r="E200" s="35">
        <v>102.40328698</v>
      </c>
      <c r="F200" s="43" t="str">
        <f t="shared" si="26"/>
        <v>N/A</v>
      </c>
      <c r="G200" s="35">
        <v>92.490566037999997</v>
      </c>
      <c r="H200" s="43" t="str">
        <f t="shared" si="27"/>
        <v>N/A</v>
      </c>
      <c r="I200" s="12">
        <v>-4.24</v>
      </c>
      <c r="J200" s="12">
        <v>-9.68</v>
      </c>
      <c r="K200" s="44" t="s">
        <v>732</v>
      </c>
      <c r="L200" s="9" t="str">
        <f t="shared" si="28"/>
        <v>Yes</v>
      </c>
    </row>
    <row r="201" spans="1:12" x14ac:dyDescent="0.2">
      <c r="A201" s="2" t="s">
        <v>1379</v>
      </c>
      <c r="B201" s="34" t="s">
        <v>217</v>
      </c>
      <c r="C201" s="35">
        <v>22.428571429000002</v>
      </c>
      <c r="D201" s="43" t="str">
        <f t="shared" si="25"/>
        <v>N/A</v>
      </c>
      <c r="E201" s="35">
        <v>23.5</v>
      </c>
      <c r="F201" s="43" t="str">
        <f t="shared" si="26"/>
        <v>N/A</v>
      </c>
      <c r="G201" s="35">
        <v>26.4</v>
      </c>
      <c r="H201" s="43" t="str">
        <f t="shared" si="27"/>
        <v>N/A</v>
      </c>
      <c r="I201" s="12">
        <v>4.7770000000000001</v>
      </c>
      <c r="J201" s="12">
        <v>12.34</v>
      </c>
      <c r="K201" s="44" t="s">
        <v>732</v>
      </c>
      <c r="L201" s="9" t="str">
        <f t="shared" si="28"/>
        <v>Yes</v>
      </c>
    </row>
    <row r="202" spans="1:12" x14ac:dyDescent="0.2">
      <c r="A202" s="2" t="s">
        <v>28</v>
      </c>
      <c r="B202" s="34" t="s">
        <v>217</v>
      </c>
      <c r="C202" s="8">
        <v>2.2018724965000001</v>
      </c>
      <c r="D202" s="43" t="str">
        <f t="shared" si="25"/>
        <v>N/A</v>
      </c>
      <c r="E202" s="8">
        <v>2.1285509792999999</v>
      </c>
      <c r="F202" s="43" t="str">
        <f t="shared" si="26"/>
        <v>N/A</v>
      </c>
      <c r="G202" s="8">
        <v>2.1439113993999999</v>
      </c>
      <c r="H202" s="43" t="str">
        <f t="shared" si="27"/>
        <v>N/A</v>
      </c>
      <c r="I202" s="12">
        <v>-3.33</v>
      </c>
      <c r="J202" s="12">
        <v>0.72160000000000002</v>
      </c>
      <c r="K202" s="44" t="s">
        <v>732</v>
      </c>
      <c r="L202" s="9" t="str">
        <f t="shared" si="28"/>
        <v>Yes</v>
      </c>
    </row>
    <row r="203" spans="1:12" x14ac:dyDescent="0.2">
      <c r="A203" s="2" t="s">
        <v>123</v>
      </c>
      <c r="B203" s="34" t="s">
        <v>217</v>
      </c>
      <c r="C203" s="35">
        <v>11</v>
      </c>
      <c r="D203" s="43" t="str">
        <f t="shared" ref="D203:D213" si="29">IF($B203="N/A","N/A",IF(C203&gt;10,"No",IF(C203&lt;-10,"No","Yes")))</f>
        <v>N/A</v>
      </c>
      <c r="E203" s="35">
        <v>11</v>
      </c>
      <c r="F203" s="43" t="str">
        <f t="shared" ref="F203:F213" si="30">IF($B203="N/A","N/A",IF(E203&gt;10,"No",IF(E203&lt;-10,"No","Yes")))</f>
        <v>N/A</v>
      </c>
      <c r="G203" s="35">
        <v>11</v>
      </c>
      <c r="H203" s="43" t="str">
        <f t="shared" ref="H203:H213" si="31">IF($B203="N/A","N/A",IF(G203&gt;10,"No",IF(G203&lt;-10,"No","Yes")))</f>
        <v>N/A</v>
      </c>
      <c r="I203" s="12">
        <v>200</v>
      </c>
      <c r="J203" s="12">
        <v>33.33</v>
      </c>
      <c r="K203" s="14" t="s">
        <v>217</v>
      </c>
      <c r="L203" s="9" t="str">
        <f t="shared" ref="L203:L213" si="32">IF(J203="Div by 0", "N/A", IF(K203="N/A","N/A", IF(J203&gt;VALUE(MID(K203,1,2)), "No", IF(J203&lt;-1*VALUE(MID(K203,1,2)), "No", "Yes"))))</f>
        <v>N/A</v>
      </c>
    </row>
    <row r="204" spans="1:12" x14ac:dyDescent="0.2">
      <c r="A204" s="2" t="s">
        <v>124</v>
      </c>
      <c r="B204" s="34" t="s">
        <v>217</v>
      </c>
      <c r="C204" s="35">
        <v>11</v>
      </c>
      <c r="D204" s="43" t="str">
        <f t="shared" si="29"/>
        <v>N/A</v>
      </c>
      <c r="E204" s="35">
        <v>11</v>
      </c>
      <c r="F204" s="43" t="str">
        <f t="shared" si="30"/>
        <v>N/A</v>
      </c>
      <c r="G204" s="35">
        <v>12</v>
      </c>
      <c r="H204" s="43" t="str">
        <f t="shared" si="31"/>
        <v>N/A</v>
      </c>
      <c r="I204" s="12">
        <v>28.57</v>
      </c>
      <c r="J204" s="12">
        <v>33.33</v>
      </c>
      <c r="K204" s="14" t="s">
        <v>217</v>
      </c>
      <c r="L204" s="9" t="str">
        <f t="shared" si="32"/>
        <v>N/A</v>
      </c>
    </row>
    <row r="205" spans="1:12" ht="25.5" x14ac:dyDescent="0.2">
      <c r="A205" s="2" t="s">
        <v>1627</v>
      </c>
      <c r="B205" s="34" t="s">
        <v>217</v>
      </c>
      <c r="C205" s="35">
        <v>11</v>
      </c>
      <c r="D205" s="43" t="str">
        <f t="shared" si="29"/>
        <v>N/A</v>
      </c>
      <c r="E205" s="35">
        <v>11</v>
      </c>
      <c r="F205" s="43" t="str">
        <f t="shared" si="30"/>
        <v>N/A</v>
      </c>
      <c r="G205" s="35">
        <v>11</v>
      </c>
      <c r="H205" s="43" t="str">
        <f t="shared" si="31"/>
        <v>N/A</v>
      </c>
      <c r="I205" s="12">
        <v>0</v>
      </c>
      <c r="J205" s="12">
        <v>100</v>
      </c>
      <c r="K205" s="14" t="s">
        <v>217</v>
      </c>
      <c r="L205" s="9" t="str">
        <f t="shared" si="32"/>
        <v>N/A</v>
      </c>
    </row>
    <row r="206" spans="1:12" ht="25.5" x14ac:dyDescent="0.2">
      <c r="A206" s="2" t="s">
        <v>1380</v>
      </c>
      <c r="B206" s="34" t="s">
        <v>217</v>
      </c>
      <c r="C206" s="35">
        <v>22</v>
      </c>
      <c r="D206" s="43" t="str">
        <f t="shared" si="29"/>
        <v>N/A</v>
      </c>
      <c r="E206" s="35">
        <v>17</v>
      </c>
      <c r="F206" s="43" t="str">
        <f t="shared" si="30"/>
        <v>N/A</v>
      </c>
      <c r="G206" s="35">
        <v>24</v>
      </c>
      <c r="H206" s="43" t="str">
        <f t="shared" si="31"/>
        <v>N/A</v>
      </c>
      <c r="I206" s="12">
        <v>-22.7</v>
      </c>
      <c r="J206" s="12">
        <v>41.18</v>
      </c>
      <c r="K206" s="14" t="s">
        <v>217</v>
      </c>
      <c r="L206" s="9" t="str">
        <f t="shared" si="32"/>
        <v>N/A</v>
      </c>
    </row>
    <row r="207" spans="1:12" x14ac:dyDescent="0.2">
      <c r="A207" s="2" t="s">
        <v>1628</v>
      </c>
      <c r="B207" s="34" t="s">
        <v>217</v>
      </c>
      <c r="C207" s="35">
        <v>11</v>
      </c>
      <c r="D207" s="43" t="str">
        <f t="shared" si="29"/>
        <v>N/A</v>
      </c>
      <c r="E207" s="35">
        <v>11</v>
      </c>
      <c r="F207" s="43" t="str">
        <f t="shared" si="30"/>
        <v>N/A</v>
      </c>
      <c r="G207" s="35">
        <v>11</v>
      </c>
      <c r="H207" s="43" t="str">
        <f t="shared" si="31"/>
        <v>N/A</v>
      </c>
      <c r="I207" s="12">
        <v>50</v>
      </c>
      <c r="J207" s="12">
        <v>16.670000000000002</v>
      </c>
      <c r="K207" s="14" t="s">
        <v>217</v>
      </c>
      <c r="L207" s="9" t="str">
        <f t="shared" si="32"/>
        <v>N/A</v>
      </c>
    </row>
    <row r="208" spans="1:12" x14ac:dyDescent="0.2">
      <c r="A208" s="2" t="s">
        <v>1629</v>
      </c>
      <c r="B208" s="34" t="s">
        <v>217</v>
      </c>
      <c r="C208" s="35">
        <v>51</v>
      </c>
      <c r="D208" s="43" t="str">
        <f t="shared" si="29"/>
        <v>N/A</v>
      </c>
      <c r="E208" s="35">
        <v>15</v>
      </c>
      <c r="F208" s="43" t="str">
        <f t="shared" si="30"/>
        <v>N/A</v>
      </c>
      <c r="G208" s="35">
        <v>14</v>
      </c>
      <c r="H208" s="43" t="str">
        <f t="shared" si="31"/>
        <v>N/A</v>
      </c>
      <c r="I208" s="12">
        <v>-70.599999999999994</v>
      </c>
      <c r="J208" s="12">
        <v>-6.67</v>
      </c>
      <c r="K208" s="14" t="s">
        <v>217</v>
      </c>
      <c r="L208" s="9" t="str">
        <f t="shared" si="32"/>
        <v>N/A</v>
      </c>
    </row>
    <row r="209" spans="1:12" x14ac:dyDescent="0.2">
      <c r="A209" s="2" t="s">
        <v>125</v>
      </c>
      <c r="B209" s="34" t="s">
        <v>217</v>
      </c>
      <c r="C209" s="46">
        <v>1517312</v>
      </c>
      <c r="D209" s="43" t="str">
        <f t="shared" si="29"/>
        <v>N/A</v>
      </c>
      <c r="E209" s="46">
        <v>1128346</v>
      </c>
      <c r="F209" s="43" t="str">
        <f t="shared" si="30"/>
        <v>N/A</v>
      </c>
      <c r="G209" s="46">
        <v>2112574</v>
      </c>
      <c r="H209" s="43" t="str">
        <f t="shared" si="31"/>
        <v>N/A</v>
      </c>
      <c r="I209" s="12">
        <v>-25.6</v>
      </c>
      <c r="J209" s="12">
        <v>87.23</v>
      </c>
      <c r="K209" s="14" t="s">
        <v>217</v>
      </c>
      <c r="L209" s="9" t="str">
        <f t="shared" si="32"/>
        <v>N/A</v>
      </c>
    </row>
    <row r="210" spans="1:12" x14ac:dyDescent="0.2">
      <c r="A210" s="45" t="s">
        <v>1624</v>
      </c>
      <c r="B210" s="34" t="s">
        <v>217</v>
      </c>
      <c r="C210" s="46">
        <v>1484613</v>
      </c>
      <c r="D210" s="43" t="str">
        <f t="shared" si="29"/>
        <v>N/A</v>
      </c>
      <c r="E210" s="46">
        <v>1107187</v>
      </c>
      <c r="F210" s="43" t="str">
        <f t="shared" si="30"/>
        <v>N/A</v>
      </c>
      <c r="G210" s="46">
        <v>1568763</v>
      </c>
      <c r="H210" s="43" t="str">
        <f t="shared" si="31"/>
        <v>N/A</v>
      </c>
      <c r="I210" s="12">
        <v>-25.4</v>
      </c>
      <c r="J210" s="12">
        <v>41.69</v>
      </c>
      <c r="K210" s="14" t="s">
        <v>217</v>
      </c>
      <c r="L210" s="9" t="str">
        <f t="shared" si="32"/>
        <v>N/A</v>
      </c>
    </row>
    <row r="211" spans="1:12" x14ac:dyDescent="0.2">
      <c r="A211" s="45" t="s">
        <v>1381</v>
      </c>
      <c r="B211" s="34" t="s">
        <v>217</v>
      </c>
      <c r="C211" s="46">
        <v>254370</v>
      </c>
      <c r="D211" s="43" t="str">
        <f t="shared" si="29"/>
        <v>N/A</v>
      </c>
      <c r="E211" s="46">
        <v>253675</v>
      </c>
      <c r="F211" s="43" t="str">
        <f t="shared" si="30"/>
        <v>N/A</v>
      </c>
      <c r="G211" s="46">
        <v>250210</v>
      </c>
      <c r="H211" s="43" t="str">
        <f t="shared" si="31"/>
        <v>N/A</v>
      </c>
      <c r="I211" s="12">
        <v>-0.27300000000000002</v>
      </c>
      <c r="J211" s="12">
        <v>-1.37</v>
      </c>
      <c r="K211" s="14" t="s">
        <v>217</v>
      </c>
      <c r="L211" s="9" t="str">
        <f t="shared" si="32"/>
        <v>N/A</v>
      </c>
    </row>
    <row r="212" spans="1:12" x14ac:dyDescent="0.2">
      <c r="A212" s="45" t="s">
        <v>1618</v>
      </c>
      <c r="B212" s="34" t="s">
        <v>217</v>
      </c>
      <c r="C212" s="46">
        <v>693783</v>
      </c>
      <c r="D212" s="43" t="str">
        <f t="shared" si="29"/>
        <v>N/A</v>
      </c>
      <c r="E212" s="46">
        <v>1098113</v>
      </c>
      <c r="F212" s="43" t="str">
        <f t="shared" si="30"/>
        <v>N/A</v>
      </c>
      <c r="G212" s="46">
        <v>2069618</v>
      </c>
      <c r="H212" s="43" t="str">
        <f t="shared" si="31"/>
        <v>N/A</v>
      </c>
      <c r="I212" s="12">
        <v>58.28</v>
      </c>
      <c r="J212" s="12">
        <v>88.47</v>
      </c>
      <c r="K212" s="14" t="s">
        <v>217</v>
      </c>
      <c r="L212" s="9" t="str">
        <f t="shared" si="32"/>
        <v>N/A</v>
      </c>
    </row>
    <row r="213" spans="1:12" x14ac:dyDescent="0.2">
      <c r="A213" s="45" t="s">
        <v>1619</v>
      </c>
      <c r="B213" s="34" t="s">
        <v>217</v>
      </c>
      <c r="C213" s="46">
        <v>426264</v>
      </c>
      <c r="D213" s="43" t="str">
        <f t="shared" si="29"/>
        <v>N/A</v>
      </c>
      <c r="E213" s="46">
        <v>368100</v>
      </c>
      <c r="F213" s="43" t="str">
        <f t="shared" si="30"/>
        <v>N/A</v>
      </c>
      <c r="G213" s="46">
        <v>380709</v>
      </c>
      <c r="H213" s="43" t="str">
        <f t="shared" si="31"/>
        <v>N/A</v>
      </c>
      <c r="I213" s="12">
        <v>-13.6</v>
      </c>
      <c r="J213" s="12">
        <v>3.4249999999999998</v>
      </c>
      <c r="K213" s="14" t="s">
        <v>217</v>
      </c>
      <c r="L213" s="9" t="str">
        <f t="shared" si="32"/>
        <v>N/A</v>
      </c>
    </row>
    <row r="214" spans="1:12" ht="25.5" x14ac:dyDescent="0.2">
      <c r="A214" s="2" t="s">
        <v>1382</v>
      </c>
      <c r="B214" s="34" t="s">
        <v>217</v>
      </c>
      <c r="C214" s="46">
        <v>705861</v>
      </c>
      <c r="D214" s="43" t="str">
        <f t="shared" ref="D214:D228" si="33">IF($B214="N/A","N/A",IF(C214&gt;10,"No",IF(C214&lt;-10,"No","Yes")))</f>
        <v>N/A</v>
      </c>
      <c r="E214" s="46">
        <v>821077</v>
      </c>
      <c r="F214" s="43" t="str">
        <f t="shared" ref="F214:F228" si="34">IF($B214="N/A","N/A",IF(E214&gt;10,"No",IF(E214&lt;-10,"No","Yes")))</f>
        <v>N/A</v>
      </c>
      <c r="G214" s="46">
        <v>1018005</v>
      </c>
      <c r="H214" s="43" t="str">
        <f t="shared" ref="H214:H228" si="35">IF($B214="N/A","N/A",IF(G214&gt;10,"No",IF(G214&lt;-10,"No","Yes")))</f>
        <v>N/A</v>
      </c>
      <c r="I214" s="12">
        <v>16.32</v>
      </c>
      <c r="J214" s="12">
        <v>23.98</v>
      </c>
      <c r="K214" s="44" t="s">
        <v>732</v>
      </c>
      <c r="L214" s="9" t="str">
        <f t="shared" ref="L214:L228" si="36">IF(J214="Div by 0", "N/A", IF(K214="N/A","N/A", IF(J214&gt;VALUE(MID(K214,1,2)), "No", IF(J214&lt;-1*VALUE(MID(K214,1,2)), "No", "Yes"))))</f>
        <v>Yes</v>
      </c>
    </row>
    <row r="215" spans="1:12" x14ac:dyDescent="0.2">
      <c r="A215" s="58" t="s">
        <v>649</v>
      </c>
      <c r="B215" s="34" t="s">
        <v>217</v>
      </c>
      <c r="C215" s="35">
        <v>3401</v>
      </c>
      <c r="D215" s="43" t="str">
        <f t="shared" si="33"/>
        <v>N/A</v>
      </c>
      <c r="E215" s="35">
        <v>3558</v>
      </c>
      <c r="F215" s="43" t="str">
        <f t="shared" si="34"/>
        <v>N/A</v>
      </c>
      <c r="G215" s="35">
        <v>3985</v>
      </c>
      <c r="H215" s="43" t="str">
        <f t="shared" si="35"/>
        <v>N/A</v>
      </c>
      <c r="I215" s="12">
        <v>4.6159999999999997</v>
      </c>
      <c r="J215" s="12">
        <v>12</v>
      </c>
      <c r="K215" s="44" t="s">
        <v>732</v>
      </c>
      <c r="L215" s="9" t="str">
        <f t="shared" si="36"/>
        <v>Yes</v>
      </c>
    </row>
    <row r="216" spans="1:12" ht="25.5" x14ac:dyDescent="0.2">
      <c r="A216" s="4" t="s">
        <v>1383</v>
      </c>
      <c r="B216" s="34" t="s">
        <v>217</v>
      </c>
      <c r="C216" s="46">
        <v>207.54513377999999</v>
      </c>
      <c r="D216" s="43" t="str">
        <f t="shared" si="33"/>
        <v>N/A</v>
      </c>
      <c r="E216" s="46">
        <v>230.76925238999999</v>
      </c>
      <c r="F216" s="43" t="str">
        <f t="shared" si="34"/>
        <v>N/A</v>
      </c>
      <c r="G216" s="46">
        <v>255.45922207999999</v>
      </c>
      <c r="H216" s="43" t="str">
        <f t="shared" si="35"/>
        <v>N/A</v>
      </c>
      <c r="I216" s="12">
        <v>11.19</v>
      </c>
      <c r="J216" s="12">
        <v>10.7</v>
      </c>
      <c r="K216" s="44" t="s">
        <v>732</v>
      </c>
      <c r="L216" s="9" t="str">
        <f t="shared" si="36"/>
        <v>Yes</v>
      </c>
    </row>
    <row r="217" spans="1:12" ht="25.5" x14ac:dyDescent="0.2">
      <c r="A217" s="2" t="s">
        <v>1384</v>
      </c>
      <c r="B217" s="34" t="s">
        <v>217</v>
      </c>
      <c r="C217" s="46">
        <v>816128</v>
      </c>
      <c r="D217" s="43" t="str">
        <f t="shared" si="33"/>
        <v>N/A</v>
      </c>
      <c r="E217" s="46">
        <v>1276197</v>
      </c>
      <c r="F217" s="43" t="str">
        <f t="shared" si="34"/>
        <v>N/A</v>
      </c>
      <c r="G217" s="46">
        <v>1342300</v>
      </c>
      <c r="H217" s="43" t="str">
        <f t="shared" si="35"/>
        <v>N/A</v>
      </c>
      <c r="I217" s="12">
        <v>56.37</v>
      </c>
      <c r="J217" s="12">
        <v>5.18</v>
      </c>
      <c r="K217" s="44" t="s">
        <v>732</v>
      </c>
      <c r="L217" s="9" t="str">
        <f t="shared" si="36"/>
        <v>Yes</v>
      </c>
    </row>
    <row r="218" spans="1:12" x14ac:dyDescent="0.2">
      <c r="A218" s="4" t="s">
        <v>516</v>
      </c>
      <c r="B218" s="34" t="s">
        <v>217</v>
      </c>
      <c r="C218" s="35">
        <v>1900</v>
      </c>
      <c r="D218" s="43" t="str">
        <f t="shared" si="33"/>
        <v>N/A</v>
      </c>
      <c r="E218" s="35">
        <v>2210</v>
      </c>
      <c r="F218" s="43" t="str">
        <f t="shared" si="34"/>
        <v>N/A</v>
      </c>
      <c r="G218" s="35">
        <v>2408</v>
      </c>
      <c r="H218" s="43" t="str">
        <f t="shared" si="35"/>
        <v>N/A</v>
      </c>
      <c r="I218" s="12">
        <v>16.32</v>
      </c>
      <c r="J218" s="12">
        <v>8.9589999999999996</v>
      </c>
      <c r="K218" s="44" t="s">
        <v>732</v>
      </c>
      <c r="L218" s="9" t="str">
        <f t="shared" si="36"/>
        <v>Yes</v>
      </c>
    </row>
    <row r="219" spans="1:12" ht="25.5" x14ac:dyDescent="0.2">
      <c r="A219" s="2" t="s">
        <v>1385</v>
      </c>
      <c r="B219" s="34" t="s">
        <v>217</v>
      </c>
      <c r="C219" s="46">
        <v>429.54105263000002</v>
      </c>
      <c r="D219" s="43" t="str">
        <f t="shared" si="33"/>
        <v>N/A</v>
      </c>
      <c r="E219" s="46">
        <v>577.46470588</v>
      </c>
      <c r="F219" s="43" t="str">
        <f t="shared" si="34"/>
        <v>N/A</v>
      </c>
      <c r="G219" s="46">
        <v>557.43355482000004</v>
      </c>
      <c r="H219" s="43" t="str">
        <f t="shared" si="35"/>
        <v>N/A</v>
      </c>
      <c r="I219" s="12">
        <v>34.44</v>
      </c>
      <c r="J219" s="12">
        <v>-3.47</v>
      </c>
      <c r="K219" s="44" t="s">
        <v>732</v>
      </c>
      <c r="L219" s="9" t="str">
        <f t="shared" si="36"/>
        <v>Yes</v>
      </c>
    </row>
    <row r="220" spans="1:12" ht="25.5" x14ac:dyDescent="0.2">
      <c r="A220" s="2" t="s">
        <v>1386</v>
      </c>
      <c r="B220" s="34" t="s">
        <v>217</v>
      </c>
      <c r="C220" s="46">
        <v>1458679</v>
      </c>
      <c r="D220" s="43" t="str">
        <f t="shared" si="33"/>
        <v>N/A</v>
      </c>
      <c r="E220" s="46">
        <v>1570724</v>
      </c>
      <c r="F220" s="43" t="str">
        <f t="shared" si="34"/>
        <v>N/A</v>
      </c>
      <c r="G220" s="46">
        <v>1687202</v>
      </c>
      <c r="H220" s="43" t="str">
        <f t="shared" si="35"/>
        <v>N/A</v>
      </c>
      <c r="I220" s="12">
        <v>7.681</v>
      </c>
      <c r="J220" s="12">
        <v>7.4160000000000004</v>
      </c>
      <c r="K220" s="44" t="s">
        <v>732</v>
      </c>
      <c r="L220" s="9" t="str">
        <f t="shared" si="36"/>
        <v>Yes</v>
      </c>
    </row>
    <row r="221" spans="1:12" x14ac:dyDescent="0.2">
      <c r="A221" s="4" t="s">
        <v>517</v>
      </c>
      <c r="B221" s="34" t="s">
        <v>217</v>
      </c>
      <c r="C221" s="35">
        <v>4681</v>
      </c>
      <c r="D221" s="43" t="str">
        <f t="shared" si="33"/>
        <v>N/A</v>
      </c>
      <c r="E221" s="35">
        <v>5259</v>
      </c>
      <c r="F221" s="43" t="str">
        <f t="shared" si="34"/>
        <v>N/A</v>
      </c>
      <c r="G221" s="35">
        <v>5331</v>
      </c>
      <c r="H221" s="43" t="str">
        <f t="shared" si="35"/>
        <v>N/A</v>
      </c>
      <c r="I221" s="12">
        <v>12.35</v>
      </c>
      <c r="J221" s="12">
        <v>1.369</v>
      </c>
      <c r="K221" s="44" t="s">
        <v>732</v>
      </c>
      <c r="L221" s="9" t="str">
        <f t="shared" si="36"/>
        <v>Yes</v>
      </c>
    </row>
    <row r="222" spans="1:12" ht="25.5" x14ac:dyDescent="0.2">
      <c r="A222" s="2" t="s">
        <v>1387</v>
      </c>
      <c r="B222" s="34" t="s">
        <v>217</v>
      </c>
      <c r="C222" s="46">
        <v>311.61696218999998</v>
      </c>
      <c r="D222" s="43" t="str">
        <f t="shared" si="33"/>
        <v>N/A</v>
      </c>
      <c r="E222" s="46">
        <v>298.67351207000002</v>
      </c>
      <c r="F222" s="43" t="str">
        <f t="shared" si="34"/>
        <v>N/A</v>
      </c>
      <c r="G222" s="46">
        <v>316.48883887</v>
      </c>
      <c r="H222" s="43" t="str">
        <f t="shared" si="35"/>
        <v>N/A</v>
      </c>
      <c r="I222" s="12">
        <v>-4.1500000000000004</v>
      </c>
      <c r="J222" s="12">
        <v>5.9649999999999999</v>
      </c>
      <c r="K222" s="44" t="s">
        <v>732</v>
      </c>
      <c r="L222" s="9" t="str">
        <f t="shared" si="36"/>
        <v>Yes</v>
      </c>
    </row>
    <row r="223" spans="1:12" ht="25.5" x14ac:dyDescent="0.2">
      <c r="A223" s="2" t="s">
        <v>1388</v>
      </c>
      <c r="B223" s="34" t="s">
        <v>217</v>
      </c>
      <c r="C223" s="46">
        <v>2977729</v>
      </c>
      <c r="D223" s="43" t="str">
        <f t="shared" si="33"/>
        <v>N/A</v>
      </c>
      <c r="E223" s="46">
        <v>4048409</v>
      </c>
      <c r="F223" s="43" t="str">
        <f t="shared" si="34"/>
        <v>N/A</v>
      </c>
      <c r="G223" s="46">
        <v>5052039</v>
      </c>
      <c r="H223" s="43" t="str">
        <f t="shared" si="35"/>
        <v>N/A</v>
      </c>
      <c r="I223" s="12">
        <v>35.96</v>
      </c>
      <c r="J223" s="12">
        <v>24.79</v>
      </c>
      <c r="K223" s="44" t="s">
        <v>732</v>
      </c>
      <c r="L223" s="9" t="str">
        <f t="shared" si="36"/>
        <v>Yes</v>
      </c>
    </row>
    <row r="224" spans="1:12" x14ac:dyDescent="0.2">
      <c r="A224" s="2" t="s">
        <v>518</v>
      </c>
      <c r="B224" s="34" t="s">
        <v>217</v>
      </c>
      <c r="C224" s="35">
        <v>1906</v>
      </c>
      <c r="D224" s="43" t="str">
        <f t="shared" si="33"/>
        <v>N/A</v>
      </c>
      <c r="E224" s="35">
        <v>1989</v>
      </c>
      <c r="F224" s="43" t="str">
        <f t="shared" si="34"/>
        <v>N/A</v>
      </c>
      <c r="G224" s="35">
        <v>2225</v>
      </c>
      <c r="H224" s="43" t="str">
        <f t="shared" si="35"/>
        <v>N/A</v>
      </c>
      <c r="I224" s="12">
        <v>4.3550000000000004</v>
      </c>
      <c r="J224" s="12">
        <v>11.87</v>
      </c>
      <c r="K224" s="44" t="s">
        <v>732</v>
      </c>
      <c r="L224" s="9" t="str">
        <f t="shared" si="36"/>
        <v>Yes</v>
      </c>
    </row>
    <row r="225" spans="1:12" ht="25.5" x14ac:dyDescent="0.2">
      <c r="A225" s="2" t="s">
        <v>1389</v>
      </c>
      <c r="B225" s="34" t="s">
        <v>217</v>
      </c>
      <c r="C225" s="46">
        <v>1562.2922349999999</v>
      </c>
      <c r="D225" s="43" t="str">
        <f t="shared" si="33"/>
        <v>N/A</v>
      </c>
      <c r="E225" s="46">
        <v>2035.3991956</v>
      </c>
      <c r="F225" s="43" t="str">
        <f t="shared" si="34"/>
        <v>N/A</v>
      </c>
      <c r="G225" s="46">
        <v>2270.5793257999999</v>
      </c>
      <c r="H225" s="43" t="str">
        <f t="shared" si="35"/>
        <v>N/A</v>
      </c>
      <c r="I225" s="12">
        <v>30.28</v>
      </c>
      <c r="J225" s="12">
        <v>11.55</v>
      </c>
      <c r="K225" s="44" t="s">
        <v>732</v>
      </c>
      <c r="L225" s="9" t="str">
        <f t="shared" si="36"/>
        <v>Yes</v>
      </c>
    </row>
    <row r="226" spans="1:12" ht="25.5" x14ac:dyDescent="0.2">
      <c r="A226" s="2" t="s">
        <v>1390</v>
      </c>
      <c r="B226" s="34" t="s">
        <v>217</v>
      </c>
      <c r="C226" s="46">
        <v>32573365</v>
      </c>
      <c r="D226" s="43" t="str">
        <f t="shared" si="33"/>
        <v>N/A</v>
      </c>
      <c r="E226" s="46">
        <v>33234908</v>
      </c>
      <c r="F226" s="43" t="str">
        <f t="shared" si="34"/>
        <v>N/A</v>
      </c>
      <c r="G226" s="46">
        <v>35355299</v>
      </c>
      <c r="H226" s="43" t="str">
        <f t="shared" si="35"/>
        <v>N/A</v>
      </c>
      <c r="I226" s="12">
        <v>2.0310000000000001</v>
      </c>
      <c r="J226" s="12">
        <v>6.38</v>
      </c>
      <c r="K226" s="44" t="s">
        <v>732</v>
      </c>
      <c r="L226" s="9" t="str">
        <f t="shared" si="36"/>
        <v>Yes</v>
      </c>
    </row>
    <row r="227" spans="1:12" ht="25.5" x14ac:dyDescent="0.2">
      <c r="A227" s="2" t="s">
        <v>519</v>
      </c>
      <c r="B227" s="34" t="s">
        <v>217</v>
      </c>
      <c r="C227" s="35">
        <v>906</v>
      </c>
      <c r="D227" s="43" t="str">
        <f t="shared" si="33"/>
        <v>N/A</v>
      </c>
      <c r="E227" s="35">
        <v>912</v>
      </c>
      <c r="F227" s="43" t="str">
        <f t="shared" si="34"/>
        <v>N/A</v>
      </c>
      <c r="G227" s="35">
        <v>901</v>
      </c>
      <c r="H227" s="43" t="str">
        <f t="shared" si="35"/>
        <v>N/A</v>
      </c>
      <c r="I227" s="12">
        <v>0.6623</v>
      </c>
      <c r="J227" s="12">
        <v>-1.21</v>
      </c>
      <c r="K227" s="44" t="s">
        <v>732</v>
      </c>
      <c r="L227" s="9" t="str">
        <f t="shared" si="36"/>
        <v>Yes</v>
      </c>
    </row>
    <row r="228" spans="1:12" ht="25.5" x14ac:dyDescent="0.2">
      <c r="A228" s="2" t="s">
        <v>1391</v>
      </c>
      <c r="B228" s="34" t="s">
        <v>217</v>
      </c>
      <c r="C228" s="46">
        <v>35952.941501000001</v>
      </c>
      <c r="D228" s="43" t="str">
        <f t="shared" si="33"/>
        <v>N/A</v>
      </c>
      <c r="E228" s="46">
        <v>36441.785087999997</v>
      </c>
      <c r="F228" s="43" t="str">
        <f t="shared" si="34"/>
        <v>N/A</v>
      </c>
      <c r="G228" s="46">
        <v>39240.065482999998</v>
      </c>
      <c r="H228" s="43" t="str">
        <f t="shared" si="35"/>
        <v>N/A</v>
      </c>
      <c r="I228" s="12">
        <v>1.36</v>
      </c>
      <c r="J228" s="12">
        <v>7.6790000000000003</v>
      </c>
      <c r="K228" s="44" t="s">
        <v>732</v>
      </c>
      <c r="L228" s="9" t="str">
        <f t="shared" si="36"/>
        <v>Yes</v>
      </c>
    </row>
    <row r="229" spans="1:12" x14ac:dyDescent="0.2">
      <c r="A229" s="2" t="s">
        <v>1392</v>
      </c>
      <c r="B229" s="34" t="s">
        <v>217</v>
      </c>
      <c r="C229" s="51">
        <v>57567728</v>
      </c>
      <c r="D229" s="43" t="str">
        <f t="shared" ref="D229:D252" si="37">IF($B229="N/A","N/A",IF(C229&gt;10,"No",IF(C229&lt;-10,"No","Yes")))</f>
        <v>N/A</v>
      </c>
      <c r="E229" s="51">
        <v>57789321</v>
      </c>
      <c r="F229" s="43" t="str">
        <f t="shared" ref="F229:F252" si="38">IF($B229="N/A","N/A",IF(E229&gt;10,"No",IF(E229&lt;-10,"No","Yes")))</f>
        <v>N/A</v>
      </c>
      <c r="G229" s="51">
        <v>62891796</v>
      </c>
      <c r="H229" s="43" t="str">
        <f t="shared" ref="H229:H252" si="39">IF($B229="N/A","N/A",IF(G229&gt;10,"No",IF(G229&lt;-10,"No","Yes")))</f>
        <v>N/A</v>
      </c>
      <c r="I229" s="12">
        <v>0.38490000000000002</v>
      </c>
      <c r="J229" s="12">
        <v>8.8290000000000006</v>
      </c>
      <c r="K229" s="44" t="s">
        <v>732</v>
      </c>
      <c r="L229" s="9" t="str">
        <f t="shared" ref="L229:L252" si="40">IF(J229="Div by 0", "N/A", IF(K229="N/A","N/A", IF(J229&gt;VALUE(MID(K229,1,2)), "No", IF(J229&lt;-1*VALUE(MID(K229,1,2)), "No", "Yes"))))</f>
        <v>Yes</v>
      </c>
    </row>
    <row r="230" spans="1:12" x14ac:dyDescent="0.2">
      <c r="A230" s="4" t="s">
        <v>1393</v>
      </c>
      <c r="B230" s="34" t="s">
        <v>217</v>
      </c>
      <c r="C230" s="49">
        <v>2776</v>
      </c>
      <c r="D230" s="43" t="str">
        <f t="shared" si="37"/>
        <v>N/A</v>
      </c>
      <c r="E230" s="49">
        <v>2944</v>
      </c>
      <c r="F230" s="43" t="str">
        <f t="shared" si="38"/>
        <v>N/A</v>
      </c>
      <c r="G230" s="49">
        <v>3041</v>
      </c>
      <c r="H230" s="43" t="str">
        <f t="shared" si="39"/>
        <v>N/A</v>
      </c>
      <c r="I230" s="12">
        <v>6.0519999999999996</v>
      </c>
      <c r="J230" s="12">
        <v>3.2949999999999999</v>
      </c>
      <c r="K230" s="44" t="s">
        <v>732</v>
      </c>
      <c r="L230" s="9" t="str">
        <f t="shared" si="40"/>
        <v>Yes</v>
      </c>
    </row>
    <row r="231" spans="1:12" x14ac:dyDescent="0.2">
      <c r="A231" s="4" t="s">
        <v>1394</v>
      </c>
      <c r="B231" s="34" t="s">
        <v>217</v>
      </c>
      <c r="C231" s="51">
        <v>20737.654179000001</v>
      </c>
      <c r="D231" s="43" t="str">
        <f t="shared" si="37"/>
        <v>N/A</v>
      </c>
      <c r="E231" s="51">
        <v>19629.524796000002</v>
      </c>
      <c r="F231" s="43" t="str">
        <f t="shared" si="38"/>
        <v>N/A</v>
      </c>
      <c r="G231" s="51">
        <v>20681.287734000001</v>
      </c>
      <c r="H231" s="43" t="str">
        <f t="shared" si="39"/>
        <v>N/A</v>
      </c>
      <c r="I231" s="12">
        <v>-5.34</v>
      </c>
      <c r="J231" s="12">
        <v>5.3579999999999997</v>
      </c>
      <c r="K231" s="44" t="s">
        <v>732</v>
      </c>
      <c r="L231" s="9" t="str">
        <f t="shared" si="40"/>
        <v>Yes</v>
      </c>
    </row>
    <row r="232" spans="1:12" ht="25.5" x14ac:dyDescent="0.2">
      <c r="A232" s="4" t="s">
        <v>1395</v>
      </c>
      <c r="B232" s="34" t="s">
        <v>217</v>
      </c>
      <c r="C232" s="51">
        <v>12591.462963</v>
      </c>
      <c r="D232" s="43" t="str">
        <f t="shared" si="37"/>
        <v>N/A</v>
      </c>
      <c r="E232" s="51">
        <v>12063.423076999999</v>
      </c>
      <c r="F232" s="43" t="str">
        <f t="shared" si="38"/>
        <v>N/A</v>
      </c>
      <c r="G232" s="51">
        <v>11618.141508999999</v>
      </c>
      <c r="H232" s="43" t="str">
        <f t="shared" si="39"/>
        <v>N/A</v>
      </c>
      <c r="I232" s="12">
        <v>-4.1900000000000004</v>
      </c>
      <c r="J232" s="12">
        <v>-3.69</v>
      </c>
      <c r="K232" s="44" t="s">
        <v>732</v>
      </c>
      <c r="L232" s="9" t="str">
        <f t="shared" si="40"/>
        <v>Yes</v>
      </c>
    </row>
    <row r="233" spans="1:12" ht="25.5" x14ac:dyDescent="0.2">
      <c r="A233" s="4" t="s">
        <v>1396</v>
      </c>
      <c r="B233" s="34" t="s">
        <v>217</v>
      </c>
      <c r="C233" s="51">
        <v>21299.056283999998</v>
      </c>
      <c r="D233" s="43" t="str">
        <f t="shared" si="37"/>
        <v>N/A</v>
      </c>
      <c r="E233" s="51">
        <v>20154.531509</v>
      </c>
      <c r="F233" s="43" t="str">
        <f t="shared" si="38"/>
        <v>N/A</v>
      </c>
      <c r="G233" s="51">
        <v>21162.706005</v>
      </c>
      <c r="H233" s="43" t="str">
        <f t="shared" si="39"/>
        <v>N/A</v>
      </c>
      <c r="I233" s="12">
        <v>-5.37</v>
      </c>
      <c r="J233" s="12">
        <v>5.0019999999999998</v>
      </c>
      <c r="K233" s="44" t="s">
        <v>732</v>
      </c>
      <c r="L233" s="9" t="str">
        <f t="shared" si="40"/>
        <v>Yes</v>
      </c>
    </row>
    <row r="234" spans="1:12" x14ac:dyDescent="0.2">
      <c r="A234" s="4" t="s">
        <v>1397</v>
      </c>
      <c r="B234" s="34" t="s">
        <v>217</v>
      </c>
      <c r="C234" s="51">
        <v>15875.362069000001</v>
      </c>
      <c r="D234" s="43" t="str">
        <f t="shared" si="37"/>
        <v>N/A</v>
      </c>
      <c r="E234" s="51">
        <v>10994.372549</v>
      </c>
      <c r="F234" s="43" t="str">
        <f t="shared" si="38"/>
        <v>N/A</v>
      </c>
      <c r="G234" s="51">
        <v>15903.813953000001</v>
      </c>
      <c r="H234" s="43" t="str">
        <f t="shared" si="39"/>
        <v>N/A</v>
      </c>
      <c r="I234" s="12">
        <v>-30.7</v>
      </c>
      <c r="J234" s="12">
        <v>44.65</v>
      </c>
      <c r="K234" s="44" t="s">
        <v>732</v>
      </c>
      <c r="L234" s="9" t="str">
        <f t="shared" si="40"/>
        <v>No</v>
      </c>
    </row>
    <row r="235" spans="1:12" ht="25.5" x14ac:dyDescent="0.2">
      <c r="A235" s="4" t="s">
        <v>1398</v>
      </c>
      <c r="B235" s="34" t="s">
        <v>217</v>
      </c>
      <c r="C235" s="51">
        <v>2332.9375</v>
      </c>
      <c r="D235" s="43" t="str">
        <f t="shared" si="37"/>
        <v>N/A</v>
      </c>
      <c r="E235" s="51">
        <v>406.5</v>
      </c>
      <c r="F235" s="43" t="str">
        <f t="shared" si="38"/>
        <v>N/A</v>
      </c>
      <c r="G235" s="51">
        <v>604.81818181999995</v>
      </c>
      <c r="H235" s="43" t="str">
        <f t="shared" si="39"/>
        <v>N/A</v>
      </c>
      <c r="I235" s="12">
        <v>-82.6</v>
      </c>
      <c r="J235" s="12">
        <v>48.79</v>
      </c>
      <c r="K235" s="44" t="s">
        <v>732</v>
      </c>
      <c r="L235" s="9" t="str">
        <f t="shared" si="40"/>
        <v>No</v>
      </c>
    </row>
    <row r="236" spans="1:12" x14ac:dyDescent="0.2">
      <c r="A236" s="4" t="s">
        <v>1399</v>
      </c>
      <c r="B236" s="34" t="s">
        <v>217</v>
      </c>
      <c r="C236" s="43">
        <v>3.3492592056000001</v>
      </c>
      <c r="D236" s="43" t="str">
        <f t="shared" si="37"/>
        <v>N/A</v>
      </c>
      <c r="E236" s="43">
        <v>3.4261640695</v>
      </c>
      <c r="F236" s="43" t="str">
        <f t="shared" si="38"/>
        <v>N/A</v>
      </c>
      <c r="G236" s="43">
        <v>3.2761982741</v>
      </c>
      <c r="H236" s="43" t="str">
        <f t="shared" si="39"/>
        <v>N/A</v>
      </c>
      <c r="I236" s="12">
        <v>2.2959999999999998</v>
      </c>
      <c r="J236" s="12">
        <v>-4.38</v>
      </c>
      <c r="K236" s="44" t="s">
        <v>732</v>
      </c>
      <c r="L236" s="9" t="str">
        <f t="shared" si="40"/>
        <v>Yes</v>
      </c>
    </row>
    <row r="237" spans="1:12" x14ac:dyDescent="0.2">
      <c r="A237" s="4" t="s">
        <v>1400</v>
      </c>
      <c r="B237" s="34" t="s">
        <v>217</v>
      </c>
      <c r="C237" s="43">
        <v>25.837320574</v>
      </c>
      <c r="D237" s="43" t="str">
        <f t="shared" si="37"/>
        <v>N/A</v>
      </c>
      <c r="E237" s="43">
        <v>23.908045977</v>
      </c>
      <c r="F237" s="43" t="str">
        <f t="shared" si="38"/>
        <v>N/A</v>
      </c>
      <c r="G237" s="43">
        <v>18.761061947000002</v>
      </c>
      <c r="H237" s="43" t="str">
        <f t="shared" si="39"/>
        <v>N/A</v>
      </c>
      <c r="I237" s="12">
        <v>-7.47</v>
      </c>
      <c r="J237" s="12">
        <v>-21.5</v>
      </c>
      <c r="K237" s="44" t="s">
        <v>732</v>
      </c>
      <c r="L237" s="9" t="str">
        <f t="shared" si="40"/>
        <v>Yes</v>
      </c>
    </row>
    <row r="238" spans="1:12" x14ac:dyDescent="0.2">
      <c r="A238" s="58" t="s">
        <v>1401</v>
      </c>
      <c r="B238" s="34" t="s">
        <v>217</v>
      </c>
      <c r="C238" s="43">
        <v>10.899159664000001</v>
      </c>
      <c r="D238" s="43" t="str">
        <f t="shared" si="37"/>
        <v>N/A</v>
      </c>
      <c r="E238" s="43">
        <v>11.387214500000001</v>
      </c>
      <c r="F238" s="43" t="str">
        <f t="shared" si="38"/>
        <v>N/A</v>
      </c>
      <c r="G238" s="43">
        <v>10.901729292000001</v>
      </c>
      <c r="H238" s="43" t="str">
        <f t="shared" si="39"/>
        <v>N/A</v>
      </c>
      <c r="I238" s="12">
        <v>4.4779999999999998</v>
      </c>
      <c r="J238" s="12">
        <v>-4.26</v>
      </c>
      <c r="K238" s="44" t="s">
        <v>732</v>
      </c>
      <c r="L238" s="9" t="str">
        <f t="shared" si="40"/>
        <v>Yes</v>
      </c>
    </row>
    <row r="239" spans="1:12" x14ac:dyDescent="0.2">
      <c r="A239" s="58" t="s">
        <v>1402</v>
      </c>
      <c r="B239" s="34" t="s">
        <v>217</v>
      </c>
      <c r="C239" s="43">
        <v>0.13152822189999999</v>
      </c>
      <c r="D239" s="43" t="str">
        <f t="shared" si="37"/>
        <v>N/A</v>
      </c>
      <c r="E239" s="43">
        <v>0.1104326361</v>
      </c>
      <c r="F239" s="43" t="str">
        <f t="shared" si="38"/>
        <v>N/A</v>
      </c>
      <c r="G239" s="43">
        <v>8.7626344999999994E-2</v>
      </c>
      <c r="H239" s="43" t="str">
        <f t="shared" si="39"/>
        <v>N/A</v>
      </c>
      <c r="I239" s="12">
        <v>-16</v>
      </c>
      <c r="J239" s="12">
        <v>-20.7</v>
      </c>
      <c r="K239" s="44" t="s">
        <v>732</v>
      </c>
      <c r="L239" s="9" t="str">
        <f t="shared" si="40"/>
        <v>Yes</v>
      </c>
    </row>
    <row r="240" spans="1:12" x14ac:dyDescent="0.2">
      <c r="A240" s="58" t="s">
        <v>1403</v>
      </c>
      <c r="B240" s="34" t="s">
        <v>217</v>
      </c>
      <c r="C240" s="43">
        <v>0.10982222530000001</v>
      </c>
      <c r="D240" s="43" t="str">
        <f t="shared" si="37"/>
        <v>N/A</v>
      </c>
      <c r="E240" s="43">
        <v>8.0412785599999995E-2</v>
      </c>
      <c r="F240" s="43" t="str">
        <f t="shared" si="38"/>
        <v>N/A</v>
      </c>
      <c r="G240" s="43">
        <v>6.5644208400000001E-2</v>
      </c>
      <c r="H240" s="43" t="str">
        <f t="shared" si="39"/>
        <v>N/A</v>
      </c>
      <c r="I240" s="12">
        <v>-26.8</v>
      </c>
      <c r="J240" s="12">
        <v>-18.399999999999999</v>
      </c>
      <c r="K240" s="44" t="s">
        <v>732</v>
      </c>
      <c r="L240" s="9" t="str">
        <f t="shared" si="40"/>
        <v>Yes</v>
      </c>
    </row>
    <row r="241" spans="1:12" ht="25.5" x14ac:dyDescent="0.2">
      <c r="A241" s="58" t="s">
        <v>1404</v>
      </c>
      <c r="B241" s="34" t="s">
        <v>217</v>
      </c>
      <c r="C241" s="51">
        <v>32534845</v>
      </c>
      <c r="D241" s="43" t="str">
        <f t="shared" si="37"/>
        <v>N/A</v>
      </c>
      <c r="E241" s="51">
        <v>33199172</v>
      </c>
      <c r="F241" s="43" t="str">
        <f t="shared" si="38"/>
        <v>N/A</v>
      </c>
      <c r="G241" s="51">
        <v>35327627</v>
      </c>
      <c r="H241" s="43" t="str">
        <f t="shared" si="39"/>
        <v>N/A</v>
      </c>
      <c r="I241" s="12">
        <v>2.0419999999999998</v>
      </c>
      <c r="J241" s="12">
        <v>6.4109999999999996</v>
      </c>
      <c r="K241" s="44" t="s">
        <v>732</v>
      </c>
      <c r="L241" s="9" t="str">
        <f t="shared" si="40"/>
        <v>Yes</v>
      </c>
    </row>
    <row r="242" spans="1:12" x14ac:dyDescent="0.2">
      <c r="A242" s="58" t="s">
        <v>1405</v>
      </c>
      <c r="B242" s="34" t="s">
        <v>217</v>
      </c>
      <c r="C242" s="49">
        <v>867</v>
      </c>
      <c r="D242" s="43" t="str">
        <f t="shared" si="37"/>
        <v>N/A</v>
      </c>
      <c r="E242" s="49">
        <v>877</v>
      </c>
      <c r="F242" s="43" t="str">
        <f t="shared" si="38"/>
        <v>N/A</v>
      </c>
      <c r="G242" s="49">
        <v>864</v>
      </c>
      <c r="H242" s="43" t="str">
        <f t="shared" si="39"/>
        <v>N/A</v>
      </c>
      <c r="I242" s="12">
        <v>1.153</v>
      </c>
      <c r="J242" s="12">
        <v>-1.48</v>
      </c>
      <c r="K242" s="44" t="s">
        <v>732</v>
      </c>
      <c r="L242" s="9" t="str">
        <f t="shared" si="40"/>
        <v>Yes</v>
      </c>
    </row>
    <row r="243" spans="1:12" ht="25.5" x14ac:dyDescent="0.2">
      <c r="A243" s="58" t="s">
        <v>1406</v>
      </c>
      <c r="B243" s="34" t="s">
        <v>217</v>
      </c>
      <c r="C243" s="51">
        <v>37525.772779999999</v>
      </c>
      <c r="D243" s="43" t="str">
        <f t="shared" si="37"/>
        <v>N/A</v>
      </c>
      <c r="E243" s="51">
        <v>37855.384265000001</v>
      </c>
      <c r="F243" s="43" t="str">
        <f t="shared" si="38"/>
        <v>N/A</v>
      </c>
      <c r="G243" s="51">
        <v>40888.457176000004</v>
      </c>
      <c r="H243" s="43" t="str">
        <f t="shared" si="39"/>
        <v>N/A</v>
      </c>
      <c r="I243" s="12">
        <v>0.87839999999999996</v>
      </c>
      <c r="J243" s="12">
        <v>8.0120000000000005</v>
      </c>
      <c r="K243" s="44" t="s">
        <v>732</v>
      </c>
      <c r="L243" s="9" t="str">
        <f t="shared" si="40"/>
        <v>Yes</v>
      </c>
    </row>
    <row r="244" spans="1:12" ht="25.5" x14ac:dyDescent="0.2">
      <c r="A244" s="58" t="s">
        <v>1407</v>
      </c>
      <c r="B244" s="34" t="s">
        <v>217</v>
      </c>
      <c r="C244" s="51">
        <v>2869.3333333</v>
      </c>
      <c r="D244" s="43" t="str">
        <f t="shared" si="37"/>
        <v>N/A</v>
      </c>
      <c r="E244" s="51">
        <v>12769.25</v>
      </c>
      <c r="F244" s="43" t="str">
        <f t="shared" si="38"/>
        <v>N/A</v>
      </c>
      <c r="G244" s="51">
        <v>17221.142856999999</v>
      </c>
      <c r="H244" s="43" t="str">
        <f t="shared" si="39"/>
        <v>N/A</v>
      </c>
      <c r="I244" s="12">
        <v>345</v>
      </c>
      <c r="J244" s="12">
        <v>34.86</v>
      </c>
      <c r="K244" s="44" t="s">
        <v>732</v>
      </c>
      <c r="L244" s="9" t="str">
        <f t="shared" si="40"/>
        <v>No</v>
      </c>
    </row>
    <row r="245" spans="1:12" ht="25.5" x14ac:dyDescent="0.2">
      <c r="A245" s="58" t="s">
        <v>1408</v>
      </c>
      <c r="B245" s="34" t="s">
        <v>217</v>
      </c>
      <c r="C245" s="51">
        <v>37730.187792999997</v>
      </c>
      <c r="D245" s="43" t="str">
        <f t="shared" si="37"/>
        <v>N/A</v>
      </c>
      <c r="E245" s="51">
        <v>38115.605779999998</v>
      </c>
      <c r="F245" s="43" t="str">
        <f t="shared" si="38"/>
        <v>N/A</v>
      </c>
      <c r="G245" s="51">
        <v>41128.978898000001</v>
      </c>
      <c r="H245" s="43" t="str">
        <f t="shared" si="39"/>
        <v>N/A</v>
      </c>
      <c r="I245" s="12">
        <v>1.022</v>
      </c>
      <c r="J245" s="12">
        <v>7.9059999999999997</v>
      </c>
      <c r="K245" s="44" t="s">
        <v>732</v>
      </c>
      <c r="L245" s="9" t="str">
        <f t="shared" si="40"/>
        <v>Yes</v>
      </c>
    </row>
    <row r="246" spans="1:12" ht="25.5" x14ac:dyDescent="0.2">
      <c r="A246" s="58" t="s">
        <v>1409</v>
      </c>
      <c r="B246" s="34" t="s">
        <v>217</v>
      </c>
      <c r="C246" s="51">
        <v>41278.777778000003</v>
      </c>
      <c r="D246" s="43" t="str">
        <f t="shared" si="37"/>
        <v>N/A</v>
      </c>
      <c r="E246" s="51">
        <v>31754.75</v>
      </c>
      <c r="F246" s="43" t="str">
        <f t="shared" si="38"/>
        <v>N/A</v>
      </c>
      <c r="G246" s="51">
        <v>31015</v>
      </c>
      <c r="H246" s="43" t="str">
        <f t="shared" si="39"/>
        <v>N/A</v>
      </c>
      <c r="I246" s="12">
        <v>-23.1</v>
      </c>
      <c r="J246" s="12">
        <v>-2.33</v>
      </c>
      <c r="K246" s="44" t="s">
        <v>732</v>
      </c>
      <c r="L246" s="9" t="str">
        <f t="shared" si="40"/>
        <v>Yes</v>
      </c>
    </row>
    <row r="247" spans="1:12" ht="25.5" x14ac:dyDescent="0.2">
      <c r="A247" s="58" t="s">
        <v>1410</v>
      </c>
      <c r="B247" s="34" t="s">
        <v>217</v>
      </c>
      <c r="C247" s="51" t="s">
        <v>1743</v>
      </c>
      <c r="D247" s="43" t="str">
        <f t="shared" si="37"/>
        <v>N/A</v>
      </c>
      <c r="E247" s="51" t="s">
        <v>1743</v>
      </c>
      <c r="F247" s="43" t="str">
        <f t="shared" si="38"/>
        <v>N/A</v>
      </c>
      <c r="G247" s="51" t="s">
        <v>1743</v>
      </c>
      <c r="H247" s="43" t="str">
        <f t="shared" si="39"/>
        <v>N/A</v>
      </c>
      <c r="I247" s="12" t="s">
        <v>1743</v>
      </c>
      <c r="J247" s="12" t="s">
        <v>1743</v>
      </c>
      <c r="K247" s="44" t="s">
        <v>732</v>
      </c>
      <c r="L247" s="9" t="str">
        <f t="shared" si="40"/>
        <v>N/A</v>
      </c>
    </row>
    <row r="248" spans="1:12" ht="25.5" x14ac:dyDescent="0.2">
      <c r="A248" s="58" t="s">
        <v>1411</v>
      </c>
      <c r="B248" s="34" t="s">
        <v>217</v>
      </c>
      <c r="C248" s="43">
        <v>1.046040249</v>
      </c>
      <c r="D248" s="43" t="str">
        <f t="shared" si="37"/>
        <v>N/A</v>
      </c>
      <c r="E248" s="43">
        <v>1.0206337938000001</v>
      </c>
      <c r="F248" s="43" t="str">
        <f t="shared" si="38"/>
        <v>N/A</v>
      </c>
      <c r="G248" s="43">
        <v>0.93082384370000004</v>
      </c>
      <c r="H248" s="43" t="str">
        <f t="shared" si="39"/>
        <v>N/A</v>
      </c>
      <c r="I248" s="12">
        <v>-2.4300000000000002</v>
      </c>
      <c r="J248" s="12">
        <v>-8.8000000000000007</v>
      </c>
      <c r="K248" s="44" t="s">
        <v>732</v>
      </c>
      <c r="L248" s="9" t="str">
        <f t="shared" si="40"/>
        <v>Yes</v>
      </c>
    </row>
    <row r="249" spans="1:12" ht="25.5" x14ac:dyDescent="0.2">
      <c r="A249" s="58" t="s">
        <v>1412</v>
      </c>
      <c r="B249" s="34" t="s">
        <v>217</v>
      </c>
      <c r="C249" s="43">
        <v>1.4354066986</v>
      </c>
      <c r="D249" s="43" t="str">
        <f t="shared" si="37"/>
        <v>N/A</v>
      </c>
      <c r="E249" s="43">
        <v>1.8390804597999999</v>
      </c>
      <c r="F249" s="43" t="str">
        <f t="shared" si="38"/>
        <v>N/A</v>
      </c>
      <c r="G249" s="43">
        <v>1.2389380531</v>
      </c>
      <c r="H249" s="43" t="str">
        <f t="shared" si="39"/>
        <v>N/A</v>
      </c>
      <c r="I249" s="12">
        <v>28.12</v>
      </c>
      <c r="J249" s="12">
        <v>-32.6</v>
      </c>
      <c r="K249" s="44" t="s">
        <v>732</v>
      </c>
      <c r="L249" s="9" t="str">
        <f t="shared" si="40"/>
        <v>No</v>
      </c>
    </row>
    <row r="250" spans="1:12" ht="25.5" x14ac:dyDescent="0.2">
      <c r="A250" s="58" t="s">
        <v>1413</v>
      </c>
      <c r="B250" s="34" t="s">
        <v>217</v>
      </c>
      <c r="C250" s="43">
        <v>3.5798319327999999</v>
      </c>
      <c r="D250" s="43" t="str">
        <f t="shared" si="37"/>
        <v>N/A</v>
      </c>
      <c r="E250" s="43">
        <v>3.5469717472000002</v>
      </c>
      <c r="F250" s="43" t="str">
        <f t="shared" si="38"/>
        <v>N/A</v>
      </c>
      <c r="G250" s="43">
        <v>3.2277594883999998</v>
      </c>
      <c r="H250" s="43" t="str">
        <f t="shared" si="39"/>
        <v>N/A</v>
      </c>
      <c r="I250" s="12">
        <v>-0.91800000000000004</v>
      </c>
      <c r="J250" s="12">
        <v>-9</v>
      </c>
      <c r="K250" s="44" t="s">
        <v>732</v>
      </c>
      <c r="L250" s="9" t="str">
        <f t="shared" si="40"/>
        <v>Yes</v>
      </c>
    </row>
    <row r="251" spans="1:12" ht="25.5" x14ac:dyDescent="0.2">
      <c r="A251" s="58" t="s">
        <v>1414</v>
      </c>
      <c r="B251" s="34" t="s">
        <v>217</v>
      </c>
      <c r="C251" s="43">
        <v>2.04095517E-2</v>
      </c>
      <c r="D251" s="43" t="str">
        <f t="shared" si="37"/>
        <v>N/A</v>
      </c>
      <c r="E251" s="43">
        <v>8.6613832000000009E-3</v>
      </c>
      <c r="F251" s="43" t="str">
        <f t="shared" si="38"/>
        <v>N/A</v>
      </c>
      <c r="G251" s="43">
        <v>8.1512879E-3</v>
      </c>
      <c r="H251" s="43" t="str">
        <f t="shared" si="39"/>
        <v>N/A</v>
      </c>
      <c r="I251" s="12">
        <v>-57.6</v>
      </c>
      <c r="J251" s="12">
        <v>-5.89</v>
      </c>
      <c r="K251" s="44" t="s">
        <v>732</v>
      </c>
      <c r="L251" s="9" t="str">
        <f t="shared" si="40"/>
        <v>Yes</v>
      </c>
    </row>
    <row r="252" spans="1:12" ht="25.5" x14ac:dyDescent="0.2">
      <c r="A252" s="58" t="s">
        <v>1415</v>
      </c>
      <c r="B252" s="34" t="s">
        <v>217</v>
      </c>
      <c r="C252" s="43">
        <v>0</v>
      </c>
      <c r="D252" s="43" t="str">
        <f t="shared" si="37"/>
        <v>N/A</v>
      </c>
      <c r="E252" s="43">
        <v>0</v>
      </c>
      <c r="F252" s="43" t="str">
        <f t="shared" si="38"/>
        <v>N/A</v>
      </c>
      <c r="G252" s="43">
        <v>0</v>
      </c>
      <c r="H252" s="43" t="str">
        <f t="shared" si="39"/>
        <v>N/A</v>
      </c>
      <c r="I252" s="12" t="s">
        <v>1743</v>
      </c>
      <c r="J252" s="12" t="s">
        <v>1743</v>
      </c>
      <c r="K252" s="44" t="s">
        <v>732</v>
      </c>
      <c r="L252" s="9" t="str">
        <f t="shared" si="40"/>
        <v>N/A</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23442</v>
      </c>
      <c r="D6" s="43" t="str">
        <f t="shared" ref="D6:D37" si="0">IF($B6="N/A","N/A",IF(C6&gt;10,"No",IF(C6&lt;-10,"No","Yes")))</f>
        <v>N/A</v>
      </c>
      <c r="E6" s="35">
        <v>23515</v>
      </c>
      <c r="F6" s="43" t="str">
        <f t="shared" ref="F6:F37" si="1">IF($B6="N/A","N/A",IF(E6&gt;10,"No",IF(E6&lt;-10,"No","Yes")))</f>
        <v>N/A</v>
      </c>
      <c r="G6" s="35">
        <v>24696</v>
      </c>
      <c r="H6" s="43" t="str">
        <f t="shared" ref="H6:H37" si="2">IF($B6="N/A","N/A",IF(G6&gt;10,"No",IF(G6&lt;-10,"No","Yes")))</f>
        <v>N/A</v>
      </c>
      <c r="I6" s="12">
        <v>0.31140000000000001</v>
      </c>
      <c r="J6" s="12">
        <v>5.0220000000000002</v>
      </c>
      <c r="K6" s="44" t="s">
        <v>732</v>
      </c>
      <c r="L6" s="9" t="str">
        <f t="shared" ref="L6:L39" si="3">IF(J6="Div by 0", "N/A", IF(K6="N/A","N/A", IF(J6&gt;VALUE(MID(K6,1,2)), "No", IF(J6&lt;-1*VALUE(MID(K6,1,2)), "No", "Yes"))))</f>
        <v>Yes</v>
      </c>
    </row>
    <row r="7" spans="1:12" x14ac:dyDescent="0.2">
      <c r="A7" s="45" t="s">
        <v>6</v>
      </c>
      <c r="B7" s="34" t="s">
        <v>217</v>
      </c>
      <c r="C7" s="35">
        <v>21529</v>
      </c>
      <c r="D7" s="43" t="str">
        <f t="shared" si="0"/>
        <v>N/A</v>
      </c>
      <c r="E7" s="35">
        <v>21676</v>
      </c>
      <c r="F7" s="43" t="str">
        <f t="shared" si="1"/>
        <v>N/A</v>
      </c>
      <c r="G7" s="35">
        <v>22712</v>
      </c>
      <c r="H7" s="43" t="str">
        <f t="shared" si="2"/>
        <v>N/A</v>
      </c>
      <c r="I7" s="12">
        <v>0.68279999999999996</v>
      </c>
      <c r="J7" s="12">
        <v>4.7789999999999999</v>
      </c>
      <c r="K7" s="44" t="s">
        <v>732</v>
      </c>
      <c r="L7" s="9" t="str">
        <f t="shared" si="3"/>
        <v>Yes</v>
      </c>
    </row>
    <row r="8" spans="1:12" x14ac:dyDescent="0.2">
      <c r="A8" s="45" t="s">
        <v>364</v>
      </c>
      <c r="B8" s="34" t="s">
        <v>217</v>
      </c>
      <c r="C8" s="35" t="s">
        <v>217</v>
      </c>
      <c r="D8" s="43" t="str">
        <f t="shared" si="0"/>
        <v>N/A</v>
      </c>
      <c r="E8" s="35" t="s">
        <v>217</v>
      </c>
      <c r="F8" s="43" t="str">
        <f t="shared" si="1"/>
        <v>N/A</v>
      </c>
      <c r="G8" s="8">
        <v>91.966310333999999</v>
      </c>
      <c r="H8" s="43" t="str">
        <f t="shared" si="2"/>
        <v>N/A</v>
      </c>
      <c r="I8" s="12" t="s">
        <v>217</v>
      </c>
      <c r="J8" s="12" t="s">
        <v>217</v>
      </c>
      <c r="K8" s="44" t="s">
        <v>732</v>
      </c>
      <c r="L8" s="9" t="str">
        <f t="shared" si="3"/>
        <v>No</v>
      </c>
    </row>
    <row r="9" spans="1:12" x14ac:dyDescent="0.2">
      <c r="A9" s="4" t="s">
        <v>88</v>
      </c>
      <c r="B9" s="47" t="s">
        <v>217</v>
      </c>
      <c r="C9" s="1">
        <v>20203.53</v>
      </c>
      <c r="D9" s="11" t="str">
        <f t="shared" si="0"/>
        <v>N/A</v>
      </c>
      <c r="E9" s="1">
        <v>20536.05</v>
      </c>
      <c r="F9" s="11" t="str">
        <f t="shared" si="1"/>
        <v>N/A</v>
      </c>
      <c r="G9" s="1">
        <v>21489.64</v>
      </c>
      <c r="H9" s="11" t="str">
        <f t="shared" si="2"/>
        <v>N/A</v>
      </c>
      <c r="I9" s="12">
        <v>1.6459999999999999</v>
      </c>
      <c r="J9" s="12">
        <v>4.6429999999999998</v>
      </c>
      <c r="K9" s="47" t="s">
        <v>732</v>
      </c>
      <c r="L9" s="9" t="str">
        <f t="shared" si="3"/>
        <v>Yes</v>
      </c>
    </row>
    <row r="10" spans="1:12" x14ac:dyDescent="0.2">
      <c r="A10" s="4" t="s">
        <v>1416</v>
      </c>
      <c r="B10" s="34" t="s">
        <v>217</v>
      </c>
      <c r="C10" s="8">
        <v>2.5552427267</v>
      </c>
      <c r="D10" s="43" t="str">
        <f t="shared" si="0"/>
        <v>N/A</v>
      </c>
      <c r="E10" s="8">
        <v>2.4707633425000002</v>
      </c>
      <c r="F10" s="43" t="str">
        <f t="shared" si="1"/>
        <v>N/A</v>
      </c>
      <c r="G10" s="8">
        <v>2.6724975705</v>
      </c>
      <c r="H10" s="43" t="str">
        <f t="shared" si="2"/>
        <v>N/A</v>
      </c>
      <c r="I10" s="12">
        <v>-3.31</v>
      </c>
      <c r="J10" s="12">
        <v>8.1649999999999991</v>
      </c>
      <c r="K10" s="44" t="s">
        <v>732</v>
      </c>
      <c r="L10" s="9" t="str">
        <f t="shared" si="3"/>
        <v>Yes</v>
      </c>
    </row>
    <row r="11" spans="1:12" x14ac:dyDescent="0.2">
      <c r="A11" s="4" t="s">
        <v>1417</v>
      </c>
      <c r="B11" s="34" t="s">
        <v>217</v>
      </c>
      <c r="C11" s="8">
        <v>2.5893695076999999</v>
      </c>
      <c r="D11" s="43" t="str">
        <f t="shared" si="0"/>
        <v>N/A</v>
      </c>
      <c r="E11" s="8">
        <v>2.4282372953000002</v>
      </c>
      <c r="F11" s="43" t="str">
        <f t="shared" si="1"/>
        <v>N/A</v>
      </c>
      <c r="G11" s="8">
        <v>2.1703919663</v>
      </c>
      <c r="H11" s="43" t="str">
        <f t="shared" si="2"/>
        <v>N/A</v>
      </c>
      <c r="I11" s="12">
        <v>-6.22</v>
      </c>
      <c r="J11" s="12">
        <v>-10.6</v>
      </c>
      <c r="K11" s="44" t="s">
        <v>732</v>
      </c>
      <c r="L11" s="9" t="str">
        <f t="shared" si="3"/>
        <v>Yes</v>
      </c>
    </row>
    <row r="12" spans="1:12" x14ac:dyDescent="0.2">
      <c r="A12" s="4" t="s">
        <v>1418</v>
      </c>
      <c r="B12" s="34" t="s">
        <v>217</v>
      </c>
      <c r="C12" s="8">
        <v>71.615049909999996</v>
      </c>
      <c r="D12" s="43" t="str">
        <f t="shared" si="0"/>
        <v>N/A</v>
      </c>
      <c r="E12" s="8">
        <v>72.540931319999999</v>
      </c>
      <c r="F12" s="43" t="str">
        <f t="shared" si="1"/>
        <v>N/A</v>
      </c>
      <c r="G12" s="8">
        <v>72.137188209000001</v>
      </c>
      <c r="H12" s="43" t="str">
        <f t="shared" si="2"/>
        <v>N/A</v>
      </c>
      <c r="I12" s="12">
        <v>1.2929999999999999</v>
      </c>
      <c r="J12" s="12">
        <v>-0.55700000000000005</v>
      </c>
      <c r="K12" s="44" t="s">
        <v>732</v>
      </c>
      <c r="L12" s="9" t="str">
        <f t="shared" si="3"/>
        <v>Yes</v>
      </c>
    </row>
    <row r="13" spans="1:12" x14ac:dyDescent="0.2">
      <c r="A13" s="4" t="s">
        <v>1419</v>
      </c>
      <c r="B13" s="34" t="s">
        <v>217</v>
      </c>
      <c r="C13" s="8">
        <v>0.77638426760000001</v>
      </c>
      <c r="D13" s="43" t="str">
        <f t="shared" si="0"/>
        <v>N/A</v>
      </c>
      <c r="E13" s="8">
        <v>0.76121624499999996</v>
      </c>
      <c r="F13" s="43" t="str">
        <f t="shared" si="1"/>
        <v>N/A</v>
      </c>
      <c r="G13" s="8">
        <v>0.64382896020000002</v>
      </c>
      <c r="H13" s="43" t="str">
        <f t="shared" si="2"/>
        <v>N/A</v>
      </c>
      <c r="I13" s="12">
        <v>-1.95</v>
      </c>
      <c r="J13" s="12">
        <v>-15.4</v>
      </c>
      <c r="K13" s="44" t="s">
        <v>732</v>
      </c>
      <c r="L13" s="9" t="str">
        <f t="shared" si="3"/>
        <v>Yes</v>
      </c>
    </row>
    <row r="14" spans="1:12" x14ac:dyDescent="0.2">
      <c r="A14" s="4" t="s">
        <v>1420</v>
      </c>
      <c r="B14" s="34" t="s">
        <v>217</v>
      </c>
      <c r="C14" s="8">
        <v>6.1300230355999998</v>
      </c>
      <c r="D14" s="43" t="str">
        <f t="shared" si="0"/>
        <v>N/A</v>
      </c>
      <c r="E14" s="8">
        <v>5.7665320008999998</v>
      </c>
      <c r="F14" s="43" t="str">
        <f t="shared" si="1"/>
        <v>N/A</v>
      </c>
      <c r="G14" s="8">
        <v>5.6243926141999996</v>
      </c>
      <c r="H14" s="43" t="str">
        <f t="shared" si="2"/>
        <v>N/A</v>
      </c>
      <c r="I14" s="12">
        <v>-5.93</v>
      </c>
      <c r="J14" s="12">
        <v>-2.46</v>
      </c>
      <c r="K14" s="44" t="s">
        <v>732</v>
      </c>
      <c r="L14" s="9" t="str">
        <f t="shared" si="3"/>
        <v>Yes</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0.46497739100000002</v>
      </c>
      <c r="D16" s="43" t="str">
        <f t="shared" si="0"/>
        <v>N/A</v>
      </c>
      <c r="E16" s="8">
        <v>0.31894535400000001</v>
      </c>
      <c r="F16" s="43" t="str">
        <f t="shared" si="1"/>
        <v>N/A</v>
      </c>
      <c r="G16" s="8">
        <v>0.38467768060000002</v>
      </c>
      <c r="H16" s="43" t="str">
        <f t="shared" si="2"/>
        <v>N/A</v>
      </c>
      <c r="I16" s="12">
        <v>-31.4</v>
      </c>
      <c r="J16" s="12">
        <v>20.61</v>
      </c>
      <c r="K16" s="44" t="s">
        <v>732</v>
      </c>
      <c r="L16" s="9" t="str">
        <f t="shared" si="3"/>
        <v>Yes</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15.868953161</v>
      </c>
      <c r="D18" s="43" t="str">
        <f t="shared" si="0"/>
        <v>N/A</v>
      </c>
      <c r="E18" s="8">
        <v>15.713374441999999</v>
      </c>
      <c r="F18" s="43" t="str">
        <f t="shared" si="1"/>
        <v>N/A</v>
      </c>
      <c r="G18" s="8">
        <v>16.367023</v>
      </c>
      <c r="H18" s="43" t="str">
        <f t="shared" si="2"/>
        <v>N/A</v>
      </c>
      <c r="I18" s="12">
        <v>-0.98</v>
      </c>
      <c r="J18" s="12">
        <v>4.16</v>
      </c>
      <c r="K18" s="44" t="s">
        <v>732</v>
      </c>
      <c r="L18" s="9" t="str">
        <f t="shared" si="3"/>
        <v>Yes</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96.169268833999993</v>
      </c>
      <c r="D20" s="43" t="str">
        <f t="shared" si="0"/>
        <v>N/A</v>
      </c>
      <c r="E20" s="8">
        <v>96.491601106000005</v>
      </c>
      <c r="F20" s="43" t="str">
        <f t="shared" si="1"/>
        <v>N/A</v>
      </c>
      <c r="G20" s="8">
        <v>96.801101392999996</v>
      </c>
      <c r="H20" s="43" t="str">
        <f t="shared" si="2"/>
        <v>N/A</v>
      </c>
      <c r="I20" s="12">
        <v>0.3352</v>
      </c>
      <c r="J20" s="12">
        <v>0.32079999999999997</v>
      </c>
      <c r="K20" s="44" t="s">
        <v>732</v>
      </c>
      <c r="L20" s="9" t="str">
        <f t="shared" si="3"/>
        <v>Yes</v>
      </c>
    </row>
    <row r="21" spans="1:12" x14ac:dyDescent="0.2">
      <c r="A21" s="2" t="s">
        <v>969</v>
      </c>
      <c r="B21" s="34" t="s">
        <v>217</v>
      </c>
      <c r="C21" s="8">
        <v>3.8307311663000001</v>
      </c>
      <c r="D21" s="43" t="str">
        <f t="shared" si="0"/>
        <v>N/A</v>
      </c>
      <c r="E21" s="8">
        <v>3.5083988943</v>
      </c>
      <c r="F21" s="43" t="str">
        <f t="shared" si="1"/>
        <v>N/A</v>
      </c>
      <c r="G21" s="8">
        <v>3.1988986070999998</v>
      </c>
      <c r="H21" s="43" t="str">
        <f t="shared" si="2"/>
        <v>N/A</v>
      </c>
      <c r="I21" s="12">
        <v>-8.41</v>
      </c>
      <c r="J21" s="12">
        <v>-8.82</v>
      </c>
      <c r="K21" s="44" t="s">
        <v>732</v>
      </c>
      <c r="L21" s="9" t="str">
        <f t="shared" si="3"/>
        <v>Yes</v>
      </c>
    </row>
    <row r="22" spans="1:12" x14ac:dyDescent="0.2">
      <c r="A22" s="3" t="s">
        <v>1728</v>
      </c>
      <c r="B22" s="34" t="s">
        <v>217</v>
      </c>
      <c r="C22" s="35">
        <v>14670</v>
      </c>
      <c r="D22" s="43" t="str">
        <f t="shared" si="0"/>
        <v>N/A</v>
      </c>
      <c r="E22" s="35">
        <v>14654</v>
      </c>
      <c r="F22" s="43" t="str">
        <f t="shared" si="1"/>
        <v>N/A</v>
      </c>
      <c r="G22" s="35">
        <v>15200</v>
      </c>
      <c r="H22" s="43" t="str">
        <f t="shared" si="2"/>
        <v>N/A</v>
      </c>
      <c r="I22" s="12">
        <v>-0.109</v>
      </c>
      <c r="J22" s="12">
        <v>3.726</v>
      </c>
      <c r="K22" s="44" t="s">
        <v>732</v>
      </c>
      <c r="L22" s="9" t="str">
        <f t="shared" si="3"/>
        <v>Yes</v>
      </c>
    </row>
    <row r="23" spans="1:12" x14ac:dyDescent="0.2">
      <c r="A23" s="3" t="s">
        <v>984</v>
      </c>
      <c r="B23" s="34" t="s">
        <v>217</v>
      </c>
      <c r="C23" s="35">
        <v>8896</v>
      </c>
      <c r="D23" s="43" t="str">
        <f t="shared" si="0"/>
        <v>N/A</v>
      </c>
      <c r="E23" s="35">
        <v>9123</v>
      </c>
      <c r="F23" s="43" t="str">
        <f t="shared" si="1"/>
        <v>N/A</v>
      </c>
      <c r="G23" s="35">
        <v>9433</v>
      </c>
      <c r="H23" s="43" t="str">
        <f t="shared" si="2"/>
        <v>N/A</v>
      </c>
      <c r="I23" s="12">
        <v>2.552</v>
      </c>
      <c r="J23" s="12">
        <v>3.3980000000000001</v>
      </c>
      <c r="K23" s="44" t="s">
        <v>732</v>
      </c>
      <c r="L23" s="9" t="str">
        <f t="shared" si="3"/>
        <v>Yes</v>
      </c>
    </row>
    <row r="24" spans="1:12" x14ac:dyDescent="0.2">
      <c r="A24" s="3" t="s">
        <v>985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3" t="s">
        <v>986</v>
      </c>
      <c r="B25" s="34" t="s">
        <v>217</v>
      </c>
      <c r="C25" s="35">
        <v>347</v>
      </c>
      <c r="D25" s="43" t="str">
        <f t="shared" si="0"/>
        <v>N/A</v>
      </c>
      <c r="E25" s="35">
        <v>307</v>
      </c>
      <c r="F25" s="43" t="str">
        <f t="shared" si="1"/>
        <v>N/A</v>
      </c>
      <c r="G25" s="35">
        <v>248</v>
      </c>
      <c r="H25" s="43" t="str">
        <f t="shared" si="2"/>
        <v>N/A</v>
      </c>
      <c r="I25" s="12">
        <v>-11.5</v>
      </c>
      <c r="J25" s="12">
        <v>-19.2</v>
      </c>
      <c r="K25" s="44" t="s">
        <v>732</v>
      </c>
      <c r="L25" s="9" t="str">
        <f t="shared" si="3"/>
        <v>Yes</v>
      </c>
    </row>
    <row r="26" spans="1:12" x14ac:dyDescent="0.2">
      <c r="A26" s="3" t="s">
        <v>987</v>
      </c>
      <c r="B26" s="34" t="s">
        <v>217</v>
      </c>
      <c r="C26" s="35">
        <v>5427</v>
      </c>
      <c r="D26" s="43" t="str">
        <f t="shared" si="0"/>
        <v>N/A</v>
      </c>
      <c r="E26" s="35">
        <v>5224</v>
      </c>
      <c r="F26" s="43" t="str">
        <f t="shared" si="1"/>
        <v>N/A</v>
      </c>
      <c r="G26" s="35">
        <v>5519</v>
      </c>
      <c r="H26" s="43" t="str">
        <f t="shared" si="2"/>
        <v>N/A</v>
      </c>
      <c r="I26" s="12">
        <v>-3.74</v>
      </c>
      <c r="J26" s="12">
        <v>5.6470000000000002</v>
      </c>
      <c r="K26" s="44" t="s">
        <v>732</v>
      </c>
      <c r="L26" s="9" t="str">
        <f t="shared" si="3"/>
        <v>Yes</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8551</v>
      </c>
      <c r="D28" s="43" t="str">
        <f t="shared" si="0"/>
        <v>N/A</v>
      </c>
      <c r="E28" s="35">
        <v>8638</v>
      </c>
      <c r="F28" s="43" t="str">
        <f t="shared" si="1"/>
        <v>N/A</v>
      </c>
      <c r="G28" s="35">
        <v>9281</v>
      </c>
      <c r="H28" s="43" t="str">
        <f t="shared" si="2"/>
        <v>N/A</v>
      </c>
      <c r="I28" s="12">
        <v>1.0169999999999999</v>
      </c>
      <c r="J28" s="12">
        <v>7.444</v>
      </c>
      <c r="K28" s="44" t="s">
        <v>732</v>
      </c>
      <c r="L28" s="9" t="str">
        <f t="shared" si="3"/>
        <v>Yes</v>
      </c>
    </row>
    <row r="29" spans="1:12" x14ac:dyDescent="0.2">
      <c r="A29" s="3" t="s">
        <v>989</v>
      </c>
      <c r="B29" s="34" t="s">
        <v>217</v>
      </c>
      <c r="C29" s="35">
        <v>5563</v>
      </c>
      <c r="D29" s="43" t="str">
        <f t="shared" si="0"/>
        <v>N/A</v>
      </c>
      <c r="E29" s="35">
        <v>5707</v>
      </c>
      <c r="F29" s="43" t="str">
        <f t="shared" si="1"/>
        <v>N/A</v>
      </c>
      <c r="G29" s="35">
        <v>6267</v>
      </c>
      <c r="H29" s="43" t="str">
        <f t="shared" si="2"/>
        <v>N/A</v>
      </c>
      <c r="I29" s="12">
        <v>2.589</v>
      </c>
      <c r="J29" s="12">
        <v>9.8130000000000006</v>
      </c>
      <c r="K29" s="44" t="s">
        <v>732</v>
      </c>
      <c r="L29" s="9" t="str">
        <f t="shared" si="3"/>
        <v>Yes</v>
      </c>
    </row>
    <row r="30" spans="1:12" x14ac:dyDescent="0.2">
      <c r="A30" s="3" t="s">
        <v>990</v>
      </c>
      <c r="B30" s="34" t="s">
        <v>217</v>
      </c>
      <c r="C30" s="35">
        <v>0</v>
      </c>
      <c r="D30" s="43" t="str">
        <f t="shared" si="0"/>
        <v>N/A</v>
      </c>
      <c r="E30" s="35">
        <v>0</v>
      </c>
      <c r="F30" s="43" t="str">
        <f t="shared" si="1"/>
        <v>N/A</v>
      </c>
      <c r="G30" s="35">
        <v>0</v>
      </c>
      <c r="H30" s="43" t="str">
        <f t="shared" si="2"/>
        <v>N/A</v>
      </c>
      <c r="I30" s="12" t="s">
        <v>1743</v>
      </c>
      <c r="J30" s="12" t="s">
        <v>1743</v>
      </c>
      <c r="K30" s="44" t="s">
        <v>732</v>
      </c>
      <c r="L30" s="9" t="str">
        <f t="shared" si="3"/>
        <v>N/A</v>
      </c>
    </row>
    <row r="31" spans="1:12" x14ac:dyDescent="0.2">
      <c r="A31" s="3" t="s">
        <v>991</v>
      </c>
      <c r="B31" s="34" t="s">
        <v>217</v>
      </c>
      <c r="C31" s="35">
        <v>560</v>
      </c>
      <c r="D31" s="43" t="str">
        <f t="shared" si="0"/>
        <v>N/A</v>
      </c>
      <c r="E31" s="35">
        <v>534</v>
      </c>
      <c r="F31" s="43" t="str">
        <f t="shared" si="1"/>
        <v>N/A</v>
      </c>
      <c r="G31" s="35">
        <v>557</v>
      </c>
      <c r="H31" s="43" t="str">
        <f t="shared" si="2"/>
        <v>N/A</v>
      </c>
      <c r="I31" s="12">
        <v>-4.6399999999999997</v>
      </c>
      <c r="J31" s="12">
        <v>4.3070000000000004</v>
      </c>
      <c r="K31" s="44" t="s">
        <v>732</v>
      </c>
      <c r="L31" s="9" t="str">
        <f t="shared" si="3"/>
        <v>Yes</v>
      </c>
    </row>
    <row r="32" spans="1:12" x14ac:dyDescent="0.2">
      <c r="A32" s="3" t="s">
        <v>992</v>
      </c>
      <c r="B32" s="34" t="s">
        <v>217</v>
      </c>
      <c r="C32" s="35">
        <v>2428</v>
      </c>
      <c r="D32" s="43" t="str">
        <f t="shared" si="0"/>
        <v>N/A</v>
      </c>
      <c r="E32" s="35">
        <v>2397</v>
      </c>
      <c r="F32" s="43" t="str">
        <f t="shared" si="1"/>
        <v>N/A</v>
      </c>
      <c r="G32" s="35">
        <v>2457</v>
      </c>
      <c r="H32" s="43" t="str">
        <f t="shared" si="2"/>
        <v>N/A</v>
      </c>
      <c r="I32" s="12">
        <v>-1.28</v>
      </c>
      <c r="J32" s="12">
        <v>2.5030000000000001</v>
      </c>
      <c r="K32" s="44" t="s">
        <v>732</v>
      </c>
      <c r="L32" s="9" t="str">
        <f t="shared" si="3"/>
        <v>Yes</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303635917</v>
      </c>
      <c r="D34" s="43" t="str">
        <f t="shared" si="0"/>
        <v>N/A</v>
      </c>
      <c r="E34" s="46">
        <v>298502470</v>
      </c>
      <c r="F34" s="43" t="str">
        <f t="shared" si="1"/>
        <v>N/A</v>
      </c>
      <c r="G34" s="46">
        <v>310489420</v>
      </c>
      <c r="H34" s="43" t="str">
        <f t="shared" si="2"/>
        <v>N/A</v>
      </c>
      <c r="I34" s="12">
        <v>-1.69</v>
      </c>
      <c r="J34" s="12">
        <v>4.016</v>
      </c>
      <c r="K34" s="44" t="s">
        <v>732</v>
      </c>
      <c r="L34" s="9" t="str">
        <f t="shared" si="3"/>
        <v>Yes</v>
      </c>
    </row>
    <row r="35" spans="1:12" x14ac:dyDescent="0.2">
      <c r="A35" s="45" t="s">
        <v>1426</v>
      </c>
      <c r="B35" s="34" t="s">
        <v>217</v>
      </c>
      <c r="C35" s="46">
        <v>12952.645551</v>
      </c>
      <c r="D35" s="43" t="str">
        <f t="shared" si="0"/>
        <v>N/A</v>
      </c>
      <c r="E35" s="46">
        <v>12694.13013</v>
      </c>
      <c r="F35" s="43" t="str">
        <f t="shared" si="1"/>
        <v>N/A</v>
      </c>
      <c r="G35" s="46">
        <v>12572.457888000001</v>
      </c>
      <c r="H35" s="43" t="str">
        <f t="shared" si="2"/>
        <v>N/A</v>
      </c>
      <c r="I35" s="12">
        <v>-2</v>
      </c>
      <c r="J35" s="12">
        <v>-0.95799999999999996</v>
      </c>
      <c r="K35" s="44" t="s">
        <v>732</v>
      </c>
      <c r="L35" s="9" t="str">
        <f t="shared" si="3"/>
        <v>Yes</v>
      </c>
    </row>
    <row r="36" spans="1:12" x14ac:dyDescent="0.2">
      <c r="A36" s="45" t="s">
        <v>1427</v>
      </c>
      <c r="B36" s="34" t="s">
        <v>217</v>
      </c>
      <c r="C36" s="46">
        <v>14103.577361</v>
      </c>
      <c r="D36" s="43" t="str">
        <f t="shared" si="0"/>
        <v>N/A</v>
      </c>
      <c r="E36" s="46">
        <v>13771.104909</v>
      </c>
      <c r="F36" s="43" t="str">
        <f t="shared" si="1"/>
        <v>N/A</v>
      </c>
      <c r="G36" s="46">
        <v>13670.721205</v>
      </c>
      <c r="H36" s="43" t="str">
        <f t="shared" si="2"/>
        <v>N/A</v>
      </c>
      <c r="I36" s="12">
        <v>-2.36</v>
      </c>
      <c r="J36" s="12">
        <v>-0.72899999999999998</v>
      </c>
      <c r="K36" s="44" t="s">
        <v>732</v>
      </c>
      <c r="L36" s="9" t="str">
        <f t="shared" si="3"/>
        <v>Yes</v>
      </c>
    </row>
    <row r="37" spans="1:12" x14ac:dyDescent="0.2">
      <c r="A37" s="4" t="s">
        <v>107</v>
      </c>
      <c r="B37" s="34" t="s">
        <v>217</v>
      </c>
      <c r="C37" s="46">
        <v>975452</v>
      </c>
      <c r="D37" s="43" t="str">
        <f t="shared" si="0"/>
        <v>N/A</v>
      </c>
      <c r="E37" s="46">
        <v>918088</v>
      </c>
      <c r="F37" s="43" t="str">
        <f t="shared" si="1"/>
        <v>N/A</v>
      </c>
      <c r="G37" s="46">
        <v>948002</v>
      </c>
      <c r="H37" s="43" t="str">
        <f t="shared" si="2"/>
        <v>N/A</v>
      </c>
      <c r="I37" s="12">
        <v>-5.88</v>
      </c>
      <c r="J37" s="12">
        <v>3.258</v>
      </c>
      <c r="K37" s="44" t="s">
        <v>732</v>
      </c>
      <c r="L37" s="9" t="str">
        <f t="shared" si="3"/>
        <v>Yes</v>
      </c>
    </row>
    <row r="38" spans="1:12" x14ac:dyDescent="0.2">
      <c r="A38" s="45" t="s">
        <v>162</v>
      </c>
      <c r="B38" s="47" t="s">
        <v>221</v>
      </c>
      <c r="C38" s="1">
        <v>0</v>
      </c>
      <c r="D38" s="43" t="str">
        <f>IF($B38="N/A","N/A",IF(C38&gt;0,"No",IF(C38&lt;0,"No","Yes")))</f>
        <v>Yes</v>
      </c>
      <c r="E38" s="1">
        <v>11</v>
      </c>
      <c r="F38" s="43" t="str">
        <f>IF($B38="N/A","N/A",IF(E38&gt;0,"No",IF(E38&lt;0,"No","Yes")))</f>
        <v>No</v>
      </c>
      <c r="G38" s="1">
        <v>11</v>
      </c>
      <c r="H38" s="43" t="str">
        <f>IF($B38="N/A","N/A",IF(G38&gt;0,"No",IF(G38&lt;0,"No","Yes")))</f>
        <v>No</v>
      </c>
      <c r="I38" s="12" t="s">
        <v>1743</v>
      </c>
      <c r="J38" s="12">
        <v>100</v>
      </c>
      <c r="K38" s="44" t="s">
        <v>732</v>
      </c>
      <c r="L38" s="9" t="str">
        <f t="shared" si="3"/>
        <v>No</v>
      </c>
    </row>
    <row r="39" spans="1:12" x14ac:dyDescent="0.2">
      <c r="A39" s="45" t="s">
        <v>160</v>
      </c>
      <c r="B39" s="34" t="s">
        <v>217</v>
      </c>
      <c r="C39" s="46">
        <v>0</v>
      </c>
      <c r="D39" s="43" t="str">
        <f t="shared" ref="D39:D40" si="4">IF($B39="N/A","N/A",IF(C39&gt;10,"No",IF(C39&lt;-10,"No","Yes")))</f>
        <v>N/A</v>
      </c>
      <c r="E39" s="46">
        <v>788</v>
      </c>
      <c r="F39" s="43" t="str">
        <f t="shared" ref="F39:F40" si="5">IF($B39="N/A","N/A",IF(E39&gt;10,"No",IF(E39&lt;-10,"No","Yes")))</f>
        <v>N/A</v>
      </c>
      <c r="G39" s="46">
        <v>1878</v>
      </c>
      <c r="H39" s="43" t="str">
        <f t="shared" ref="H39:H40" si="6">IF($B39="N/A","N/A",IF(G39&gt;10,"No",IF(G39&lt;-10,"No","Yes")))</f>
        <v>N/A</v>
      </c>
      <c r="I39" s="12" t="s">
        <v>1743</v>
      </c>
      <c r="J39" s="12">
        <v>138.30000000000001</v>
      </c>
      <c r="K39" s="44" t="s">
        <v>732</v>
      </c>
      <c r="L39" s="9" t="str">
        <f t="shared" si="3"/>
        <v>No</v>
      </c>
    </row>
    <row r="40" spans="1:12" x14ac:dyDescent="0.2">
      <c r="A40" s="45" t="s">
        <v>1290</v>
      </c>
      <c r="B40" s="34" t="s">
        <v>217</v>
      </c>
      <c r="C40" s="46" t="s">
        <v>1743</v>
      </c>
      <c r="D40" s="43" t="str">
        <f t="shared" si="4"/>
        <v>N/A</v>
      </c>
      <c r="E40" s="46">
        <v>394</v>
      </c>
      <c r="F40" s="43" t="str">
        <f t="shared" si="5"/>
        <v>N/A</v>
      </c>
      <c r="G40" s="46">
        <v>469.5</v>
      </c>
      <c r="H40" s="43" t="str">
        <f t="shared" si="6"/>
        <v>N/A</v>
      </c>
      <c r="I40" s="12" t="s">
        <v>1743</v>
      </c>
      <c r="J40" s="12">
        <v>19.16</v>
      </c>
      <c r="K40" s="44" t="s">
        <v>732</v>
      </c>
      <c r="L40" s="9" t="str">
        <f>IF(J40="Div by 0", "N/A", IF(OR(J40="N/A",K40="N/A"),"N/A", IF(J40&gt;VALUE(MID(K40,1,2)), "No", IF(J40&lt;-1*VALUE(MID(K40,1,2)), "No", "Yes"))))</f>
        <v>Yes</v>
      </c>
    </row>
    <row r="41" spans="1:12" x14ac:dyDescent="0.2">
      <c r="A41" s="3" t="s">
        <v>1428</v>
      </c>
      <c r="B41" s="34" t="s">
        <v>217</v>
      </c>
      <c r="C41" s="46">
        <v>12867.850033999999</v>
      </c>
      <c r="D41" s="43" t="str">
        <f t="shared" ref="D41:D52" si="7">IF($B41="N/A","N/A",IF(C41&gt;10,"No",IF(C41&lt;-10,"No","Yes")))</f>
        <v>N/A</v>
      </c>
      <c r="E41" s="46">
        <v>12557.438242</v>
      </c>
      <c r="F41" s="43" t="str">
        <f t="shared" ref="F41:F52" si="8">IF($B41="N/A","N/A",IF(E41&gt;10,"No",IF(E41&lt;-10,"No","Yes")))</f>
        <v>N/A</v>
      </c>
      <c r="G41" s="46">
        <v>12822.535592</v>
      </c>
      <c r="H41" s="43" t="str">
        <f t="shared" ref="H41:H52" si="9">IF($B41="N/A","N/A",IF(G41&gt;10,"No",IF(G41&lt;-10,"No","Yes")))</f>
        <v>N/A</v>
      </c>
      <c r="I41" s="12">
        <v>-2.41</v>
      </c>
      <c r="J41" s="12">
        <v>2.1110000000000002</v>
      </c>
      <c r="K41" s="44" t="s">
        <v>732</v>
      </c>
      <c r="L41" s="9" t="str">
        <f t="shared" ref="L41:L52" si="10">IF(J41="Div by 0", "N/A", IF(K41="N/A","N/A", IF(J41&gt;VALUE(MID(K41,1,2)), "No", IF(J41&lt;-1*VALUE(MID(K41,1,2)), "No", "Yes"))))</f>
        <v>Yes</v>
      </c>
    </row>
    <row r="42" spans="1:12" x14ac:dyDescent="0.2">
      <c r="A42" s="3" t="s">
        <v>1429</v>
      </c>
      <c r="B42" s="34" t="s">
        <v>217</v>
      </c>
      <c r="C42" s="46">
        <v>5486.0068570000003</v>
      </c>
      <c r="D42" s="43" t="str">
        <f t="shared" si="7"/>
        <v>N/A</v>
      </c>
      <c r="E42" s="46">
        <v>5259.1324126</v>
      </c>
      <c r="F42" s="43" t="str">
        <f t="shared" si="8"/>
        <v>N/A</v>
      </c>
      <c r="G42" s="46">
        <v>5273.2423406999997</v>
      </c>
      <c r="H42" s="43" t="str">
        <f t="shared" si="9"/>
        <v>N/A</v>
      </c>
      <c r="I42" s="12">
        <v>-4.1399999999999997</v>
      </c>
      <c r="J42" s="12">
        <v>0.26829999999999998</v>
      </c>
      <c r="K42" s="44" t="s">
        <v>732</v>
      </c>
      <c r="L42" s="9" t="str">
        <f t="shared" si="10"/>
        <v>Yes</v>
      </c>
    </row>
    <row r="43" spans="1:12" x14ac:dyDescent="0.2">
      <c r="A43" s="3" t="s">
        <v>1430</v>
      </c>
      <c r="B43" s="34" t="s">
        <v>217</v>
      </c>
      <c r="C43" s="46" t="s">
        <v>1743</v>
      </c>
      <c r="D43" s="43" t="str">
        <f t="shared" si="7"/>
        <v>N/A</v>
      </c>
      <c r="E43" s="46" t="s">
        <v>1743</v>
      </c>
      <c r="F43" s="43" t="str">
        <f t="shared" si="8"/>
        <v>N/A</v>
      </c>
      <c r="G43" s="46" t="s">
        <v>1743</v>
      </c>
      <c r="H43" s="43" t="str">
        <f t="shared" si="9"/>
        <v>N/A</v>
      </c>
      <c r="I43" s="12" t="s">
        <v>1743</v>
      </c>
      <c r="J43" s="12" t="s">
        <v>1743</v>
      </c>
      <c r="K43" s="44" t="s">
        <v>732</v>
      </c>
      <c r="L43" s="9" t="str">
        <f t="shared" si="10"/>
        <v>N/A</v>
      </c>
    </row>
    <row r="44" spans="1:12" x14ac:dyDescent="0.2">
      <c r="A44" s="3" t="s">
        <v>1431</v>
      </c>
      <c r="B44" s="34" t="s">
        <v>217</v>
      </c>
      <c r="C44" s="46">
        <v>4289.2536023000002</v>
      </c>
      <c r="D44" s="43" t="str">
        <f t="shared" si="7"/>
        <v>N/A</v>
      </c>
      <c r="E44" s="46">
        <v>4195.0456026000002</v>
      </c>
      <c r="F44" s="43" t="str">
        <f t="shared" si="8"/>
        <v>N/A</v>
      </c>
      <c r="G44" s="46">
        <v>3569.5645161000002</v>
      </c>
      <c r="H44" s="43" t="str">
        <f t="shared" si="9"/>
        <v>N/A</v>
      </c>
      <c r="I44" s="12">
        <v>-2.2000000000000002</v>
      </c>
      <c r="J44" s="12">
        <v>-14.9</v>
      </c>
      <c r="K44" s="44" t="s">
        <v>732</v>
      </c>
      <c r="L44" s="9" t="str">
        <f t="shared" si="10"/>
        <v>Yes</v>
      </c>
    </row>
    <row r="45" spans="1:12" x14ac:dyDescent="0.2">
      <c r="A45" s="3" t="s">
        <v>1432</v>
      </c>
      <c r="B45" s="34" t="s">
        <v>217</v>
      </c>
      <c r="C45" s="46">
        <v>25516.762852</v>
      </c>
      <c r="D45" s="43" t="str">
        <f t="shared" si="7"/>
        <v>N/A</v>
      </c>
      <c r="E45" s="46">
        <v>25794.363706</v>
      </c>
      <c r="F45" s="43" t="str">
        <f t="shared" si="8"/>
        <v>N/A</v>
      </c>
      <c r="G45" s="46">
        <v>26141.473817999999</v>
      </c>
      <c r="H45" s="43" t="str">
        <f t="shared" si="9"/>
        <v>N/A</v>
      </c>
      <c r="I45" s="12">
        <v>1.0880000000000001</v>
      </c>
      <c r="J45" s="12">
        <v>1.3460000000000001</v>
      </c>
      <c r="K45" s="44" t="s">
        <v>732</v>
      </c>
      <c r="L45" s="9" t="str">
        <f t="shared" si="10"/>
        <v>Yes</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13309.158695</v>
      </c>
      <c r="D47" s="43" t="str">
        <f t="shared" si="7"/>
        <v>N/A</v>
      </c>
      <c r="E47" s="46">
        <v>13143.395578</v>
      </c>
      <c r="F47" s="43" t="str">
        <f t="shared" si="8"/>
        <v>N/A</v>
      </c>
      <c r="G47" s="46">
        <v>12353.564162999999</v>
      </c>
      <c r="H47" s="43" t="str">
        <f t="shared" si="9"/>
        <v>N/A</v>
      </c>
      <c r="I47" s="12">
        <v>-1.25</v>
      </c>
      <c r="J47" s="12">
        <v>-6.01</v>
      </c>
      <c r="K47" s="44" t="s">
        <v>732</v>
      </c>
      <c r="L47" s="9" t="str">
        <f t="shared" si="10"/>
        <v>Yes</v>
      </c>
    </row>
    <row r="48" spans="1:12" x14ac:dyDescent="0.2">
      <c r="A48" s="3" t="s">
        <v>1435</v>
      </c>
      <c r="B48" s="47" t="s">
        <v>217</v>
      </c>
      <c r="C48" s="14">
        <v>4869.5761279999997</v>
      </c>
      <c r="D48" s="11" t="str">
        <f t="shared" si="7"/>
        <v>N/A</v>
      </c>
      <c r="E48" s="14">
        <v>4713.7650254</v>
      </c>
      <c r="F48" s="11" t="str">
        <f t="shared" si="8"/>
        <v>N/A</v>
      </c>
      <c r="G48" s="14">
        <v>4435.0138821999999</v>
      </c>
      <c r="H48" s="11" t="str">
        <f t="shared" si="9"/>
        <v>N/A</v>
      </c>
      <c r="I48" s="56">
        <v>-3.2</v>
      </c>
      <c r="J48" s="56">
        <v>-5.91</v>
      </c>
      <c r="K48" s="47" t="s">
        <v>732</v>
      </c>
      <c r="L48" s="9" t="str">
        <f t="shared" si="10"/>
        <v>Yes</v>
      </c>
    </row>
    <row r="49" spans="1:12" ht="25.5" x14ac:dyDescent="0.2">
      <c r="A49" s="3" t="s">
        <v>1436</v>
      </c>
      <c r="B49" s="47" t="s">
        <v>217</v>
      </c>
      <c r="C49" s="14" t="s">
        <v>1743</v>
      </c>
      <c r="D49" s="11" t="str">
        <f t="shared" si="7"/>
        <v>N/A</v>
      </c>
      <c r="E49" s="14" t="s">
        <v>1743</v>
      </c>
      <c r="F49" s="11" t="str">
        <f t="shared" si="8"/>
        <v>N/A</v>
      </c>
      <c r="G49" s="14" t="s">
        <v>1743</v>
      </c>
      <c r="H49" s="11" t="str">
        <f t="shared" si="9"/>
        <v>N/A</v>
      </c>
      <c r="I49" s="56" t="s">
        <v>1743</v>
      </c>
      <c r="J49" s="56" t="s">
        <v>1743</v>
      </c>
      <c r="K49" s="47" t="s">
        <v>732</v>
      </c>
      <c r="L49" s="9" t="str">
        <f t="shared" si="10"/>
        <v>N/A</v>
      </c>
    </row>
    <row r="50" spans="1:12" x14ac:dyDescent="0.2">
      <c r="A50" s="3" t="s">
        <v>1437</v>
      </c>
      <c r="B50" s="47" t="s">
        <v>217</v>
      </c>
      <c r="C50" s="14">
        <v>4652.8571429000003</v>
      </c>
      <c r="D50" s="11" t="str">
        <f t="shared" si="7"/>
        <v>N/A</v>
      </c>
      <c r="E50" s="14">
        <v>3805.4250935999999</v>
      </c>
      <c r="F50" s="11" t="str">
        <f t="shared" si="8"/>
        <v>N/A</v>
      </c>
      <c r="G50" s="14">
        <v>4459.7127468999997</v>
      </c>
      <c r="H50" s="11" t="str">
        <f t="shared" si="9"/>
        <v>N/A</v>
      </c>
      <c r="I50" s="56">
        <v>-18.2</v>
      </c>
      <c r="J50" s="56">
        <v>17.190000000000001</v>
      </c>
      <c r="K50" s="47" t="s">
        <v>732</v>
      </c>
      <c r="L50" s="9" t="str">
        <f t="shared" si="10"/>
        <v>Yes</v>
      </c>
    </row>
    <row r="51" spans="1:12" x14ac:dyDescent="0.2">
      <c r="A51" s="3" t="s">
        <v>1438</v>
      </c>
      <c r="B51" s="47" t="s">
        <v>217</v>
      </c>
      <c r="C51" s="14">
        <v>34642.324546999997</v>
      </c>
      <c r="D51" s="11" t="str">
        <f t="shared" si="7"/>
        <v>N/A</v>
      </c>
      <c r="E51" s="14">
        <v>35293.740925999999</v>
      </c>
      <c r="F51" s="11" t="str">
        <f t="shared" si="8"/>
        <v>N/A</v>
      </c>
      <c r="G51" s="14">
        <v>34340.715100000001</v>
      </c>
      <c r="H51" s="11" t="str">
        <f t="shared" si="9"/>
        <v>N/A</v>
      </c>
      <c r="I51" s="56">
        <v>1.88</v>
      </c>
      <c r="J51" s="56">
        <v>-2.7</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9479338</v>
      </c>
      <c r="D53" s="43" t="str">
        <f t="shared" ref="D53:D122" si="11">IF($B53="N/A","N/A",IF(C53&gt;10,"No",IF(C53&lt;-10,"No","Yes")))</f>
        <v>N/A</v>
      </c>
      <c r="E53" s="46">
        <v>10811656</v>
      </c>
      <c r="F53" s="43" t="str">
        <f t="shared" ref="F53:F122" si="12">IF($B53="N/A","N/A",IF(E53&gt;10,"No",IF(E53&lt;-10,"No","Yes")))</f>
        <v>N/A</v>
      </c>
      <c r="G53" s="46">
        <v>9239771</v>
      </c>
      <c r="H53" s="43" t="str">
        <f t="shared" ref="H53:H122" si="13">IF($B53="N/A","N/A",IF(G53&gt;10,"No",IF(G53&lt;-10,"No","Yes")))</f>
        <v>N/A</v>
      </c>
      <c r="I53" s="12">
        <v>14.05</v>
      </c>
      <c r="J53" s="12">
        <v>-14.5</v>
      </c>
      <c r="K53" s="44" t="s">
        <v>732</v>
      </c>
      <c r="L53" s="9" t="str">
        <f t="shared" ref="L53:L113" si="14">IF(J53="Div by 0", "N/A", IF(K53="N/A","N/A", IF(J53&gt;VALUE(MID(K53,1,2)), "No", IF(J53&lt;-1*VALUE(MID(K53,1,2)), "No", "Yes"))))</f>
        <v>Yes</v>
      </c>
    </row>
    <row r="54" spans="1:12" x14ac:dyDescent="0.2">
      <c r="A54" s="45" t="s">
        <v>598</v>
      </c>
      <c r="B54" s="34" t="s">
        <v>217</v>
      </c>
      <c r="C54" s="35">
        <v>2727</v>
      </c>
      <c r="D54" s="43" t="str">
        <f t="shared" si="11"/>
        <v>N/A</v>
      </c>
      <c r="E54" s="35">
        <v>2681</v>
      </c>
      <c r="F54" s="43" t="str">
        <f t="shared" si="12"/>
        <v>N/A</v>
      </c>
      <c r="G54" s="35">
        <v>2528</v>
      </c>
      <c r="H54" s="43" t="str">
        <f t="shared" si="13"/>
        <v>N/A</v>
      </c>
      <c r="I54" s="12">
        <v>-1.69</v>
      </c>
      <c r="J54" s="12">
        <v>-5.71</v>
      </c>
      <c r="K54" s="44" t="s">
        <v>732</v>
      </c>
      <c r="L54" s="9" t="str">
        <f t="shared" si="14"/>
        <v>Yes</v>
      </c>
    </row>
    <row r="55" spans="1:12" x14ac:dyDescent="0.2">
      <c r="A55" s="45" t="s">
        <v>1440</v>
      </c>
      <c r="B55" s="34" t="s">
        <v>217</v>
      </c>
      <c r="C55" s="46">
        <v>3476.1048771999999</v>
      </c>
      <c r="D55" s="43" t="str">
        <f t="shared" si="11"/>
        <v>N/A</v>
      </c>
      <c r="E55" s="46">
        <v>4032.6952630000001</v>
      </c>
      <c r="F55" s="43" t="str">
        <f t="shared" si="12"/>
        <v>N/A</v>
      </c>
      <c r="G55" s="46">
        <v>3654.9727057</v>
      </c>
      <c r="H55" s="43" t="str">
        <f t="shared" si="13"/>
        <v>N/A</v>
      </c>
      <c r="I55" s="12">
        <v>16.010000000000002</v>
      </c>
      <c r="J55" s="12">
        <v>-9.3699999999999992</v>
      </c>
      <c r="K55" s="44" t="s">
        <v>732</v>
      </c>
      <c r="L55" s="9" t="str">
        <f t="shared" si="14"/>
        <v>Yes</v>
      </c>
    </row>
    <row r="56" spans="1:12" x14ac:dyDescent="0.2">
      <c r="A56" s="45" t="s">
        <v>1441</v>
      </c>
      <c r="B56" s="34" t="s">
        <v>217</v>
      </c>
      <c r="C56" s="35">
        <v>1.2291895855999999</v>
      </c>
      <c r="D56" s="43" t="str">
        <f t="shared" si="11"/>
        <v>N/A</v>
      </c>
      <c r="E56" s="35">
        <v>1.3756061171</v>
      </c>
      <c r="F56" s="43" t="str">
        <f t="shared" si="12"/>
        <v>N/A</v>
      </c>
      <c r="G56" s="35">
        <v>1.2670094937</v>
      </c>
      <c r="H56" s="43" t="str">
        <f t="shared" si="13"/>
        <v>N/A</v>
      </c>
      <c r="I56" s="12">
        <v>11.91</v>
      </c>
      <c r="J56" s="12">
        <v>-7.89</v>
      </c>
      <c r="K56" s="44" t="s">
        <v>732</v>
      </c>
      <c r="L56" s="9" t="str">
        <f t="shared" si="14"/>
        <v>Yes</v>
      </c>
    </row>
    <row r="57" spans="1:12" ht="25.5" x14ac:dyDescent="0.2">
      <c r="A57" s="45" t="s">
        <v>599</v>
      </c>
      <c r="B57" s="34" t="s">
        <v>217</v>
      </c>
      <c r="C57" s="46">
        <v>16298</v>
      </c>
      <c r="D57" s="43" t="str">
        <f t="shared" si="11"/>
        <v>N/A</v>
      </c>
      <c r="E57" s="46">
        <v>42673</v>
      </c>
      <c r="F57" s="43" t="str">
        <f t="shared" si="12"/>
        <v>N/A</v>
      </c>
      <c r="G57" s="46">
        <v>23607</v>
      </c>
      <c r="H57" s="43" t="str">
        <f t="shared" si="13"/>
        <v>N/A</v>
      </c>
      <c r="I57" s="12">
        <v>161.80000000000001</v>
      </c>
      <c r="J57" s="12">
        <v>-44.7</v>
      </c>
      <c r="K57" s="44" t="s">
        <v>732</v>
      </c>
      <c r="L57" s="9" t="str">
        <f t="shared" si="14"/>
        <v>No</v>
      </c>
    </row>
    <row r="58" spans="1:12" x14ac:dyDescent="0.2">
      <c r="A58" s="45" t="s">
        <v>600</v>
      </c>
      <c r="B58" s="34" t="s">
        <v>217</v>
      </c>
      <c r="C58" s="35">
        <v>11</v>
      </c>
      <c r="D58" s="43" t="str">
        <f t="shared" si="11"/>
        <v>N/A</v>
      </c>
      <c r="E58" s="35">
        <v>11</v>
      </c>
      <c r="F58" s="43" t="str">
        <f t="shared" si="12"/>
        <v>N/A</v>
      </c>
      <c r="G58" s="35">
        <v>11</v>
      </c>
      <c r="H58" s="43" t="str">
        <f t="shared" si="13"/>
        <v>N/A</v>
      </c>
      <c r="I58" s="12">
        <v>16.670000000000002</v>
      </c>
      <c r="J58" s="12">
        <v>0</v>
      </c>
      <c r="K58" s="44" t="s">
        <v>732</v>
      </c>
      <c r="L58" s="9" t="str">
        <f t="shared" si="14"/>
        <v>Yes</v>
      </c>
    </row>
    <row r="59" spans="1:12" x14ac:dyDescent="0.2">
      <c r="A59" s="45" t="s">
        <v>1442</v>
      </c>
      <c r="B59" s="34" t="s">
        <v>217</v>
      </c>
      <c r="C59" s="46">
        <v>2716.3333333</v>
      </c>
      <c r="D59" s="43" t="str">
        <f t="shared" si="11"/>
        <v>N/A</v>
      </c>
      <c r="E59" s="46">
        <v>6096.1428570999997</v>
      </c>
      <c r="F59" s="43" t="str">
        <f t="shared" si="12"/>
        <v>N/A</v>
      </c>
      <c r="G59" s="46">
        <v>3372.4285713999998</v>
      </c>
      <c r="H59" s="43" t="str">
        <f t="shared" si="13"/>
        <v>N/A</v>
      </c>
      <c r="I59" s="12">
        <v>124.4</v>
      </c>
      <c r="J59" s="12">
        <v>-44.7</v>
      </c>
      <c r="K59" s="44" t="s">
        <v>732</v>
      </c>
      <c r="L59" s="9" t="str">
        <f t="shared" si="14"/>
        <v>No</v>
      </c>
    </row>
    <row r="60" spans="1:12" ht="25.5" x14ac:dyDescent="0.2">
      <c r="A60" s="45" t="s">
        <v>601</v>
      </c>
      <c r="B60" s="34" t="s">
        <v>217</v>
      </c>
      <c r="C60" s="46">
        <v>24510</v>
      </c>
      <c r="D60" s="43" t="str">
        <f t="shared" si="11"/>
        <v>N/A</v>
      </c>
      <c r="E60" s="46">
        <v>6591</v>
      </c>
      <c r="F60" s="43" t="str">
        <f t="shared" si="12"/>
        <v>N/A</v>
      </c>
      <c r="G60" s="46">
        <v>1276</v>
      </c>
      <c r="H60" s="43" t="str">
        <f t="shared" si="13"/>
        <v>N/A</v>
      </c>
      <c r="I60" s="12">
        <v>-73.099999999999994</v>
      </c>
      <c r="J60" s="12">
        <v>-80.599999999999994</v>
      </c>
      <c r="K60" s="44" t="s">
        <v>732</v>
      </c>
      <c r="L60" s="9" t="str">
        <f t="shared" si="14"/>
        <v>No</v>
      </c>
    </row>
    <row r="61" spans="1:12" x14ac:dyDescent="0.2">
      <c r="A61" s="4" t="s">
        <v>602</v>
      </c>
      <c r="B61" s="47" t="s">
        <v>217</v>
      </c>
      <c r="C61" s="1">
        <v>11</v>
      </c>
      <c r="D61" s="11" t="str">
        <f t="shared" si="11"/>
        <v>N/A</v>
      </c>
      <c r="E61" s="1">
        <v>11</v>
      </c>
      <c r="F61" s="11" t="str">
        <f t="shared" si="12"/>
        <v>N/A</v>
      </c>
      <c r="G61" s="1">
        <v>11</v>
      </c>
      <c r="H61" s="11" t="str">
        <f t="shared" si="13"/>
        <v>N/A</v>
      </c>
      <c r="I61" s="56">
        <v>-66.7</v>
      </c>
      <c r="J61" s="56">
        <v>100</v>
      </c>
      <c r="K61" s="47" t="s">
        <v>732</v>
      </c>
      <c r="L61" s="9" t="str">
        <f t="shared" si="14"/>
        <v>No</v>
      </c>
    </row>
    <row r="62" spans="1:12" ht="25.5" x14ac:dyDescent="0.2">
      <c r="A62" s="4" t="s">
        <v>1443</v>
      </c>
      <c r="B62" s="47" t="s">
        <v>217</v>
      </c>
      <c r="C62" s="14">
        <v>8170</v>
      </c>
      <c r="D62" s="11" t="str">
        <f t="shared" si="11"/>
        <v>N/A</v>
      </c>
      <c r="E62" s="14">
        <v>6591</v>
      </c>
      <c r="F62" s="11" t="str">
        <f t="shared" si="12"/>
        <v>N/A</v>
      </c>
      <c r="G62" s="14">
        <v>638</v>
      </c>
      <c r="H62" s="11" t="str">
        <f t="shared" si="13"/>
        <v>N/A</v>
      </c>
      <c r="I62" s="56">
        <v>-19.3</v>
      </c>
      <c r="J62" s="56">
        <v>-90.3</v>
      </c>
      <c r="K62" s="47" t="s">
        <v>732</v>
      </c>
      <c r="L62" s="9" t="str">
        <f t="shared" si="14"/>
        <v>No</v>
      </c>
    </row>
    <row r="63" spans="1:12" x14ac:dyDescent="0.2">
      <c r="A63" s="4" t="s">
        <v>603</v>
      </c>
      <c r="B63" s="47" t="s">
        <v>217</v>
      </c>
      <c r="C63" s="14">
        <v>5111204</v>
      </c>
      <c r="D63" s="11" t="str">
        <f t="shared" si="11"/>
        <v>N/A</v>
      </c>
      <c r="E63" s="14">
        <v>4110634</v>
      </c>
      <c r="F63" s="11" t="str">
        <f t="shared" si="12"/>
        <v>N/A</v>
      </c>
      <c r="G63" s="14">
        <v>4442323</v>
      </c>
      <c r="H63" s="11" t="str">
        <f t="shared" si="13"/>
        <v>N/A</v>
      </c>
      <c r="I63" s="56">
        <v>-19.600000000000001</v>
      </c>
      <c r="J63" s="56">
        <v>8.0690000000000008</v>
      </c>
      <c r="K63" s="47" t="s">
        <v>732</v>
      </c>
      <c r="L63" s="9" t="str">
        <f t="shared" si="14"/>
        <v>Yes</v>
      </c>
    </row>
    <row r="64" spans="1:12" x14ac:dyDescent="0.2">
      <c r="A64" s="4" t="s">
        <v>604</v>
      </c>
      <c r="B64" s="47" t="s">
        <v>217</v>
      </c>
      <c r="C64" s="1">
        <v>41</v>
      </c>
      <c r="D64" s="11" t="str">
        <f t="shared" si="11"/>
        <v>N/A</v>
      </c>
      <c r="E64" s="1">
        <v>32</v>
      </c>
      <c r="F64" s="11" t="str">
        <f t="shared" si="12"/>
        <v>N/A</v>
      </c>
      <c r="G64" s="1">
        <v>31</v>
      </c>
      <c r="H64" s="11" t="str">
        <f t="shared" si="13"/>
        <v>N/A</v>
      </c>
      <c r="I64" s="56">
        <v>-22</v>
      </c>
      <c r="J64" s="56">
        <v>-3.13</v>
      </c>
      <c r="K64" s="47" t="s">
        <v>732</v>
      </c>
      <c r="L64" s="9" t="str">
        <f t="shared" si="14"/>
        <v>Yes</v>
      </c>
    </row>
    <row r="65" spans="1:12" x14ac:dyDescent="0.2">
      <c r="A65" s="4" t="s">
        <v>1444</v>
      </c>
      <c r="B65" s="47" t="s">
        <v>217</v>
      </c>
      <c r="C65" s="14">
        <v>124663.5122</v>
      </c>
      <c r="D65" s="11" t="str">
        <f t="shared" si="11"/>
        <v>N/A</v>
      </c>
      <c r="E65" s="14">
        <v>128457.3125</v>
      </c>
      <c r="F65" s="11" t="str">
        <f t="shared" si="12"/>
        <v>N/A</v>
      </c>
      <c r="G65" s="14">
        <v>143300.74194000001</v>
      </c>
      <c r="H65" s="11" t="str">
        <f t="shared" si="13"/>
        <v>N/A</v>
      </c>
      <c r="I65" s="56">
        <v>3.0430000000000001</v>
      </c>
      <c r="J65" s="56">
        <v>11.56</v>
      </c>
      <c r="K65" s="47" t="s">
        <v>732</v>
      </c>
      <c r="L65" s="9" t="str">
        <f t="shared" si="14"/>
        <v>Yes</v>
      </c>
    </row>
    <row r="66" spans="1:12" x14ac:dyDescent="0.2">
      <c r="A66" s="4" t="s">
        <v>605</v>
      </c>
      <c r="B66" s="47" t="s">
        <v>217</v>
      </c>
      <c r="C66" s="14">
        <v>136726619</v>
      </c>
      <c r="D66" s="11" t="str">
        <f t="shared" si="11"/>
        <v>N/A</v>
      </c>
      <c r="E66" s="14">
        <v>136672099</v>
      </c>
      <c r="F66" s="11" t="str">
        <f t="shared" si="12"/>
        <v>N/A</v>
      </c>
      <c r="G66" s="14">
        <v>146845079</v>
      </c>
      <c r="H66" s="11" t="str">
        <f t="shared" si="13"/>
        <v>N/A</v>
      </c>
      <c r="I66" s="56">
        <v>-0.04</v>
      </c>
      <c r="J66" s="56">
        <v>7.4429999999999996</v>
      </c>
      <c r="K66" s="47" t="s">
        <v>732</v>
      </c>
      <c r="L66" s="9" t="str">
        <f t="shared" si="14"/>
        <v>Yes</v>
      </c>
    </row>
    <row r="67" spans="1:12" x14ac:dyDescent="0.2">
      <c r="A67" s="4" t="s">
        <v>606</v>
      </c>
      <c r="B67" s="47" t="s">
        <v>217</v>
      </c>
      <c r="C67" s="1">
        <v>3845</v>
      </c>
      <c r="D67" s="11" t="str">
        <f t="shared" si="11"/>
        <v>N/A</v>
      </c>
      <c r="E67" s="1">
        <v>3688</v>
      </c>
      <c r="F67" s="11" t="str">
        <f t="shared" si="12"/>
        <v>N/A</v>
      </c>
      <c r="G67" s="1">
        <v>3722</v>
      </c>
      <c r="H67" s="11" t="str">
        <f t="shared" si="13"/>
        <v>N/A</v>
      </c>
      <c r="I67" s="56">
        <v>-4.08</v>
      </c>
      <c r="J67" s="56">
        <v>0.92190000000000005</v>
      </c>
      <c r="K67" s="47" t="s">
        <v>732</v>
      </c>
      <c r="L67" s="9" t="str">
        <f t="shared" si="14"/>
        <v>Yes</v>
      </c>
    </row>
    <row r="68" spans="1:12" x14ac:dyDescent="0.2">
      <c r="A68" s="4" t="s">
        <v>1445</v>
      </c>
      <c r="B68" s="47" t="s">
        <v>217</v>
      </c>
      <c r="C68" s="14">
        <v>35559.588817000003</v>
      </c>
      <c r="D68" s="11" t="str">
        <f t="shared" si="11"/>
        <v>N/A</v>
      </c>
      <c r="E68" s="14">
        <v>37058.595174000002</v>
      </c>
      <c r="F68" s="11" t="str">
        <f t="shared" si="12"/>
        <v>N/A</v>
      </c>
      <c r="G68" s="14">
        <v>39453.272166000002</v>
      </c>
      <c r="H68" s="11" t="str">
        <f t="shared" si="13"/>
        <v>N/A</v>
      </c>
      <c r="I68" s="56">
        <v>4.2149999999999999</v>
      </c>
      <c r="J68" s="56">
        <v>6.4619999999999997</v>
      </c>
      <c r="K68" s="47" t="s">
        <v>732</v>
      </c>
      <c r="L68" s="9" t="str">
        <f t="shared" si="14"/>
        <v>Yes</v>
      </c>
    </row>
    <row r="69" spans="1:12" ht="25.5" x14ac:dyDescent="0.2">
      <c r="A69" s="4" t="s">
        <v>607</v>
      </c>
      <c r="B69" s="47" t="s">
        <v>217</v>
      </c>
      <c r="C69" s="14">
        <v>6435743</v>
      </c>
      <c r="D69" s="11" t="str">
        <f t="shared" si="11"/>
        <v>N/A</v>
      </c>
      <c r="E69" s="14">
        <v>6786254</v>
      </c>
      <c r="F69" s="11" t="str">
        <f t="shared" si="12"/>
        <v>N/A</v>
      </c>
      <c r="G69" s="14">
        <v>6531831</v>
      </c>
      <c r="H69" s="11" t="str">
        <f t="shared" si="13"/>
        <v>N/A</v>
      </c>
      <c r="I69" s="56">
        <v>5.4459999999999997</v>
      </c>
      <c r="J69" s="56">
        <v>-3.75</v>
      </c>
      <c r="K69" s="47" t="s">
        <v>732</v>
      </c>
      <c r="L69" s="9" t="str">
        <f t="shared" si="14"/>
        <v>Yes</v>
      </c>
    </row>
    <row r="70" spans="1:12" x14ac:dyDescent="0.2">
      <c r="A70" s="4" t="s">
        <v>608</v>
      </c>
      <c r="B70" s="47" t="s">
        <v>217</v>
      </c>
      <c r="C70" s="1">
        <v>17865</v>
      </c>
      <c r="D70" s="11" t="str">
        <f t="shared" si="11"/>
        <v>N/A</v>
      </c>
      <c r="E70" s="1">
        <v>18531</v>
      </c>
      <c r="F70" s="11" t="str">
        <f t="shared" si="12"/>
        <v>N/A</v>
      </c>
      <c r="G70" s="1">
        <v>19179</v>
      </c>
      <c r="H70" s="11" t="str">
        <f t="shared" si="13"/>
        <v>N/A</v>
      </c>
      <c r="I70" s="56">
        <v>3.7280000000000002</v>
      </c>
      <c r="J70" s="56">
        <v>3.4969999999999999</v>
      </c>
      <c r="K70" s="47" t="s">
        <v>732</v>
      </c>
      <c r="L70" s="9" t="str">
        <f t="shared" si="14"/>
        <v>Yes</v>
      </c>
    </row>
    <row r="71" spans="1:12" x14ac:dyDescent="0.2">
      <c r="A71" s="4" t="s">
        <v>1446</v>
      </c>
      <c r="B71" s="47" t="s">
        <v>217</v>
      </c>
      <c r="C71" s="14">
        <v>360.24310104</v>
      </c>
      <c r="D71" s="11" t="str">
        <f t="shared" si="11"/>
        <v>N/A</v>
      </c>
      <c r="E71" s="14">
        <v>366.21088986000001</v>
      </c>
      <c r="F71" s="11" t="str">
        <f t="shared" si="12"/>
        <v>N/A</v>
      </c>
      <c r="G71" s="14">
        <v>340.57203191000002</v>
      </c>
      <c r="H71" s="11" t="str">
        <f t="shared" si="13"/>
        <v>N/A</v>
      </c>
      <c r="I71" s="56">
        <v>1.657</v>
      </c>
      <c r="J71" s="56">
        <v>-7</v>
      </c>
      <c r="K71" s="47" t="s">
        <v>732</v>
      </c>
      <c r="L71" s="9" t="str">
        <f t="shared" si="14"/>
        <v>Yes</v>
      </c>
    </row>
    <row r="72" spans="1:12" x14ac:dyDescent="0.2">
      <c r="A72" s="4" t="s">
        <v>609</v>
      </c>
      <c r="B72" s="47" t="s">
        <v>217</v>
      </c>
      <c r="C72" s="14">
        <v>2703316</v>
      </c>
      <c r="D72" s="11" t="str">
        <f t="shared" si="11"/>
        <v>N/A</v>
      </c>
      <c r="E72" s="14">
        <v>2742245</v>
      </c>
      <c r="F72" s="11" t="str">
        <f t="shared" si="12"/>
        <v>N/A</v>
      </c>
      <c r="G72" s="14">
        <v>2779574</v>
      </c>
      <c r="H72" s="11" t="str">
        <f t="shared" si="13"/>
        <v>N/A</v>
      </c>
      <c r="I72" s="56">
        <v>1.44</v>
      </c>
      <c r="J72" s="56">
        <v>1.361</v>
      </c>
      <c r="K72" s="47" t="s">
        <v>732</v>
      </c>
      <c r="L72" s="9" t="str">
        <f t="shared" si="14"/>
        <v>Yes</v>
      </c>
    </row>
    <row r="73" spans="1:12" x14ac:dyDescent="0.2">
      <c r="A73" s="4" t="s">
        <v>610</v>
      </c>
      <c r="B73" s="47" t="s">
        <v>217</v>
      </c>
      <c r="C73" s="1">
        <v>4328</v>
      </c>
      <c r="D73" s="11" t="str">
        <f t="shared" si="11"/>
        <v>N/A</v>
      </c>
      <c r="E73" s="1">
        <v>4191</v>
      </c>
      <c r="F73" s="11" t="str">
        <f t="shared" si="12"/>
        <v>N/A</v>
      </c>
      <c r="G73" s="1">
        <v>4300</v>
      </c>
      <c r="H73" s="11" t="str">
        <f t="shared" si="13"/>
        <v>N/A</v>
      </c>
      <c r="I73" s="56">
        <v>-3.17</v>
      </c>
      <c r="J73" s="56">
        <v>2.601</v>
      </c>
      <c r="K73" s="47" t="s">
        <v>732</v>
      </c>
      <c r="L73" s="9" t="str">
        <f t="shared" si="14"/>
        <v>Yes</v>
      </c>
    </row>
    <row r="74" spans="1:12" x14ac:dyDescent="0.2">
      <c r="A74" s="4" t="s">
        <v>1447</v>
      </c>
      <c r="B74" s="47" t="s">
        <v>217</v>
      </c>
      <c r="C74" s="14">
        <v>624.61090573000001</v>
      </c>
      <c r="D74" s="11" t="str">
        <f t="shared" si="11"/>
        <v>N/A</v>
      </c>
      <c r="E74" s="14">
        <v>654.31758530000002</v>
      </c>
      <c r="F74" s="11" t="str">
        <f t="shared" si="12"/>
        <v>N/A</v>
      </c>
      <c r="G74" s="14">
        <v>646.41255813999999</v>
      </c>
      <c r="H74" s="11" t="str">
        <f t="shared" si="13"/>
        <v>N/A</v>
      </c>
      <c r="I74" s="56">
        <v>4.7560000000000002</v>
      </c>
      <c r="J74" s="56">
        <v>-1.21</v>
      </c>
      <c r="K74" s="47" t="s">
        <v>732</v>
      </c>
      <c r="L74" s="9" t="str">
        <f t="shared" si="14"/>
        <v>Yes</v>
      </c>
    </row>
    <row r="75" spans="1:12" ht="25.5" x14ac:dyDescent="0.2">
      <c r="A75" s="4" t="s">
        <v>611</v>
      </c>
      <c r="B75" s="47" t="s">
        <v>217</v>
      </c>
      <c r="C75" s="14">
        <v>355160</v>
      </c>
      <c r="D75" s="11" t="str">
        <f t="shared" si="11"/>
        <v>N/A</v>
      </c>
      <c r="E75" s="14">
        <v>329525</v>
      </c>
      <c r="F75" s="11" t="str">
        <f t="shared" si="12"/>
        <v>N/A</v>
      </c>
      <c r="G75" s="14">
        <v>418510</v>
      </c>
      <c r="H75" s="11" t="str">
        <f t="shared" si="13"/>
        <v>N/A</v>
      </c>
      <c r="I75" s="56">
        <v>-7.22</v>
      </c>
      <c r="J75" s="56">
        <v>27</v>
      </c>
      <c r="K75" s="47" t="s">
        <v>732</v>
      </c>
      <c r="L75" s="9" t="str">
        <f t="shared" si="14"/>
        <v>Yes</v>
      </c>
    </row>
    <row r="76" spans="1:12" x14ac:dyDescent="0.2">
      <c r="A76" s="45" t="s">
        <v>612</v>
      </c>
      <c r="B76" s="34" t="s">
        <v>217</v>
      </c>
      <c r="C76" s="35">
        <v>3428</v>
      </c>
      <c r="D76" s="43" t="str">
        <f t="shared" si="11"/>
        <v>N/A</v>
      </c>
      <c r="E76" s="35">
        <v>3493</v>
      </c>
      <c r="F76" s="43" t="str">
        <f t="shared" si="12"/>
        <v>N/A</v>
      </c>
      <c r="G76" s="35">
        <v>3413</v>
      </c>
      <c r="H76" s="43" t="str">
        <f t="shared" si="13"/>
        <v>N/A</v>
      </c>
      <c r="I76" s="12">
        <v>1.8959999999999999</v>
      </c>
      <c r="J76" s="12">
        <v>-2.29</v>
      </c>
      <c r="K76" s="44" t="s">
        <v>732</v>
      </c>
      <c r="L76" s="9" t="str">
        <f t="shared" si="14"/>
        <v>Yes</v>
      </c>
    </row>
    <row r="77" spans="1:12" ht="25.5" x14ac:dyDescent="0.2">
      <c r="A77" s="45" t="s">
        <v>1448</v>
      </c>
      <c r="B77" s="34" t="s">
        <v>217</v>
      </c>
      <c r="C77" s="46">
        <v>103.60560092999999</v>
      </c>
      <c r="D77" s="43" t="str">
        <f t="shared" si="11"/>
        <v>N/A</v>
      </c>
      <c r="E77" s="46">
        <v>94.338677355000002</v>
      </c>
      <c r="F77" s="43" t="str">
        <f t="shared" si="12"/>
        <v>N/A</v>
      </c>
      <c r="G77" s="46">
        <v>122.62232640000001</v>
      </c>
      <c r="H77" s="43" t="str">
        <f t="shared" si="13"/>
        <v>N/A</v>
      </c>
      <c r="I77" s="12">
        <v>-8.94</v>
      </c>
      <c r="J77" s="12">
        <v>29.98</v>
      </c>
      <c r="K77" s="44" t="s">
        <v>732</v>
      </c>
      <c r="L77" s="9" t="str">
        <f t="shared" si="14"/>
        <v>Yes</v>
      </c>
    </row>
    <row r="78" spans="1:12" ht="25.5" x14ac:dyDescent="0.2">
      <c r="A78" s="45" t="s">
        <v>613</v>
      </c>
      <c r="B78" s="34" t="s">
        <v>217</v>
      </c>
      <c r="C78" s="46">
        <v>1198933</v>
      </c>
      <c r="D78" s="43" t="str">
        <f t="shared" si="11"/>
        <v>N/A</v>
      </c>
      <c r="E78" s="46">
        <v>1143598</v>
      </c>
      <c r="F78" s="43" t="str">
        <f t="shared" si="12"/>
        <v>N/A</v>
      </c>
      <c r="G78" s="46">
        <v>989286</v>
      </c>
      <c r="H78" s="43" t="str">
        <f t="shared" si="13"/>
        <v>N/A</v>
      </c>
      <c r="I78" s="12">
        <v>-4.62</v>
      </c>
      <c r="J78" s="12">
        <v>-13.5</v>
      </c>
      <c r="K78" s="44" t="s">
        <v>732</v>
      </c>
      <c r="L78" s="9" t="str">
        <f t="shared" si="14"/>
        <v>Yes</v>
      </c>
    </row>
    <row r="79" spans="1:12" x14ac:dyDescent="0.2">
      <c r="A79" s="45" t="s">
        <v>614</v>
      </c>
      <c r="B79" s="34" t="s">
        <v>217</v>
      </c>
      <c r="C79" s="35">
        <v>3247</v>
      </c>
      <c r="D79" s="43" t="str">
        <f t="shared" si="11"/>
        <v>N/A</v>
      </c>
      <c r="E79" s="35">
        <v>3137</v>
      </c>
      <c r="F79" s="43" t="str">
        <f t="shared" si="12"/>
        <v>N/A</v>
      </c>
      <c r="G79" s="35">
        <v>3203</v>
      </c>
      <c r="H79" s="43" t="str">
        <f t="shared" si="13"/>
        <v>N/A</v>
      </c>
      <c r="I79" s="12">
        <v>-3.39</v>
      </c>
      <c r="J79" s="12">
        <v>2.1040000000000001</v>
      </c>
      <c r="K79" s="44" t="s">
        <v>732</v>
      </c>
      <c r="L79" s="9" t="str">
        <f t="shared" si="14"/>
        <v>Yes</v>
      </c>
    </row>
    <row r="80" spans="1:12" x14ac:dyDescent="0.2">
      <c r="A80" s="45" t="s">
        <v>1449</v>
      </c>
      <c r="B80" s="34" t="s">
        <v>217</v>
      </c>
      <c r="C80" s="46">
        <v>369.24330150999998</v>
      </c>
      <c r="D80" s="43" t="str">
        <f t="shared" si="11"/>
        <v>N/A</v>
      </c>
      <c r="E80" s="46">
        <v>364.55148230999998</v>
      </c>
      <c r="F80" s="43" t="str">
        <f t="shared" si="12"/>
        <v>N/A</v>
      </c>
      <c r="G80" s="46">
        <v>308.86231658000003</v>
      </c>
      <c r="H80" s="43" t="str">
        <f t="shared" si="13"/>
        <v>N/A</v>
      </c>
      <c r="I80" s="12">
        <v>-1.27</v>
      </c>
      <c r="J80" s="12">
        <v>-15.3</v>
      </c>
      <c r="K80" s="44" t="s">
        <v>732</v>
      </c>
      <c r="L80" s="9" t="str">
        <f t="shared" si="14"/>
        <v>Yes</v>
      </c>
    </row>
    <row r="81" spans="1:12" x14ac:dyDescent="0.2">
      <c r="A81" s="45" t="s">
        <v>615</v>
      </c>
      <c r="B81" s="34" t="s">
        <v>217</v>
      </c>
      <c r="C81" s="46">
        <v>4792667</v>
      </c>
      <c r="D81" s="43" t="str">
        <f t="shared" si="11"/>
        <v>N/A</v>
      </c>
      <c r="E81" s="46">
        <v>2494947</v>
      </c>
      <c r="F81" s="43" t="str">
        <f t="shared" si="12"/>
        <v>N/A</v>
      </c>
      <c r="G81" s="46">
        <v>2693630</v>
      </c>
      <c r="H81" s="43" t="str">
        <f t="shared" si="13"/>
        <v>N/A</v>
      </c>
      <c r="I81" s="12">
        <v>-47.9</v>
      </c>
      <c r="J81" s="12">
        <v>7.9630000000000001</v>
      </c>
      <c r="K81" s="44" t="s">
        <v>732</v>
      </c>
      <c r="L81" s="9" t="str">
        <f t="shared" si="14"/>
        <v>Yes</v>
      </c>
    </row>
    <row r="82" spans="1:12" x14ac:dyDescent="0.2">
      <c r="A82" s="45" t="s">
        <v>616</v>
      </c>
      <c r="B82" s="34" t="s">
        <v>217</v>
      </c>
      <c r="C82" s="35">
        <v>3073</v>
      </c>
      <c r="D82" s="43" t="str">
        <f t="shared" si="11"/>
        <v>N/A</v>
      </c>
      <c r="E82" s="35">
        <v>2888</v>
      </c>
      <c r="F82" s="43" t="str">
        <f t="shared" si="12"/>
        <v>N/A</v>
      </c>
      <c r="G82" s="35">
        <v>3407</v>
      </c>
      <c r="H82" s="43" t="str">
        <f t="shared" si="13"/>
        <v>N/A</v>
      </c>
      <c r="I82" s="12">
        <v>-6.02</v>
      </c>
      <c r="J82" s="12">
        <v>17.97</v>
      </c>
      <c r="K82" s="44" t="s">
        <v>732</v>
      </c>
      <c r="L82" s="9" t="str">
        <f t="shared" si="14"/>
        <v>Yes</v>
      </c>
    </row>
    <row r="83" spans="1:12" x14ac:dyDescent="0.2">
      <c r="A83" s="45" t="s">
        <v>1450</v>
      </c>
      <c r="B83" s="34" t="s">
        <v>217</v>
      </c>
      <c r="C83" s="46">
        <v>1559.6052717</v>
      </c>
      <c r="D83" s="43" t="str">
        <f t="shared" si="11"/>
        <v>N/A</v>
      </c>
      <c r="E83" s="46">
        <v>863.90131579000001</v>
      </c>
      <c r="F83" s="43" t="str">
        <f t="shared" si="12"/>
        <v>N/A</v>
      </c>
      <c r="G83" s="46">
        <v>790.61637804999998</v>
      </c>
      <c r="H83" s="43" t="str">
        <f t="shared" si="13"/>
        <v>N/A</v>
      </c>
      <c r="I83" s="12">
        <v>-44.6</v>
      </c>
      <c r="J83" s="12">
        <v>-8.48</v>
      </c>
      <c r="K83" s="44" t="s">
        <v>732</v>
      </c>
      <c r="L83" s="9" t="str">
        <f t="shared" si="14"/>
        <v>Yes</v>
      </c>
    </row>
    <row r="84" spans="1:12" ht="25.5" x14ac:dyDescent="0.2">
      <c r="A84" s="45" t="s">
        <v>617</v>
      </c>
      <c r="B84" s="34" t="s">
        <v>217</v>
      </c>
      <c r="C84" s="46">
        <v>534493</v>
      </c>
      <c r="D84" s="43" t="str">
        <f t="shared" si="11"/>
        <v>N/A</v>
      </c>
      <c r="E84" s="46">
        <v>543761</v>
      </c>
      <c r="F84" s="43" t="str">
        <f t="shared" si="12"/>
        <v>N/A</v>
      </c>
      <c r="G84" s="46">
        <v>393358</v>
      </c>
      <c r="H84" s="43" t="str">
        <f t="shared" si="13"/>
        <v>N/A</v>
      </c>
      <c r="I84" s="12">
        <v>1.734</v>
      </c>
      <c r="J84" s="12">
        <v>-27.7</v>
      </c>
      <c r="K84" s="44" t="s">
        <v>732</v>
      </c>
      <c r="L84" s="9" t="str">
        <f t="shared" si="14"/>
        <v>Yes</v>
      </c>
    </row>
    <row r="85" spans="1:12" x14ac:dyDescent="0.2">
      <c r="A85" s="45" t="s">
        <v>618</v>
      </c>
      <c r="B85" s="34" t="s">
        <v>217</v>
      </c>
      <c r="C85" s="35">
        <v>60</v>
      </c>
      <c r="D85" s="43" t="str">
        <f t="shared" si="11"/>
        <v>N/A</v>
      </c>
      <c r="E85" s="35">
        <v>57</v>
      </c>
      <c r="F85" s="43" t="str">
        <f t="shared" si="12"/>
        <v>N/A</v>
      </c>
      <c r="G85" s="35">
        <v>54</v>
      </c>
      <c r="H85" s="43" t="str">
        <f t="shared" si="13"/>
        <v>N/A</v>
      </c>
      <c r="I85" s="12">
        <v>-5</v>
      </c>
      <c r="J85" s="12">
        <v>-5.26</v>
      </c>
      <c r="K85" s="44" t="s">
        <v>732</v>
      </c>
      <c r="L85" s="9" t="str">
        <f t="shared" si="14"/>
        <v>Yes</v>
      </c>
    </row>
    <row r="86" spans="1:12" ht="25.5" x14ac:dyDescent="0.2">
      <c r="A86" s="45" t="s">
        <v>1451</v>
      </c>
      <c r="B86" s="34" t="s">
        <v>217</v>
      </c>
      <c r="C86" s="46">
        <v>8908.2166667000001</v>
      </c>
      <c r="D86" s="43" t="str">
        <f t="shared" si="11"/>
        <v>N/A</v>
      </c>
      <c r="E86" s="46">
        <v>9539.6666667000009</v>
      </c>
      <c r="F86" s="43" t="str">
        <f t="shared" si="12"/>
        <v>N/A</v>
      </c>
      <c r="G86" s="46">
        <v>7284.4074074</v>
      </c>
      <c r="H86" s="43" t="str">
        <f t="shared" si="13"/>
        <v>N/A</v>
      </c>
      <c r="I86" s="12">
        <v>7.0880000000000001</v>
      </c>
      <c r="J86" s="12">
        <v>-23.6</v>
      </c>
      <c r="K86" s="44" t="s">
        <v>732</v>
      </c>
      <c r="L86" s="9" t="str">
        <f t="shared" si="14"/>
        <v>Yes</v>
      </c>
    </row>
    <row r="87" spans="1:12" ht="25.5" x14ac:dyDescent="0.2">
      <c r="A87" s="45" t="s">
        <v>619</v>
      </c>
      <c r="B87" s="34" t="s">
        <v>217</v>
      </c>
      <c r="C87" s="46">
        <v>2953677</v>
      </c>
      <c r="D87" s="43" t="str">
        <f t="shared" si="11"/>
        <v>N/A</v>
      </c>
      <c r="E87" s="46">
        <v>2940482</v>
      </c>
      <c r="F87" s="43" t="str">
        <f t="shared" si="12"/>
        <v>N/A</v>
      </c>
      <c r="G87" s="46">
        <v>2852886</v>
      </c>
      <c r="H87" s="43" t="str">
        <f t="shared" si="13"/>
        <v>N/A</v>
      </c>
      <c r="I87" s="12">
        <v>-0.44700000000000001</v>
      </c>
      <c r="J87" s="12">
        <v>-2.98</v>
      </c>
      <c r="K87" s="44" t="s">
        <v>732</v>
      </c>
      <c r="L87" s="9" t="str">
        <f t="shared" si="14"/>
        <v>Yes</v>
      </c>
    </row>
    <row r="88" spans="1:12" x14ac:dyDescent="0.2">
      <c r="A88" s="45" t="s">
        <v>620</v>
      </c>
      <c r="B88" s="34" t="s">
        <v>217</v>
      </c>
      <c r="C88" s="35">
        <v>10095</v>
      </c>
      <c r="D88" s="43" t="str">
        <f t="shared" si="11"/>
        <v>N/A</v>
      </c>
      <c r="E88" s="35">
        <v>10467</v>
      </c>
      <c r="F88" s="43" t="str">
        <f t="shared" si="12"/>
        <v>N/A</v>
      </c>
      <c r="G88" s="35">
        <v>10838</v>
      </c>
      <c r="H88" s="43" t="str">
        <f t="shared" si="13"/>
        <v>N/A</v>
      </c>
      <c r="I88" s="12">
        <v>3.6850000000000001</v>
      </c>
      <c r="J88" s="12">
        <v>3.544</v>
      </c>
      <c r="K88" s="44" t="s">
        <v>732</v>
      </c>
      <c r="L88" s="9" t="str">
        <f t="shared" si="14"/>
        <v>Yes</v>
      </c>
    </row>
    <row r="89" spans="1:12" x14ac:dyDescent="0.2">
      <c r="A89" s="45" t="s">
        <v>1452</v>
      </c>
      <c r="B89" s="34" t="s">
        <v>217</v>
      </c>
      <c r="C89" s="46">
        <v>292.58811293000002</v>
      </c>
      <c r="D89" s="43" t="str">
        <f t="shared" si="11"/>
        <v>N/A</v>
      </c>
      <c r="E89" s="46">
        <v>280.92882392000001</v>
      </c>
      <c r="F89" s="43" t="str">
        <f t="shared" si="12"/>
        <v>N/A</v>
      </c>
      <c r="G89" s="46">
        <v>263.22993172000002</v>
      </c>
      <c r="H89" s="43" t="str">
        <f t="shared" si="13"/>
        <v>N/A</v>
      </c>
      <c r="I89" s="12">
        <v>-3.98</v>
      </c>
      <c r="J89" s="12">
        <v>-6.3</v>
      </c>
      <c r="K89" s="44" t="s">
        <v>732</v>
      </c>
      <c r="L89" s="9" t="str">
        <f t="shared" si="14"/>
        <v>Yes</v>
      </c>
    </row>
    <row r="90" spans="1:12" x14ac:dyDescent="0.2">
      <c r="A90" s="45" t="s">
        <v>621</v>
      </c>
      <c r="B90" s="34" t="s">
        <v>217</v>
      </c>
      <c r="C90" s="46">
        <v>5765141</v>
      </c>
      <c r="D90" s="43" t="str">
        <f t="shared" si="11"/>
        <v>N/A</v>
      </c>
      <c r="E90" s="46">
        <v>5375526</v>
      </c>
      <c r="F90" s="43" t="str">
        <f t="shared" si="12"/>
        <v>N/A</v>
      </c>
      <c r="G90" s="46">
        <v>5634407</v>
      </c>
      <c r="H90" s="43" t="str">
        <f t="shared" si="13"/>
        <v>N/A</v>
      </c>
      <c r="I90" s="12">
        <v>-6.76</v>
      </c>
      <c r="J90" s="12">
        <v>4.8159999999999998</v>
      </c>
      <c r="K90" s="44" t="s">
        <v>732</v>
      </c>
      <c r="L90" s="9" t="str">
        <f t="shared" si="14"/>
        <v>Yes</v>
      </c>
    </row>
    <row r="91" spans="1:12" x14ac:dyDescent="0.2">
      <c r="A91" s="45" t="s">
        <v>622</v>
      </c>
      <c r="B91" s="34" t="s">
        <v>217</v>
      </c>
      <c r="C91" s="35">
        <v>13542</v>
      </c>
      <c r="D91" s="43" t="str">
        <f t="shared" si="11"/>
        <v>N/A</v>
      </c>
      <c r="E91" s="35">
        <v>13992</v>
      </c>
      <c r="F91" s="43" t="str">
        <f t="shared" si="12"/>
        <v>N/A</v>
      </c>
      <c r="G91" s="35">
        <v>14635</v>
      </c>
      <c r="H91" s="43" t="str">
        <f t="shared" si="13"/>
        <v>N/A</v>
      </c>
      <c r="I91" s="12">
        <v>3.323</v>
      </c>
      <c r="J91" s="12">
        <v>4.5949999999999998</v>
      </c>
      <c r="K91" s="44" t="s">
        <v>732</v>
      </c>
      <c r="L91" s="9" t="str">
        <f t="shared" si="14"/>
        <v>Yes</v>
      </c>
    </row>
    <row r="92" spans="1:12" x14ac:dyDescent="0.2">
      <c r="A92" s="45" t="s">
        <v>1453</v>
      </c>
      <c r="B92" s="34" t="s">
        <v>217</v>
      </c>
      <c r="C92" s="46">
        <v>425.72300990000002</v>
      </c>
      <c r="D92" s="43" t="str">
        <f t="shared" si="11"/>
        <v>N/A</v>
      </c>
      <c r="E92" s="46">
        <v>384.18567753000002</v>
      </c>
      <c r="F92" s="43" t="str">
        <f t="shared" si="12"/>
        <v>N/A</v>
      </c>
      <c r="G92" s="46">
        <v>384.99535359999999</v>
      </c>
      <c r="H92" s="43" t="str">
        <f t="shared" si="13"/>
        <v>N/A</v>
      </c>
      <c r="I92" s="12">
        <v>-9.76</v>
      </c>
      <c r="J92" s="12">
        <v>0.21079999999999999</v>
      </c>
      <c r="K92" s="44" t="s">
        <v>732</v>
      </c>
      <c r="L92" s="9" t="str">
        <f t="shared" si="14"/>
        <v>Yes</v>
      </c>
    </row>
    <row r="93" spans="1:12" ht="25.5" x14ac:dyDescent="0.2">
      <c r="A93" s="45" t="s">
        <v>623</v>
      </c>
      <c r="B93" s="34" t="s">
        <v>217</v>
      </c>
      <c r="C93" s="46">
        <v>19343053</v>
      </c>
      <c r="D93" s="43" t="str">
        <f t="shared" si="11"/>
        <v>N/A</v>
      </c>
      <c r="E93" s="46">
        <v>18812965</v>
      </c>
      <c r="F93" s="43" t="str">
        <f t="shared" si="12"/>
        <v>N/A</v>
      </c>
      <c r="G93" s="46">
        <v>19114605</v>
      </c>
      <c r="H93" s="43" t="str">
        <f t="shared" si="13"/>
        <v>N/A</v>
      </c>
      <c r="I93" s="12">
        <v>-2.74</v>
      </c>
      <c r="J93" s="12">
        <v>1.603</v>
      </c>
      <c r="K93" s="44" t="s">
        <v>732</v>
      </c>
      <c r="L93" s="9" t="str">
        <f t="shared" si="14"/>
        <v>Yes</v>
      </c>
    </row>
    <row r="94" spans="1:12" x14ac:dyDescent="0.2">
      <c r="A94" s="48" t="s">
        <v>624</v>
      </c>
      <c r="B94" s="35" t="s">
        <v>217</v>
      </c>
      <c r="C94" s="35">
        <v>8306</v>
      </c>
      <c r="D94" s="43" t="str">
        <f t="shared" si="11"/>
        <v>N/A</v>
      </c>
      <c r="E94" s="35">
        <v>8487</v>
      </c>
      <c r="F94" s="43" t="str">
        <f t="shared" si="12"/>
        <v>N/A</v>
      </c>
      <c r="G94" s="35">
        <v>9160</v>
      </c>
      <c r="H94" s="43" t="str">
        <f t="shared" si="13"/>
        <v>N/A</v>
      </c>
      <c r="I94" s="12">
        <v>2.1789999999999998</v>
      </c>
      <c r="J94" s="12">
        <v>7.93</v>
      </c>
      <c r="K94" s="49" t="s">
        <v>732</v>
      </c>
      <c r="L94" s="9" t="str">
        <f t="shared" si="14"/>
        <v>Yes</v>
      </c>
    </row>
    <row r="95" spans="1:12" ht="25.5" x14ac:dyDescent="0.2">
      <c r="A95" s="45" t="s">
        <v>1454</v>
      </c>
      <c r="B95" s="34" t="s">
        <v>217</v>
      </c>
      <c r="C95" s="46">
        <v>2328.8048398999999</v>
      </c>
      <c r="D95" s="43" t="str">
        <f t="shared" si="11"/>
        <v>N/A</v>
      </c>
      <c r="E95" s="46">
        <v>2216.6802167999999</v>
      </c>
      <c r="F95" s="43" t="str">
        <f t="shared" si="12"/>
        <v>N/A</v>
      </c>
      <c r="G95" s="46">
        <v>2086.7472707000002</v>
      </c>
      <c r="H95" s="43" t="str">
        <f t="shared" si="13"/>
        <v>N/A</v>
      </c>
      <c r="I95" s="12">
        <v>-4.8099999999999996</v>
      </c>
      <c r="J95" s="12">
        <v>-5.86</v>
      </c>
      <c r="K95" s="44" t="s">
        <v>732</v>
      </c>
      <c r="L95" s="9" t="str">
        <f t="shared" si="14"/>
        <v>Yes</v>
      </c>
    </row>
    <row r="96" spans="1:12" ht="25.5" x14ac:dyDescent="0.2">
      <c r="A96" s="45" t="s">
        <v>625</v>
      </c>
      <c r="B96" s="34" t="s">
        <v>217</v>
      </c>
      <c r="C96" s="46">
        <v>866262</v>
      </c>
      <c r="D96" s="43" t="str">
        <f t="shared" si="11"/>
        <v>N/A</v>
      </c>
      <c r="E96" s="46">
        <v>290403</v>
      </c>
      <c r="F96" s="43" t="str">
        <f t="shared" si="12"/>
        <v>N/A</v>
      </c>
      <c r="G96" s="46">
        <v>274996</v>
      </c>
      <c r="H96" s="43" t="str">
        <f t="shared" si="13"/>
        <v>N/A</v>
      </c>
      <c r="I96" s="12">
        <v>-66.5</v>
      </c>
      <c r="J96" s="12">
        <v>-5.31</v>
      </c>
      <c r="K96" s="44" t="s">
        <v>732</v>
      </c>
      <c r="L96" s="9" t="str">
        <f t="shared" si="14"/>
        <v>Yes</v>
      </c>
    </row>
    <row r="97" spans="1:12" x14ac:dyDescent="0.2">
      <c r="A97" s="45" t="s">
        <v>626</v>
      </c>
      <c r="B97" s="34" t="s">
        <v>217</v>
      </c>
      <c r="C97" s="35">
        <v>3912</v>
      </c>
      <c r="D97" s="43" t="str">
        <f t="shared" si="11"/>
        <v>N/A</v>
      </c>
      <c r="E97" s="35">
        <v>1200</v>
      </c>
      <c r="F97" s="43" t="str">
        <f t="shared" si="12"/>
        <v>N/A</v>
      </c>
      <c r="G97" s="35">
        <v>1907</v>
      </c>
      <c r="H97" s="43" t="str">
        <f t="shared" si="13"/>
        <v>N/A</v>
      </c>
      <c r="I97" s="12">
        <v>-69.3</v>
      </c>
      <c r="J97" s="12">
        <v>58.92</v>
      </c>
      <c r="K97" s="44" t="s">
        <v>732</v>
      </c>
      <c r="L97" s="9" t="str">
        <f t="shared" si="14"/>
        <v>No</v>
      </c>
    </row>
    <row r="98" spans="1:12" ht="25.5" x14ac:dyDescent="0.2">
      <c r="A98" s="45" t="s">
        <v>1455</v>
      </c>
      <c r="B98" s="34" t="s">
        <v>217</v>
      </c>
      <c r="C98" s="46">
        <v>221.43711655999999</v>
      </c>
      <c r="D98" s="43" t="str">
        <f t="shared" si="11"/>
        <v>N/A</v>
      </c>
      <c r="E98" s="46">
        <v>242.0025</v>
      </c>
      <c r="F98" s="43" t="str">
        <f t="shared" si="12"/>
        <v>N/A</v>
      </c>
      <c r="G98" s="46">
        <v>144.20346093000001</v>
      </c>
      <c r="H98" s="43" t="str">
        <f t="shared" si="13"/>
        <v>N/A</v>
      </c>
      <c r="I98" s="12">
        <v>9.2870000000000008</v>
      </c>
      <c r="J98" s="12">
        <v>-40.4</v>
      </c>
      <c r="K98" s="44" t="s">
        <v>732</v>
      </c>
      <c r="L98" s="9" t="str">
        <f t="shared" si="14"/>
        <v>No</v>
      </c>
    </row>
    <row r="99" spans="1:12" ht="25.5" x14ac:dyDescent="0.2">
      <c r="A99" s="45" t="s">
        <v>627</v>
      </c>
      <c r="B99" s="34" t="s">
        <v>217</v>
      </c>
      <c r="C99" s="46">
        <v>52645598</v>
      </c>
      <c r="D99" s="43" t="str">
        <f t="shared" si="11"/>
        <v>N/A</v>
      </c>
      <c r="E99" s="46">
        <v>46428069</v>
      </c>
      <c r="F99" s="43" t="str">
        <f t="shared" si="12"/>
        <v>N/A</v>
      </c>
      <c r="G99" s="46">
        <v>46568025</v>
      </c>
      <c r="H99" s="43" t="str">
        <f t="shared" si="13"/>
        <v>N/A</v>
      </c>
      <c r="I99" s="12">
        <v>-11.8</v>
      </c>
      <c r="J99" s="12">
        <v>0.3014</v>
      </c>
      <c r="K99" s="44" t="s">
        <v>732</v>
      </c>
      <c r="L99" s="9" t="str">
        <f t="shared" si="14"/>
        <v>Yes</v>
      </c>
    </row>
    <row r="100" spans="1:12" x14ac:dyDescent="0.2">
      <c r="A100" s="45" t="s">
        <v>628</v>
      </c>
      <c r="B100" s="34" t="s">
        <v>217</v>
      </c>
      <c r="C100" s="35">
        <v>4478</v>
      </c>
      <c r="D100" s="43" t="str">
        <f t="shared" si="11"/>
        <v>N/A</v>
      </c>
      <c r="E100" s="35">
        <v>4608</v>
      </c>
      <c r="F100" s="43" t="str">
        <f t="shared" si="12"/>
        <v>N/A</v>
      </c>
      <c r="G100" s="35">
        <v>4727</v>
      </c>
      <c r="H100" s="43" t="str">
        <f t="shared" si="13"/>
        <v>N/A</v>
      </c>
      <c r="I100" s="12">
        <v>2.903</v>
      </c>
      <c r="J100" s="12">
        <v>2.5819999999999999</v>
      </c>
      <c r="K100" s="44" t="s">
        <v>732</v>
      </c>
      <c r="L100" s="9" t="str">
        <f t="shared" si="14"/>
        <v>Yes</v>
      </c>
    </row>
    <row r="101" spans="1:12" ht="25.5" x14ac:dyDescent="0.2">
      <c r="A101" s="45" t="s">
        <v>1456</v>
      </c>
      <c r="B101" s="34" t="s">
        <v>217</v>
      </c>
      <c r="C101" s="46">
        <v>11756.49799</v>
      </c>
      <c r="D101" s="43" t="str">
        <f t="shared" si="11"/>
        <v>N/A</v>
      </c>
      <c r="E101" s="46">
        <v>10075.535807</v>
      </c>
      <c r="F101" s="43" t="str">
        <f t="shared" si="12"/>
        <v>N/A</v>
      </c>
      <c r="G101" s="46">
        <v>9851.4967209999995</v>
      </c>
      <c r="H101" s="43" t="str">
        <f t="shared" si="13"/>
        <v>N/A</v>
      </c>
      <c r="I101" s="12">
        <v>-14.3</v>
      </c>
      <c r="J101" s="12">
        <v>-2.2200000000000002</v>
      </c>
      <c r="K101" s="44" t="s">
        <v>732</v>
      </c>
      <c r="L101" s="9" t="str">
        <f t="shared" si="14"/>
        <v>Yes</v>
      </c>
    </row>
    <row r="102" spans="1:12" ht="25.5" x14ac:dyDescent="0.2">
      <c r="A102" s="45" t="s">
        <v>629</v>
      </c>
      <c r="B102" s="34" t="s">
        <v>217</v>
      </c>
      <c r="C102" s="46">
        <v>6483925</v>
      </c>
      <c r="D102" s="43" t="str">
        <f t="shared" si="11"/>
        <v>N/A</v>
      </c>
      <c r="E102" s="46">
        <v>6899042</v>
      </c>
      <c r="F102" s="43" t="str">
        <f t="shared" si="12"/>
        <v>N/A</v>
      </c>
      <c r="G102" s="46">
        <v>6685217</v>
      </c>
      <c r="H102" s="43" t="str">
        <f t="shared" si="13"/>
        <v>N/A</v>
      </c>
      <c r="I102" s="12">
        <v>6.4020000000000001</v>
      </c>
      <c r="J102" s="12">
        <v>-3.1</v>
      </c>
      <c r="K102" s="44" t="s">
        <v>732</v>
      </c>
      <c r="L102" s="9" t="str">
        <f t="shared" si="14"/>
        <v>Yes</v>
      </c>
    </row>
    <row r="103" spans="1:12" ht="25.5" x14ac:dyDescent="0.2">
      <c r="A103" s="45" t="s">
        <v>630</v>
      </c>
      <c r="B103" s="34" t="s">
        <v>217</v>
      </c>
      <c r="C103" s="35">
        <v>1954</v>
      </c>
      <c r="D103" s="43" t="str">
        <f t="shared" si="11"/>
        <v>N/A</v>
      </c>
      <c r="E103" s="35">
        <v>1981</v>
      </c>
      <c r="F103" s="43" t="str">
        <f t="shared" si="12"/>
        <v>N/A</v>
      </c>
      <c r="G103" s="35">
        <v>2050</v>
      </c>
      <c r="H103" s="43" t="str">
        <f t="shared" si="13"/>
        <v>N/A</v>
      </c>
      <c r="I103" s="12">
        <v>1.3819999999999999</v>
      </c>
      <c r="J103" s="12">
        <v>3.4830000000000001</v>
      </c>
      <c r="K103" s="44" t="s">
        <v>732</v>
      </c>
      <c r="L103" s="9" t="str">
        <f t="shared" si="14"/>
        <v>Yes</v>
      </c>
    </row>
    <row r="104" spans="1:12" ht="25.5" x14ac:dyDescent="0.2">
      <c r="A104" s="45" t="s">
        <v>1457</v>
      </c>
      <c r="B104" s="34" t="s">
        <v>217</v>
      </c>
      <c r="C104" s="46">
        <v>3318.2830091999999</v>
      </c>
      <c r="D104" s="43" t="str">
        <f t="shared" si="11"/>
        <v>N/A</v>
      </c>
      <c r="E104" s="46">
        <v>3482.6057547</v>
      </c>
      <c r="F104" s="43" t="str">
        <f t="shared" si="12"/>
        <v>N/A</v>
      </c>
      <c r="G104" s="46">
        <v>3261.0814633999998</v>
      </c>
      <c r="H104" s="43" t="str">
        <f t="shared" si="13"/>
        <v>N/A</v>
      </c>
      <c r="I104" s="12">
        <v>4.952</v>
      </c>
      <c r="J104" s="12">
        <v>-6.36</v>
      </c>
      <c r="K104" s="44" t="s">
        <v>732</v>
      </c>
      <c r="L104" s="9" t="str">
        <f t="shared" si="14"/>
        <v>Yes</v>
      </c>
    </row>
    <row r="105" spans="1:12" ht="25.5" x14ac:dyDescent="0.2">
      <c r="A105" s="45" t="s">
        <v>631</v>
      </c>
      <c r="B105" s="34" t="s">
        <v>217</v>
      </c>
      <c r="C105" s="46">
        <v>3162372</v>
      </c>
      <c r="D105" s="43" t="str">
        <f t="shared" si="11"/>
        <v>N/A</v>
      </c>
      <c r="E105" s="46">
        <v>2894245</v>
      </c>
      <c r="F105" s="43" t="str">
        <f t="shared" si="12"/>
        <v>N/A</v>
      </c>
      <c r="G105" s="46">
        <v>2362014</v>
      </c>
      <c r="H105" s="43" t="str">
        <f t="shared" si="13"/>
        <v>N/A</v>
      </c>
      <c r="I105" s="12">
        <v>-8.48</v>
      </c>
      <c r="J105" s="12">
        <v>-18.399999999999999</v>
      </c>
      <c r="K105" s="44" t="s">
        <v>732</v>
      </c>
      <c r="L105" s="9" t="str">
        <f t="shared" si="14"/>
        <v>Yes</v>
      </c>
    </row>
    <row r="106" spans="1:12" x14ac:dyDescent="0.2">
      <c r="A106" s="45" t="s">
        <v>632</v>
      </c>
      <c r="B106" s="34" t="s">
        <v>217</v>
      </c>
      <c r="C106" s="35">
        <v>181</v>
      </c>
      <c r="D106" s="43" t="str">
        <f t="shared" si="11"/>
        <v>N/A</v>
      </c>
      <c r="E106" s="35">
        <v>198</v>
      </c>
      <c r="F106" s="43" t="str">
        <f t="shared" si="12"/>
        <v>N/A</v>
      </c>
      <c r="G106" s="35">
        <v>268</v>
      </c>
      <c r="H106" s="43" t="str">
        <f t="shared" si="13"/>
        <v>N/A</v>
      </c>
      <c r="I106" s="12">
        <v>9.3919999999999995</v>
      </c>
      <c r="J106" s="12">
        <v>35.35</v>
      </c>
      <c r="K106" s="44" t="s">
        <v>732</v>
      </c>
      <c r="L106" s="9" t="str">
        <f t="shared" si="14"/>
        <v>No</v>
      </c>
    </row>
    <row r="107" spans="1:12" ht="25.5" x14ac:dyDescent="0.2">
      <c r="A107" s="45" t="s">
        <v>1458</v>
      </c>
      <c r="B107" s="34" t="s">
        <v>217</v>
      </c>
      <c r="C107" s="46">
        <v>17471.668507999999</v>
      </c>
      <c r="D107" s="43" t="str">
        <f t="shared" si="11"/>
        <v>N/A</v>
      </c>
      <c r="E107" s="46">
        <v>14617.39899</v>
      </c>
      <c r="F107" s="43" t="str">
        <f t="shared" si="12"/>
        <v>N/A</v>
      </c>
      <c r="G107" s="46">
        <v>8813.4850745999993</v>
      </c>
      <c r="H107" s="43" t="str">
        <f t="shared" si="13"/>
        <v>N/A</v>
      </c>
      <c r="I107" s="12">
        <v>-16.3</v>
      </c>
      <c r="J107" s="12">
        <v>-39.700000000000003</v>
      </c>
      <c r="K107" s="44" t="s">
        <v>732</v>
      </c>
      <c r="L107" s="9" t="str">
        <f t="shared" si="14"/>
        <v>No</v>
      </c>
    </row>
    <row r="108" spans="1:12" ht="25.5" x14ac:dyDescent="0.2">
      <c r="A108" s="45" t="s">
        <v>633</v>
      </c>
      <c r="B108" s="34" t="s">
        <v>217</v>
      </c>
      <c r="C108" s="46">
        <v>251635</v>
      </c>
      <c r="D108" s="43" t="str">
        <f t="shared" si="11"/>
        <v>N/A</v>
      </c>
      <c r="E108" s="46">
        <v>246408</v>
      </c>
      <c r="F108" s="43" t="str">
        <f t="shared" si="12"/>
        <v>N/A</v>
      </c>
      <c r="G108" s="46">
        <v>431315</v>
      </c>
      <c r="H108" s="43" t="str">
        <f t="shared" si="13"/>
        <v>N/A</v>
      </c>
      <c r="I108" s="12">
        <v>-2.08</v>
      </c>
      <c r="J108" s="12">
        <v>75.040000000000006</v>
      </c>
      <c r="K108" s="44" t="s">
        <v>732</v>
      </c>
      <c r="L108" s="9" t="str">
        <f t="shared" si="14"/>
        <v>No</v>
      </c>
    </row>
    <row r="109" spans="1:12" x14ac:dyDescent="0.2">
      <c r="A109" s="45" t="s">
        <v>634</v>
      </c>
      <c r="B109" s="34" t="s">
        <v>217</v>
      </c>
      <c r="C109" s="35">
        <v>886</v>
      </c>
      <c r="D109" s="43" t="str">
        <f t="shared" si="11"/>
        <v>N/A</v>
      </c>
      <c r="E109" s="35">
        <v>1007</v>
      </c>
      <c r="F109" s="43" t="str">
        <f t="shared" si="12"/>
        <v>N/A</v>
      </c>
      <c r="G109" s="35">
        <v>1958</v>
      </c>
      <c r="H109" s="43" t="str">
        <f t="shared" si="13"/>
        <v>N/A</v>
      </c>
      <c r="I109" s="12">
        <v>13.66</v>
      </c>
      <c r="J109" s="12">
        <v>94.44</v>
      </c>
      <c r="K109" s="44" t="s">
        <v>732</v>
      </c>
      <c r="L109" s="9" t="str">
        <f t="shared" si="14"/>
        <v>No</v>
      </c>
    </row>
    <row r="110" spans="1:12" ht="25.5" x14ac:dyDescent="0.2">
      <c r="A110" s="45" t="s">
        <v>1459</v>
      </c>
      <c r="B110" s="34" t="s">
        <v>217</v>
      </c>
      <c r="C110" s="46">
        <v>284.01241535000003</v>
      </c>
      <c r="D110" s="43" t="str">
        <f t="shared" si="11"/>
        <v>N/A</v>
      </c>
      <c r="E110" s="46">
        <v>244.69513405999999</v>
      </c>
      <c r="F110" s="43" t="str">
        <f t="shared" si="12"/>
        <v>N/A</v>
      </c>
      <c r="G110" s="46">
        <v>220.28345250000001</v>
      </c>
      <c r="H110" s="43" t="str">
        <f t="shared" si="13"/>
        <v>N/A</v>
      </c>
      <c r="I110" s="12">
        <v>-13.8</v>
      </c>
      <c r="J110" s="12">
        <v>-9.98</v>
      </c>
      <c r="K110" s="44" t="s">
        <v>732</v>
      </c>
      <c r="L110" s="9" t="str">
        <f t="shared" si="14"/>
        <v>Yes</v>
      </c>
    </row>
    <row r="111" spans="1:12" ht="25.5" x14ac:dyDescent="0.2">
      <c r="A111" s="45" t="s">
        <v>635</v>
      </c>
      <c r="B111" s="34" t="s">
        <v>217</v>
      </c>
      <c r="C111" s="46">
        <v>8236478</v>
      </c>
      <c r="D111" s="43" t="str">
        <f t="shared" si="11"/>
        <v>N/A</v>
      </c>
      <c r="E111" s="46">
        <v>7979770</v>
      </c>
      <c r="F111" s="43" t="str">
        <f t="shared" si="12"/>
        <v>N/A</v>
      </c>
      <c r="G111" s="46">
        <v>9746996</v>
      </c>
      <c r="H111" s="43" t="str">
        <f t="shared" si="13"/>
        <v>N/A</v>
      </c>
      <c r="I111" s="12">
        <v>-3.12</v>
      </c>
      <c r="J111" s="12">
        <v>22.15</v>
      </c>
      <c r="K111" s="44" t="s">
        <v>732</v>
      </c>
      <c r="L111" s="9" t="str">
        <f t="shared" si="14"/>
        <v>Yes</v>
      </c>
    </row>
    <row r="112" spans="1:12" x14ac:dyDescent="0.2">
      <c r="A112" s="45" t="s">
        <v>636</v>
      </c>
      <c r="B112" s="34" t="s">
        <v>217</v>
      </c>
      <c r="C112" s="35">
        <v>639</v>
      </c>
      <c r="D112" s="43" t="str">
        <f t="shared" si="11"/>
        <v>N/A</v>
      </c>
      <c r="E112" s="35">
        <v>551</v>
      </c>
      <c r="F112" s="43" t="str">
        <f t="shared" si="12"/>
        <v>N/A</v>
      </c>
      <c r="G112" s="35">
        <v>611</v>
      </c>
      <c r="H112" s="43" t="str">
        <f t="shared" si="13"/>
        <v>N/A</v>
      </c>
      <c r="I112" s="12">
        <v>-13.8</v>
      </c>
      <c r="J112" s="12">
        <v>10.89</v>
      </c>
      <c r="K112" s="44" t="s">
        <v>732</v>
      </c>
      <c r="L112" s="9" t="str">
        <f t="shared" si="14"/>
        <v>Yes</v>
      </c>
    </row>
    <row r="113" spans="1:12" x14ac:dyDescent="0.2">
      <c r="A113" s="45" t="s">
        <v>1460</v>
      </c>
      <c r="B113" s="34" t="s">
        <v>217</v>
      </c>
      <c r="C113" s="46">
        <v>12889.636933</v>
      </c>
      <c r="D113" s="43" t="str">
        <f t="shared" si="11"/>
        <v>N/A</v>
      </c>
      <c r="E113" s="46">
        <v>14482.341198</v>
      </c>
      <c r="F113" s="43" t="str">
        <f t="shared" si="12"/>
        <v>N/A</v>
      </c>
      <c r="G113" s="46">
        <v>15952.530278</v>
      </c>
      <c r="H113" s="43" t="str">
        <f t="shared" si="13"/>
        <v>N/A</v>
      </c>
      <c r="I113" s="12">
        <v>12.36</v>
      </c>
      <c r="J113" s="12">
        <v>10.15</v>
      </c>
      <c r="K113" s="44" t="s">
        <v>732</v>
      </c>
      <c r="L113" s="9" t="str">
        <f t="shared" si="14"/>
        <v>Yes</v>
      </c>
    </row>
    <row r="114" spans="1:12" ht="25.5" x14ac:dyDescent="0.2">
      <c r="A114" s="45" t="s">
        <v>637</v>
      </c>
      <c r="B114" s="34" t="s">
        <v>217</v>
      </c>
      <c r="C114" s="46">
        <v>128751</v>
      </c>
      <c r="D114" s="43" t="str">
        <f t="shared" si="11"/>
        <v>N/A</v>
      </c>
      <c r="E114" s="46">
        <v>216032</v>
      </c>
      <c r="F114" s="43" t="str">
        <f t="shared" si="12"/>
        <v>N/A</v>
      </c>
      <c r="G114" s="46">
        <v>173579</v>
      </c>
      <c r="H114" s="43" t="str">
        <f t="shared" si="13"/>
        <v>N/A</v>
      </c>
      <c r="I114" s="12">
        <v>67.790000000000006</v>
      </c>
      <c r="J114" s="12">
        <v>-19.7</v>
      </c>
      <c r="K114" s="44" t="s">
        <v>732</v>
      </c>
      <c r="L114" s="9" t="str">
        <f>IF(J114="Div by 0", "N/A", IF(OR(J114="N/A",K114="N/A"),"N/A", IF(J114&gt;VALUE(MID(K114,1,2)), "No", IF(J114&lt;-1*VALUE(MID(K114,1,2)), "No", "Yes"))))</f>
        <v>Yes</v>
      </c>
    </row>
    <row r="115" spans="1:12" x14ac:dyDescent="0.2">
      <c r="A115" s="45" t="s">
        <v>638</v>
      </c>
      <c r="B115" s="34" t="s">
        <v>217</v>
      </c>
      <c r="C115" s="35">
        <v>2879</v>
      </c>
      <c r="D115" s="43" t="str">
        <f t="shared" si="11"/>
        <v>N/A</v>
      </c>
      <c r="E115" s="35">
        <v>3557</v>
      </c>
      <c r="F115" s="43" t="str">
        <f t="shared" si="12"/>
        <v>N/A</v>
      </c>
      <c r="G115" s="35">
        <v>3276</v>
      </c>
      <c r="H115" s="43" t="str">
        <f t="shared" si="13"/>
        <v>N/A</v>
      </c>
      <c r="I115" s="12">
        <v>23.55</v>
      </c>
      <c r="J115" s="12">
        <v>-7.9</v>
      </c>
      <c r="K115" s="44" t="s">
        <v>732</v>
      </c>
      <c r="L115" s="9" t="str">
        <f t="shared" ref="L115:L119" si="15">IF(J115="Div by 0", "N/A", IF(OR(J115="N/A",K115="N/A"),"N/A", IF(J115&gt;VALUE(MID(K115,1,2)), "No", IF(J115&lt;-1*VALUE(MID(K115,1,2)), "No", "Yes"))))</f>
        <v>Yes</v>
      </c>
    </row>
    <row r="116" spans="1:12" ht="25.5" x14ac:dyDescent="0.2">
      <c r="A116" s="45" t="s">
        <v>1461</v>
      </c>
      <c r="B116" s="34" t="s">
        <v>217</v>
      </c>
      <c r="C116" s="46">
        <v>44.720736367000001</v>
      </c>
      <c r="D116" s="43" t="str">
        <f t="shared" si="11"/>
        <v>N/A</v>
      </c>
      <c r="E116" s="46">
        <v>60.734326680000002</v>
      </c>
      <c r="F116" s="43" t="str">
        <f t="shared" si="12"/>
        <v>N/A</v>
      </c>
      <c r="G116" s="46">
        <v>52.985042735</v>
      </c>
      <c r="H116" s="43" t="str">
        <f t="shared" si="13"/>
        <v>N/A</v>
      </c>
      <c r="I116" s="12">
        <v>35.81</v>
      </c>
      <c r="J116" s="12">
        <v>-12.8</v>
      </c>
      <c r="K116" s="44" t="s">
        <v>732</v>
      </c>
      <c r="L116" s="9" t="str">
        <f t="shared" si="15"/>
        <v>Yes</v>
      </c>
    </row>
    <row r="117" spans="1:12" ht="25.5" x14ac:dyDescent="0.2">
      <c r="A117" s="45" t="s">
        <v>639</v>
      </c>
      <c r="B117" s="34" t="s">
        <v>217</v>
      </c>
      <c r="C117" s="46">
        <v>0</v>
      </c>
      <c r="D117" s="43" t="str">
        <f t="shared" si="11"/>
        <v>N/A</v>
      </c>
      <c r="E117" s="46">
        <v>0</v>
      </c>
      <c r="F117" s="43" t="str">
        <f t="shared" si="12"/>
        <v>N/A</v>
      </c>
      <c r="G117" s="46">
        <v>0</v>
      </c>
      <c r="H117" s="43" t="str">
        <f t="shared" si="13"/>
        <v>N/A</v>
      </c>
      <c r="I117" s="12" t="s">
        <v>1743</v>
      </c>
      <c r="J117" s="12" t="s">
        <v>1743</v>
      </c>
      <c r="K117" s="44" t="s">
        <v>732</v>
      </c>
      <c r="L117" s="9" t="str">
        <f t="shared" si="15"/>
        <v>N/A</v>
      </c>
    </row>
    <row r="118" spans="1:12" x14ac:dyDescent="0.2">
      <c r="A118" s="45" t="s">
        <v>640</v>
      </c>
      <c r="B118" s="34" t="s">
        <v>217</v>
      </c>
      <c r="C118" s="35">
        <v>0</v>
      </c>
      <c r="D118" s="43" t="str">
        <f t="shared" si="11"/>
        <v>N/A</v>
      </c>
      <c r="E118" s="35">
        <v>0</v>
      </c>
      <c r="F118" s="43" t="str">
        <f t="shared" si="12"/>
        <v>N/A</v>
      </c>
      <c r="G118" s="35">
        <v>0</v>
      </c>
      <c r="H118" s="43" t="str">
        <f t="shared" si="13"/>
        <v>N/A</v>
      </c>
      <c r="I118" s="12" t="s">
        <v>1743</v>
      </c>
      <c r="J118" s="12" t="s">
        <v>1743</v>
      </c>
      <c r="K118" s="44" t="s">
        <v>732</v>
      </c>
      <c r="L118" s="9" t="str">
        <f t="shared" si="15"/>
        <v>N/A</v>
      </c>
    </row>
    <row r="119" spans="1:12" ht="25.5" x14ac:dyDescent="0.2">
      <c r="A119" s="45" t="s">
        <v>1462</v>
      </c>
      <c r="B119" s="34" t="s">
        <v>217</v>
      </c>
      <c r="C119" s="46" t="s">
        <v>1743</v>
      </c>
      <c r="D119" s="43" t="str">
        <f t="shared" si="11"/>
        <v>N/A</v>
      </c>
      <c r="E119" s="46" t="s">
        <v>1743</v>
      </c>
      <c r="F119" s="43" t="str">
        <f t="shared" si="12"/>
        <v>N/A</v>
      </c>
      <c r="G119" s="46" t="s">
        <v>1743</v>
      </c>
      <c r="H119" s="43" t="str">
        <f t="shared" si="13"/>
        <v>N/A</v>
      </c>
      <c r="I119" s="12" t="s">
        <v>1743</v>
      </c>
      <c r="J119" s="12" t="s">
        <v>1743</v>
      </c>
      <c r="K119" s="44" t="s">
        <v>732</v>
      </c>
      <c r="L119" s="9" t="str">
        <f t="shared" si="15"/>
        <v>N/A</v>
      </c>
    </row>
    <row r="120" spans="1:12" ht="25.5" x14ac:dyDescent="0.2">
      <c r="A120" s="45" t="s">
        <v>641</v>
      </c>
      <c r="B120" s="34" t="s">
        <v>217</v>
      </c>
      <c r="C120" s="46">
        <v>3891710</v>
      </c>
      <c r="D120" s="43" t="str">
        <f t="shared" si="11"/>
        <v>N/A</v>
      </c>
      <c r="E120" s="46">
        <v>2890337</v>
      </c>
      <c r="F120" s="43" t="str">
        <f t="shared" si="12"/>
        <v>N/A</v>
      </c>
      <c r="G120" s="46">
        <v>2331925</v>
      </c>
      <c r="H120" s="43" t="str">
        <f t="shared" si="13"/>
        <v>N/A</v>
      </c>
      <c r="I120" s="12">
        <v>-25.7</v>
      </c>
      <c r="J120" s="12">
        <v>-19.3</v>
      </c>
      <c r="K120" s="44" t="s">
        <v>732</v>
      </c>
      <c r="L120" s="9" t="str">
        <f t="shared" ref="L120:L131" si="16">IF(J120="Div by 0", "N/A", IF(K120="N/A","N/A", IF(J120&gt;VALUE(MID(K120,1,2)), "No", IF(J120&lt;-1*VALUE(MID(K120,1,2)), "No", "Yes"))))</f>
        <v>Yes</v>
      </c>
    </row>
    <row r="121" spans="1:12" ht="25.5" x14ac:dyDescent="0.2">
      <c r="A121" s="45" t="s">
        <v>642</v>
      </c>
      <c r="B121" s="34" t="s">
        <v>217</v>
      </c>
      <c r="C121" s="35">
        <v>4311</v>
      </c>
      <c r="D121" s="43" t="str">
        <f t="shared" si="11"/>
        <v>N/A</v>
      </c>
      <c r="E121" s="35">
        <v>4273</v>
      </c>
      <c r="F121" s="43" t="str">
        <f t="shared" si="12"/>
        <v>N/A</v>
      </c>
      <c r="G121" s="35">
        <v>5058</v>
      </c>
      <c r="H121" s="43" t="str">
        <f t="shared" si="13"/>
        <v>N/A</v>
      </c>
      <c r="I121" s="12">
        <v>-0.88100000000000001</v>
      </c>
      <c r="J121" s="12">
        <v>18.37</v>
      </c>
      <c r="K121" s="44" t="s">
        <v>732</v>
      </c>
      <c r="L121" s="9" t="str">
        <f t="shared" si="16"/>
        <v>Yes</v>
      </c>
    </row>
    <row r="122" spans="1:12" ht="25.5" x14ac:dyDescent="0.2">
      <c r="A122" s="45" t="s">
        <v>1463</v>
      </c>
      <c r="B122" s="34" t="s">
        <v>217</v>
      </c>
      <c r="C122" s="46">
        <v>902.73950360000003</v>
      </c>
      <c r="D122" s="43" t="str">
        <f t="shared" si="11"/>
        <v>N/A</v>
      </c>
      <c r="E122" s="46">
        <v>676.41867539999998</v>
      </c>
      <c r="F122" s="43" t="str">
        <f t="shared" si="12"/>
        <v>N/A</v>
      </c>
      <c r="G122" s="46">
        <v>461.03697112999998</v>
      </c>
      <c r="H122" s="43" t="str">
        <f t="shared" si="13"/>
        <v>N/A</v>
      </c>
      <c r="I122" s="12">
        <v>-25.1</v>
      </c>
      <c r="J122" s="12">
        <v>-31.8</v>
      </c>
      <c r="K122" s="44" t="s">
        <v>732</v>
      </c>
      <c r="L122" s="9" t="str">
        <f t="shared" si="16"/>
        <v>No</v>
      </c>
    </row>
    <row r="123" spans="1:12" ht="25.5" x14ac:dyDescent="0.2">
      <c r="A123" s="45" t="s">
        <v>643</v>
      </c>
      <c r="B123" s="34" t="s">
        <v>217</v>
      </c>
      <c r="C123" s="46">
        <v>27576665</v>
      </c>
      <c r="D123" s="43" t="str">
        <f t="shared" ref="D123:D131" si="17">IF($B123="N/A","N/A",IF(C123&gt;10,"No",IF(C123&lt;-10,"No","Yes")))</f>
        <v>N/A</v>
      </c>
      <c r="E123" s="46">
        <v>28461780</v>
      </c>
      <c r="F123" s="43" t="str">
        <f t="shared" ref="F123:F131" si="18">IF($B123="N/A","N/A",IF(E123&gt;10,"No",IF(E123&lt;-10,"No","Yes")))</f>
        <v>N/A</v>
      </c>
      <c r="G123" s="46">
        <v>29600892</v>
      </c>
      <c r="H123" s="43" t="str">
        <f t="shared" ref="H123:H131" si="19">IF($B123="N/A","N/A",IF(G123&gt;10,"No",IF(G123&lt;-10,"No","Yes")))</f>
        <v>N/A</v>
      </c>
      <c r="I123" s="12">
        <v>3.21</v>
      </c>
      <c r="J123" s="12">
        <v>4.0019999999999998</v>
      </c>
      <c r="K123" s="44" t="s">
        <v>732</v>
      </c>
      <c r="L123" s="9" t="str">
        <f t="shared" si="16"/>
        <v>Yes</v>
      </c>
    </row>
    <row r="124" spans="1:12" x14ac:dyDescent="0.2">
      <c r="A124" s="45" t="s">
        <v>644</v>
      </c>
      <c r="B124" s="34" t="s">
        <v>217</v>
      </c>
      <c r="C124" s="35">
        <v>758</v>
      </c>
      <c r="D124" s="43" t="str">
        <f t="shared" si="17"/>
        <v>N/A</v>
      </c>
      <c r="E124" s="35">
        <v>772</v>
      </c>
      <c r="F124" s="43" t="str">
        <f t="shared" si="18"/>
        <v>N/A</v>
      </c>
      <c r="G124" s="35">
        <v>791</v>
      </c>
      <c r="H124" s="43" t="str">
        <f t="shared" si="19"/>
        <v>N/A</v>
      </c>
      <c r="I124" s="12">
        <v>1.847</v>
      </c>
      <c r="J124" s="12">
        <v>2.4609999999999999</v>
      </c>
      <c r="K124" s="44" t="s">
        <v>732</v>
      </c>
      <c r="L124" s="9" t="str">
        <f t="shared" si="16"/>
        <v>Yes</v>
      </c>
    </row>
    <row r="125" spans="1:12" ht="25.5" x14ac:dyDescent="0.2">
      <c r="A125" s="45" t="s">
        <v>1464</v>
      </c>
      <c r="B125" s="34" t="s">
        <v>217</v>
      </c>
      <c r="C125" s="46">
        <v>36380.824538000001</v>
      </c>
      <c r="D125" s="43" t="str">
        <f t="shared" si="17"/>
        <v>N/A</v>
      </c>
      <c r="E125" s="46">
        <v>36867.590673999999</v>
      </c>
      <c r="F125" s="43" t="str">
        <f t="shared" si="18"/>
        <v>N/A</v>
      </c>
      <c r="G125" s="46">
        <v>37422.11378</v>
      </c>
      <c r="H125" s="43" t="str">
        <f t="shared" si="19"/>
        <v>N/A</v>
      </c>
      <c r="I125" s="12">
        <v>1.3380000000000001</v>
      </c>
      <c r="J125" s="12">
        <v>1.504</v>
      </c>
      <c r="K125" s="44" t="s">
        <v>732</v>
      </c>
      <c r="L125" s="9" t="str">
        <f t="shared" si="16"/>
        <v>Yes</v>
      </c>
    </row>
    <row r="126" spans="1:12" ht="25.5" x14ac:dyDescent="0.2">
      <c r="A126" s="45" t="s">
        <v>645</v>
      </c>
      <c r="B126" s="34" t="s">
        <v>217</v>
      </c>
      <c r="C126" s="46">
        <v>2193312</v>
      </c>
      <c r="D126" s="43" t="str">
        <f t="shared" si="17"/>
        <v>N/A</v>
      </c>
      <c r="E126" s="46">
        <v>3152180</v>
      </c>
      <c r="F126" s="43" t="str">
        <f t="shared" si="18"/>
        <v>N/A</v>
      </c>
      <c r="G126" s="46">
        <v>3191086</v>
      </c>
      <c r="H126" s="43" t="str">
        <f t="shared" si="19"/>
        <v>N/A</v>
      </c>
      <c r="I126" s="12">
        <v>43.72</v>
      </c>
      <c r="J126" s="12">
        <v>1.234</v>
      </c>
      <c r="K126" s="44" t="s">
        <v>732</v>
      </c>
      <c r="L126" s="9" t="str">
        <f t="shared" si="16"/>
        <v>Yes</v>
      </c>
    </row>
    <row r="127" spans="1:12" x14ac:dyDescent="0.2">
      <c r="A127" s="45" t="s">
        <v>646</v>
      </c>
      <c r="B127" s="34" t="s">
        <v>217</v>
      </c>
      <c r="C127" s="35">
        <v>1260</v>
      </c>
      <c r="D127" s="43" t="str">
        <f t="shared" si="17"/>
        <v>N/A</v>
      </c>
      <c r="E127" s="35">
        <v>1472</v>
      </c>
      <c r="F127" s="43" t="str">
        <f t="shared" si="18"/>
        <v>N/A</v>
      </c>
      <c r="G127" s="35">
        <v>1229</v>
      </c>
      <c r="H127" s="43" t="str">
        <f t="shared" si="19"/>
        <v>N/A</v>
      </c>
      <c r="I127" s="12">
        <v>16.829999999999998</v>
      </c>
      <c r="J127" s="12">
        <v>-16.5</v>
      </c>
      <c r="K127" s="44" t="s">
        <v>732</v>
      </c>
      <c r="L127" s="9" t="str">
        <f t="shared" si="16"/>
        <v>Yes</v>
      </c>
    </row>
    <row r="128" spans="1:12" ht="25.5" x14ac:dyDescent="0.2">
      <c r="A128" s="45" t="s">
        <v>1465</v>
      </c>
      <c r="B128" s="34" t="s">
        <v>217</v>
      </c>
      <c r="C128" s="46">
        <v>1740.7238095</v>
      </c>
      <c r="D128" s="43" t="str">
        <f t="shared" si="17"/>
        <v>N/A</v>
      </c>
      <c r="E128" s="46">
        <v>2141.4266303999998</v>
      </c>
      <c r="F128" s="43" t="str">
        <f t="shared" si="18"/>
        <v>N/A</v>
      </c>
      <c r="G128" s="46">
        <v>2596.4898291</v>
      </c>
      <c r="H128" s="43" t="str">
        <f t="shared" si="19"/>
        <v>N/A</v>
      </c>
      <c r="I128" s="12">
        <v>23.02</v>
      </c>
      <c r="J128" s="12">
        <v>21.25</v>
      </c>
      <c r="K128" s="44" t="s">
        <v>732</v>
      </c>
      <c r="L128" s="9" t="str">
        <f t="shared" si="16"/>
        <v>Yes</v>
      </c>
    </row>
    <row r="129" spans="1:12" ht="25.5" x14ac:dyDescent="0.2">
      <c r="A129" s="45" t="s">
        <v>647</v>
      </c>
      <c r="B129" s="34" t="s">
        <v>217</v>
      </c>
      <c r="C129" s="46">
        <v>2710542</v>
      </c>
      <c r="D129" s="43" t="str">
        <f t="shared" si="17"/>
        <v>N/A</v>
      </c>
      <c r="E129" s="46">
        <v>6171737</v>
      </c>
      <c r="F129" s="43" t="str">
        <f t="shared" si="18"/>
        <v>N/A</v>
      </c>
      <c r="G129" s="46">
        <v>7112743</v>
      </c>
      <c r="H129" s="43" t="str">
        <f t="shared" si="19"/>
        <v>N/A</v>
      </c>
      <c r="I129" s="12">
        <v>127.7</v>
      </c>
      <c r="J129" s="12">
        <v>15.25</v>
      </c>
      <c r="K129" s="44" t="s">
        <v>732</v>
      </c>
      <c r="L129" s="9" t="str">
        <f t="shared" si="16"/>
        <v>Yes</v>
      </c>
    </row>
    <row r="130" spans="1:12" x14ac:dyDescent="0.2">
      <c r="A130" s="45" t="s">
        <v>648</v>
      </c>
      <c r="B130" s="34" t="s">
        <v>217</v>
      </c>
      <c r="C130" s="35">
        <v>403</v>
      </c>
      <c r="D130" s="43" t="str">
        <f t="shared" si="17"/>
        <v>N/A</v>
      </c>
      <c r="E130" s="35">
        <v>790</v>
      </c>
      <c r="F130" s="43" t="str">
        <f t="shared" si="18"/>
        <v>N/A</v>
      </c>
      <c r="G130" s="35">
        <v>908</v>
      </c>
      <c r="H130" s="43" t="str">
        <f t="shared" si="19"/>
        <v>N/A</v>
      </c>
      <c r="I130" s="12">
        <v>96.03</v>
      </c>
      <c r="J130" s="12">
        <v>14.94</v>
      </c>
      <c r="K130" s="44" t="s">
        <v>732</v>
      </c>
      <c r="L130" s="9" t="str">
        <f t="shared" si="16"/>
        <v>Yes</v>
      </c>
    </row>
    <row r="131" spans="1:12" ht="25.5" x14ac:dyDescent="0.2">
      <c r="A131" s="45" t="s">
        <v>1466</v>
      </c>
      <c r="B131" s="34" t="s">
        <v>217</v>
      </c>
      <c r="C131" s="46">
        <v>6725.9106700000002</v>
      </c>
      <c r="D131" s="43" t="str">
        <f t="shared" si="17"/>
        <v>N/A</v>
      </c>
      <c r="E131" s="46">
        <v>7812.3253164999996</v>
      </c>
      <c r="F131" s="43" t="str">
        <f t="shared" si="18"/>
        <v>N/A</v>
      </c>
      <c r="G131" s="46">
        <v>7833.4174008999998</v>
      </c>
      <c r="H131" s="43" t="str">
        <f t="shared" si="19"/>
        <v>N/A</v>
      </c>
      <c r="I131" s="12">
        <v>16.149999999999999</v>
      </c>
      <c r="J131" s="12">
        <v>0.27</v>
      </c>
      <c r="K131" s="44" t="s">
        <v>732</v>
      </c>
      <c r="L131" s="9" t="str">
        <f t="shared" si="16"/>
        <v>Yes</v>
      </c>
    </row>
    <row r="132" spans="1:12" x14ac:dyDescent="0.2">
      <c r="A132" s="45" t="s">
        <v>1467</v>
      </c>
      <c r="B132" s="34" t="s">
        <v>217</v>
      </c>
      <c r="C132" s="46">
        <v>404.37411484</v>
      </c>
      <c r="D132" s="43" t="str">
        <f t="shared" ref="D132:D143" si="20">IF($B132="N/A","N/A",IF(C132&gt;10,"No",IF(C132&lt;-10,"No","Yes")))</f>
        <v>N/A</v>
      </c>
      <c r="E132" s="46">
        <v>459.77699340999999</v>
      </c>
      <c r="F132" s="43" t="str">
        <f t="shared" ref="F132:F143" si="21">IF($B132="N/A","N/A",IF(E132&gt;10,"No",IF(E132&lt;-10,"No","Yes")))</f>
        <v>N/A</v>
      </c>
      <c r="G132" s="46">
        <v>374.14038711000001</v>
      </c>
      <c r="H132" s="43" t="str">
        <f t="shared" ref="H132:H143" si="22">IF($B132="N/A","N/A",IF(G132&gt;10,"No",IF(G132&lt;-10,"No","Yes")))</f>
        <v>N/A</v>
      </c>
      <c r="I132" s="12">
        <v>13.7</v>
      </c>
      <c r="J132" s="12">
        <v>-18.600000000000001</v>
      </c>
      <c r="K132" s="44" t="s">
        <v>732</v>
      </c>
      <c r="L132" s="9" t="str">
        <f t="shared" ref="L132:L143" si="23">IF(J132="Div by 0", "N/A", IF(K132="N/A","N/A", IF(J132&gt;VALUE(MID(K132,1,2)), "No", IF(J132&lt;-1*VALUE(MID(K132,1,2)), "No", "Yes"))))</f>
        <v>Yes</v>
      </c>
    </row>
    <row r="133" spans="1:12" x14ac:dyDescent="0.2">
      <c r="A133" s="45" t="s">
        <v>1468</v>
      </c>
      <c r="B133" s="34" t="s">
        <v>217</v>
      </c>
      <c r="C133" s="46">
        <v>265.00627129999998</v>
      </c>
      <c r="D133" s="43" t="str">
        <f t="shared" si="20"/>
        <v>N/A</v>
      </c>
      <c r="E133" s="46">
        <v>310.77228061</v>
      </c>
      <c r="F133" s="43" t="str">
        <f t="shared" si="21"/>
        <v>N/A</v>
      </c>
      <c r="G133" s="46">
        <v>244.61315789</v>
      </c>
      <c r="H133" s="43" t="str">
        <f t="shared" si="22"/>
        <v>N/A</v>
      </c>
      <c r="I133" s="12">
        <v>17.27</v>
      </c>
      <c r="J133" s="12">
        <v>-21.3</v>
      </c>
      <c r="K133" s="44" t="s">
        <v>732</v>
      </c>
      <c r="L133" s="9" t="str">
        <f t="shared" si="23"/>
        <v>Yes</v>
      </c>
    </row>
    <row r="134" spans="1:12" x14ac:dyDescent="0.2">
      <c r="A134" s="45" t="s">
        <v>1469</v>
      </c>
      <c r="B134" s="34" t="s">
        <v>217</v>
      </c>
      <c r="C134" s="46">
        <v>639.68015436999997</v>
      </c>
      <c r="D134" s="43" t="str">
        <f t="shared" si="20"/>
        <v>N/A</v>
      </c>
      <c r="E134" s="46">
        <v>716.72088445999998</v>
      </c>
      <c r="F134" s="43" t="str">
        <f t="shared" si="21"/>
        <v>N/A</v>
      </c>
      <c r="G134" s="46">
        <v>588.35082425999997</v>
      </c>
      <c r="H134" s="43" t="str">
        <f t="shared" si="22"/>
        <v>N/A</v>
      </c>
      <c r="I134" s="12">
        <v>12.04</v>
      </c>
      <c r="J134" s="12">
        <v>-17.899999999999999</v>
      </c>
      <c r="K134" s="44" t="s">
        <v>732</v>
      </c>
      <c r="L134" s="9" t="str">
        <f t="shared" si="23"/>
        <v>Yes</v>
      </c>
    </row>
    <row r="135" spans="1:12" x14ac:dyDescent="0.2">
      <c r="A135" s="45" t="s">
        <v>1470</v>
      </c>
      <c r="B135" s="34" t="s">
        <v>217</v>
      </c>
      <c r="C135" s="46">
        <v>6052.3262094000002</v>
      </c>
      <c r="D135" s="43" t="str">
        <f t="shared" si="20"/>
        <v>N/A</v>
      </c>
      <c r="E135" s="46">
        <v>5989.0281521999996</v>
      </c>
      <c r="F135" s="43" t="str">
        <f t="shared" si="21"/>
        <v>N/A</v>
      </c>
      <c r="G135" s="46">
        <v>6126.9956672999997</v>
      </c>
      <c r="H135" s="43" t="str">
        <f t="shared" si="22"/>
        <v>N/A</v>
      </c>
      <c r="I135" s="12">
        <v>-1.05</v>
      </c>
      <c r="J135" s="12">
        <v>2.3039999999999998</v>
      </c>
      <c r="K135" s="44" t="s">
        <v>732</v>
      </c>
      <c r="L135" s="9" t="str">
        <f t="shared" si="23"/>
        <v>Yes</v>
      </c>
    </row>
    <row r="136" spans="1:12" x14ac:dyDescent="0.2">
      <c r="A136" s="45" t="s">
        <v>1471</v>
      </c>
      <c r="B136" s="34" t="s">
        <v>217</v>
      </c>
      <c r="C136" s="46">
        <v>7876.7716428000003</v>
      </c>
      <c r="D136" s="43" t="str">
        <f t="shared" si="20"/>
        <v>N/A</v>
      </c>
      <c r="E136" s="46">
        <v>7820.1359356000003</v>
      </c>
      <c r="F136" s="43" t="str">
        <f t="shared" si="21"/>
        <v>N/A</v>
      </c>
      <c r="G136" s="46">
        <v>8101.7859211000005</v>
      </c>
      <c r="H136" s="43" t="str">
        <f t="shared" si="22"/>
        <v>N/A</v>
      </c>
      <c r="I136" s="12">
        <v>-0.71899999999999997</v>
      </c>
      <c r="J136" s="12">
        <v>3.6019999999999999</v>
      </c>
      <c r="K136" s="44" t="s">
        <v>732</v>
      </c>
      <c r="L136" s="9" t="str">
        <f t="shared" si="23"/>
        <v>Yes</v>
      </c>
    </row>
    <row r="137" spans="1:12" x14ac:dyDescent="0.2">
      <c r="A137" s="45" t="s">
        <v>1472</v>
      </c>
      <c r="B137" s="34" t="s">
        <v>217</v>
      </c>
      <c r="C137" s="46">
        <v>3072.9577826999998</v>
      </c>
      <c r="D137" s="43" t="str">
        <f t="shared" si="20"/>
        <v>N/A</v>
      </c>
      <c r="E137" s="46">
        <v>3037.2453114</v>
      </c>
      <c r="F137" s="43" t="str">
        <f t="shared" si="21"/>
        <v>N/A</v>
      </c>
      <c r="G137" s="46">
        <v>3034.7095141</v>
      </c>
      <c r="H137" s="43" t="str">
        <f t="shared" si="22"/>
        <v>N/A</v>
      </c>
      <c r="I137" s="12">
        <v>-1.1599999999999999</v>
      </c>
      <c r="J137" s="12">
        <v>-8.3000000000000004E-2</v>
      </c>
      <c r="K137" s="44" t="s">
        <v>732</v>
      </c>
      <c r="L137" s="9" t="str">
        <f t="shared" si="23"/>
        <v>Yes</v>
      </c>
    </row>
    <row r="138" spans="1:12" x14ac:dyDescent="0.2">
      <c r="A138" s="45" t="s">
        <v>1473</v>
      </c>
      <c r="B138" s="34" t="s">
        <v>217</v>
      </c>
      <c r="C138" s="46">
        <v>245.93213036</v>
      </c>
      <c r="D138" s="43" t="str">
        <f t="shared" si="20"/>
        <v>N/A</v>
      </c>
      <c r="E138" s="46">
        <v>228.59987242</v>
      </c>
      <c r="F138" s="43" t="str">
        <f t="shared" si="21"/>
        <v>N/A</v>
      </c>
      <c r="G138" s="46">
        <v>228.15059119</v>
      </c>
      <c r="H138" s="43" t="str">
        <f t="shared" si="22"/>
        <v>N/A</v>
      </c>
      <c r="I138" s="12">
        <v>-7.05</v>
      </c>
      <c r="J138" s="12">
        <v>-0.19700000000000001</v>
      </c>
      <c r="K138" s="44" t="s">
        <v>732</v>
      </c>
      <c r="L138" s="9" t="str">
        <f t="shared" si="23"/>
        <v>Yes</v>
      </c>
    </row>
    <row r="139" spans="1:12" x14ac:dyDescent="0.2">
      <c r="A139" s="45" t="s">
        <v>1474</v>
      </c>
      <c r="B139" s="34" t="s">
        <v>217</v>
      </c>
      <c r="C139" s="46">
        <v>157.37627811999999</v>
      </c>
      <c r="D139" s="43" t="str">
        <f t="shared" si="20"/>
        <v>N/A</v>
      </c>
      <c r="E139" s="46">
        <v>144.41333424000001</v>
      </c>
      <c r="F139" s="43" t="str">
        <f t="shared" si="21"/>
        <v>N/A</v>
      </c>
      <c r="G139" s="46">
        <v>151.17703947000001</v>
      </c>
      <c r="H139" s="43" t="str">
        <f t="shared" si="22"/>
        <v>N/A</v>
      </c>
      <c r="I139" s="12">
        <v>-8.24</v>
      </c>
      <c r="J139" s="12">
        <v>4.6840000000000002</v>
      </c>
      <c r="K139" s="44" t="s">
        <v>732</v>
      </c>
      <c r="L139" s="9" t="str">
        <f t="shared" si="23"/>
        <v>Yes</v>
      </c>
    </row>
    <row r="140" spans="1:12" x14ac:dyDescent="0.2">
      <c r="A140" s="45" t="s">
        <v>1475</v>
      </c>
      <c r="B140" s="34" t="s">
        <v>217</v>
      </c>
      <c r="C140" s="46">
        <v>384.07999064000001</v>
      </c>
      <c r="D140" s="43" t="str">
        <f t="shared" si="20"/>
        <v>N/A</v>
      </c>
      <c r="E140" s="46">
        <v>359.41456355999998</v>
      </c>
      <c r="F140" s="43" t="str">
        <f t="shared" si="21"/>
        <v>N/A</v>
      </c>
      <c r="G140" s="46">
        <v>340.81445965</v>
      </c>
      <c r="H140" s="43" t="str">
        <f t="shared" si="22"/>
        <v>N/A</v>
      </c>
      <c r="I140" s="12">
        <v>-6.42</v>
      </c>
      <c r="J140" s="12">
        <v>-5.18</v>
      </c>
      <c r="K140" s="44" t="s">
        <v>732</v>
      </c>
      <c r="L140" s="9" t="str">
        <f t="shared" si="23"/>
        <v>Yes</v>
      </c>
    </row>
    <row r="141" spans="1:12" x14ac:dyDescent="0.2">
      <c r="A141" s="45" t="s">
        <v>1476</v>
      </c>
      <c r="B141" s="34" t="s">
        <v>217</v>
      </c>
      <c r="C141" s="46">
        <v>6250.0130962000003</v>
      </c>
      <c r="D141" s="43" t="str">
        <f t="shared" si="20"/>
        <v>N/A</v>
      </c>
      <c r="E141" s="46">
        <v>6016.7251115999998</v>
      </c>
      <c r="F141" s="43" t="str">
        <f t="shared" si="21"/>
        <v>N/A</v>
      </c>
      <c r="G141" s="46">
        <v>5843.1712422999999</v>
      </c>
      <c r="H141" s="43" t="str">
        <f t="shared" si="22"/>
        <v>N/A</v>
      </c>
      <c r="I141" s="12">
        <v>-3.73</v>
      </c>
      <c r="J141" s="12">
        <v>-2.88</v>
      </c>
      <c r="K141" s="44" t="s">
        <v>732</v>
      </c>
      <c r="L141" s="9" t="str">
        <f t="shared" si="23"/>
        <v>Yes</v>
      </c>
    </row>
    <row r="142" spans="1:12" x14ac:dyDescent="0.2">
      <c r="A142" s="45" t="s">
        <v>1477</v>
      </c>
      <c r="B142" s="34" t="s">
        <v>217</v>
      </c>
      <c r="C142" s="46">
        <v>4568.6958419000002</v>
      </c>
      <c r="D142" s="43" t="str">
        <f t="shared" si="20"/>
        <v>N/A</v>
      </c>
      <c r="E142" s="46">
        <v>4282.1166917</v>
      </c>
      <c r="F142" s="43" t="str">
        <f t="shared" si="21"/>
        <v>N/A</v>
      </c>
      <c r="G142" s="46">
        <v>4324.9594736999998</v>
      </c>
      <c r="H142" s="43" t="str">
        <f t="shared" si="22"/>
        <v>N/A</v>
      </c>
      <c r="I142" s="12">
        <v>-6.27</v>
      </c>
      <c r="J142" s="12">
        <v>1.0009999999999999</v>
      </c>
      <c r="K142" s="44" t="s">
        <v>732</v>
      </c>
      <c r="L142" s="9" t="str">
        <f t="shared" si="23"/>
        <v>Yes</v>
      </c>
    </row>
    <row r="143" spans="1:12" x14ac:dyDescent="0.2">
      <c r="A143" s="45" t="s">
        <v>1478</v>
      </c>
      <c r="B143" s="34" t="s">
        <v>217</v>
      </c>
      <c r="C143" s="46">
        <v>9212.4407671999998</v>
      </c>
      <c r="D143" s="43" t="str">
        <f t="shared" si="20"/>
        <v>N/A</v>
      </c>
      <c r="E143" s="46">
        <v>9030.0148181999994</v>
      </c>
      <c r="F143" s="43" t="str">
        <f t="shared" si="21"/>
        <v>N/A</v>
      </c>
      <c r="G143" s="46">
        <v>8389.6893653999996</v>
      </c>
      <c r="H143" s="43" t="str">
        <f t="shared" si="22"/>
        <v>N/A</v>
      </c>
      <c r="I143" s="12">
        <v>-1.98</v>
      </c>
      <c r="J143" s="12">
        <v>-7.09</v>
      </c>
      <c r="K143" s="44" t="s">
        <v>732</v>
      </c>
      <c r="L143" s="9" t="str">
        <f t="shared" si="23"/>
        <v>Yes</v>
      </c>
    </row>
    <row r="144" spans="1:12" x14ac:dyDescent="0.2">
      <c r="A144" s="45" t="s">
        <v>89</v>
      </c>
      <c r="B144" s="34" t="s">
        <v>217</v>
      </c>
      <c r="C144" s="8">
        <v>11.63296647</v>
      </c>
      <c r="D144" s="43" t="str">
        <f t="shared" ref="D144:D161" si="24">IF($B144="N/A","N/A",IF(C144&gt;10,"No",IF(C144&lt;-10,"No","Yes")))</f>
        <v>N/A</v>
      </c>
      <c r="E144" s="8">
        <v>11.401233254999999</v>
      </c>
      <c r="F144" s="43" t="str">
        <f t="shared" ref="F144:F161" si="25">IF($B144="N/A","N/A",IF(E144&gt;10,"No",IF(E144&lt;-10,"No","Yes")))</f>
        <v>N/A</v>
      </c>
      <c r="G144" s="8">
        <v>10.236475542999999</v>
      </c>
      <c r="H144" s="43" t="str">
        <f t="shared" ref="H144:H161" si="26">IF($B144="N/A","N/A",IF(G144&gt;10,"No",IF(G144&lt;-10,"No","Yes")))</f>
        <v>N/A</v>
      </c>
      <c r="I144" s="12">
        <v>-1.99</v>
      </c>
      <c r="J144" s="12">
        <v>-10.199999999999999</v>
      </c>
      <c r="K144" s="44" t="s">
        <v>732</v>
      </c>
      <c r="L144" s="9" t="str">
        <f t="shared" ref="L144:L161" si="27">IF(J144="Div by 0", "N/A", IF(K144="N/A","N/A", IF(J144&gt;VALUE(MID(K144,1,2)), "No", IF(J144&lt;-1*VALUE(MID(K144,1,2)), "No", "Yes"))))</f>
        <v>Yes</v>
      </c>
    </row>
    <row r="145" spans="1:12" x14ac:dyDescent="0.2">
      <c r="A145" s="45" t="s">
        <v>477</v>
      </c>
      <c r="B145" s="34" t="s">
        <v>217</v>
      </c>
      <c r="C145" s="8">
        <v>11.336059986</v>
      </c>
      <c r="D145" s="43" t="str">
        <f t="shared" si="24"/>
        <v>N/A</v>
      </c>
      <c r="E145" s="8">
        <v>11.314316910000001</v>
      </c>
      <c r="F145" s="43" t="str">
        <f t="shared" si="25"/>
        <v>N/A</v>
      </c>
      <c r="G145" s="8">
        <v>9.9802631578999996</v>
      </c>
      <c r="H145" s="43" t="str">
        <f t="shared" si="26"/>
        <v>N/A</v>
      </c>
      <c r="I145" s="12">
        <v>-0.192</v>
      </c>
      <c r="J145" s="12">
        <v>-11.8</v>
      </c>
      <c r="K145" s="44" t="s">
        <v>732</v>
      </c>
      <c r="L145" s="9" t="str">
        <f t="shared" si="27"/>
        <v>Yes</v>
      </c>
    </row>
    <row r="146" spans="1:12" x14ac:dyDescent="0.2">
      <c r="A146" s="45" t="s">
        <v>478</v>
      </c>
      <c r="B146" s="34" t="s">
        <v>217</v>
      </c>
      <c r="C146" s="8">
        <v>12.127236581</v>
      </c>
      <c r="D146" s="43" t="str">
        <f t="shared" si="24"/>
        <v>N/A</v>
      </c>
      <c r="E146" s="8">
        <v>11.507293355</v>
      </c>
      <c r="F146" s="43" t="str">
        <f t="shared" si="25"/>
        <v>N/A</v>
      </c>
      <c r="G146" s="8">
        <v>10.677728693000001</v>
      </c>
      <c r="H146" s="43" t="str">
        <f t="shared" si="26"/>
        <v>N/A</v>
      </c>
      <c r="I146" s="12">
        <v>-5.1100000000000003</v>
      </c>
      <c r="J146" s="12">
        <v>-7.21</v>
      </c>
      <c r="K146" s="44" t="s">
        <v>732</v>
      </c>
      <c r="L146" s="9" t="str">
        <f t="shared" si="27"/>
        <v>Yes</v>
      </c>
    </row>
    <row r="147" spans="1:12" x14ac:dyDescent="0.2">
      <c r="A147" s="45" t="s">
        <v>1479</v>
      </c>
      <c r="B147" s="34" t="s">
        <v>217</v>
      </c>
      <c r="C147" s="8">
        <v>16.594147256999999</v>
      </c>
      <c r="D147" s="43" t="str">
        <f t="shared" si="24"/>
        <v>N/A</v>
      </c>
      <c r="E147" s="8">
        <v>15.836699979</v>
      </c>
      <c r="F147" s="43" t="str">
        <f t="shared" si="25"/>
        <v>N/A</v>
      </c>
      <c r="G147" s="8">
        <v>15.217039197</v>
      </c>
      <c r="H147" s="43" t="str">
        <f t="shared" si="26"/>
        <v>N/A</v>
      </c>
      <c r="I147" s="12">
        <v>-4.5599999999999996</v>
      </c>
      <c r="J147" s="12">
        <v>-3.91</v>
      </c>
      <c r="K147" s="44" t="s">
        <v>732</v>
      </c>
      <c r="L147" s="9" t="str">
        <f t="shared" si="27"/>
        <v>Yes</v>
      </c>
    </row>
    <row r="148" spans="1:12" x14ac:dyDescent="0.2">
      <c r="A148" s="45" t="s">
        <v>1480</v>
      </c>
      <c r="B148" s="34" t="s">
        <v>217</v>
      </c>
      <c r="C148" s="8">
        <v>22.508520790999999</v>
      </c>
      <c r="D148" s="43" t="str">
        <f t="shared" si="24"/>
        <v>N/A</v>
      </c>
      <c r="E148" s="8">
        <v>21.639142895999999</v>
      </c>
      <c r="F148" s="43" t="str">
        <f t="shared" si="25"/>
        <v>N/A</v>
      </c>
      <c r="G148" s="8">
        <v>20.960526315999999</v>
      </c>
      <c r="H148" s="43" t="str">
        <f t="shared" si="26"/>
        <v>N/A</v>
      </c>
      <c r="I148" s="12">
        <v>-3.86</v>
      </c>
      <c r="J148" s="12">
        <v>-3.14</v>
      </c>
      <c r="K148" s="44" t="s">
        <v>732</v>
      </c>
      <c r="L148" s="9" t="str">
        <f t="shared" si="27"/>
        <v>Yes</v>
      </c>
    </row>
    <row r="149" spans="1:12" x14ac:dyDescent="0.2">
      <c r="A149" s="45" t="s">
        <v>1481</v>
      </c>
      <c r="B149" s="34" t="s">
        <v>217</v>
      </c>
      <c r="C149" s="8">
        <v>6.8413051104999996</v>
      </c>
      <c r="D149" s="43" t="str">
        <f t="shared" si="24"/>
        <v>N/A</v>
      </c>
      <c r="E149" s="8">
        <v>6.4019448946999997</v>
      </c>
      <c r="F149" s="43" t="str">
        <f t="shared" si="25"/>
        <v>N/A</v>
      </c>
      <c r="G149" s="8">
        <v>6.1631289732000001</v>
      </c>
      <c r="H149" s="43" t="str">
        <f t="shared" si="26"/>
        <v>N/A</v>
      </c>
      <c r="I149" s="12">
        <v>-6.42</v>
      </c>
      <c r="J149" s="12">
        <v>-3.73</v>
      </c>
      <c r="K149" s="44" t="s">
        <v>732</v>
      </c>
      <c r="L149" s="9" t="str">
        <f t="shared" si="27"/>
        <v>Yes</v>
      </c>
    </row>
    <row r="150" spans="1:12" x14ac:dyDescent="0.2">
      <c r="A150" s="45" t="s">
        <v>90</v>
      </c>
      <c r="B150" s="34" t="s">
        <v>217</v>
      </c>
      <c r="C150" s="8">
        <v>57.768108523000002</v>
      </c>
      <c r="D150" s="43" t="str">
        <f t="shared" si="24"/>
        <v>N/A</v>
      </c>
      <c r="E150" s="8">
        <v>59.502445248000001</v>
      </c>
      <c r="F150" s="43" t="str">
        <f t="shared" si="25"/>
        <v>N/A</v>
      </c>
      <c r="G150" s="8">
        <v>59.260609006000003</v>
      </c>
      <c r="H150" s="43" t="str">
        <f t="shared" si="26"/>
        <v>N/A</v>
      </c>
      <c r="I150" s="12">
        <v>3.0019999999999998</v>
      </c>
      <c r="J150" s="12">
        <v>-0.40600000000000003</v>
      </c>
      <c r="K150" s="44" t="s">
        <v>732</v>
      </c>
      <c r="L150" s="9" t="str">
        <f t="shared" si="27"/>
        <v>Yes</v>
      </c>
    </row>
    <row r="151" spans="1:12" x14ac:dyDescent="0.2">
      <c r="A151" s="45" t="s">
        <v>479</v>
      </c>
      <c r="B151" s="34" t="s">
        <v>217</v>
      </c>
      <c r="C151" s="8">
        <v>55.691888206999998</v>
      </c>
      <c r="D151" s="43" t="str">
        <f t="shared" si="24"/>
        <v>N/A</v>
      </c>
      <c r="E151" s="8">
        <v>56.735362358000003</v>
      </c>
      <c r="F151" s="43" t="str">
        <f t="shared" si="25"/>
        <v>N/A</v>
      </c>
      <c r="G151" s="8">
        <v>57.269736842</v>
      </c>
      <c r="H151" s="43" t="str">
        <f t="shared" si="26"/>
        <v>N/A</v>
      </c>
      <c r="I151" s="12">
        <v>1.8740000000000001</v>
      </c>
      <c r="J151" s="12">
        <v>0.94189999999999996</v>
      </c>
      <c r="K151" s="44" t="s">
        <v>732</v>
      </c>
      <c r="L151" s="9" t="str">
        <f t="shared" si="27"/>
        <v>Yes</v>
      </c>
    </row>
    <row r="152" spans="1:12" x14ac:dyDescent="0.2">
      <c r="A152" s="45" t="s">
        <v>480</v>
      </c>
      <c r="B152" s="34" t="s">
        <v>217</v>
      </c>
      <c r="C152" s="8">
        <v>61.536662378999999</v>
      </c>
      <c r="D152" s="43" t="str">
        <f t="shared" si="24"/>
        <v>N/A</v>
      </c>
      <c r="E152" s="8">
        <v>64.470942347999994</v>
      </c>
      <c r="F152" s="43" t="str">
        <f t="shared" si="25"/>
        <v>N/A</v>
      </c>
      <c r="G152" s="8">
        <v>62.816506842000003</v>
      </c>
      <c r="H152" s="43" t="str">
        <f t="shared" si="26"/>
        <v>N/A</v>
      </c>
      <c r="I152" s="12">
        <v>4.7679999999999998</v>
      </c>
      <c r="J152" s="12">
        <v>-2.57</v>
      </c>
      <c r="K152" s="44" t="s">
        <v>732</v>
      </c>
      <c r="L152" s="9" t="str">
        <f t="shared" si="27"/>
        <v>Yes</v>
      </c>
    </row>
    <row r="153" spans="1:12" x14ac:dyDescent="0.2">
      <c r="A153" s="45" t="s">
        <v>117</v>
      </c>
      <c r="B153" s="34" t="s">
        <v>217</v>
      </c>
      <c r="C153" s="8">
        <v>88.315843357999995</v>
      </c>
      <c r="D153" s="43" t="str">
        <f t="shared" si="24"/>
        <v>N/A</v>
      </c>
      <c r="E153" s="8">
        <v>89.164363171999995</v>
      </c>
      <c r="F153" s="43" t="str">
        <f t="shared" si="25"/>
        <v>N/A</v>
      </c>
      <c r="G153" s="8">
        <v>89.099449304000004</v>
      </c>
      <c r="H153" s="43" t="str">
        <f t="shared" si="26"/>
        <v>N/A</v>
      </c>
      <c r="I153" s="12">
        <v>0.96079999999999999</v>
      </c>
      <c r="J153" s="12">
        <v>-7.2999999999999995E-2</v>
      </c>
      <c r="K153" s="44" t="s">
        <v>732</v>
      </c>
      <c r="L153" s="9" t="str">
        <f t="shared" si="27"/>
        <v>Yes</v>
      </c>
    </row>
    <row r="154" spans="1:12" x14ac:dyDescent="0.2">
      <c r="A154" s="45" t="s">
        <v>481</v>
      </c>
      <c r="B154" s="34" t="s">
        <v>217</v>
      </c>
      <c r="C154" s="8">
        <v>87.648261758999993</v>
      </c>
      <c r="D154" s="43" t="str">
        <f t="shared" si="24"/>
        <v>N/A</v>
      </c>
      <c r="E154" s="8">
        <v>88.781220145000006</v>
      </c>
      <c r="F154" s="43" t="str">
        <f t="shared" si="25"/>
        <v>N/A</v>
      </c>
      <c r="G154" s="8">
        <v>89.078947368000001</v>
      </c>
      <c r="H154" s="43" t="str">
        <f t="shared" si="26"/>
        <v>N/A</v>
      </c>
      <c r="I154" s="12">
        <v>1.2929999999999999</v>
      </c>
      <c r="J154" s="12">
        <v>0.33529999999999999</v>
      </c>
      <c r="K154" s="44" t="s">
        <v>732</v>
      </c>
      <c r="L154" s="9" t="str">
        <f t="shared" si="27"/>
        <v>Yes</v>
      </c>
    </row>
    <row r="155" spans="1:12" x14ac:dyDescent="0.2">
      <c r="A155" s="45" t="s">
        <v>482</v>
      </c>
      <c r="B155" s="34" t="s">
        <v>217</v>
      </c>
      <c r="C155" s="8">
        <v>89.580166062000004</v>
      </c>
      <c r="D155" s="43" t="str">
        <f t="shared" si="24"/>
        <v>N/A</v>
      </c>
      <c r="E155" s="8">
        <v>89.997684649000007</v>
      </c>
      <c r="F155" s="43" t="str">
        <f t="shared" si="25"/>
        <v>N/A</v>
      </c>
      <c r="G155" s="8">
        <v>89.279172502999998</v>
      </c>
      <c r="H155" s="43" t="str">
        <f t="shared" si="26"/>
        <v>N/A</v>
      </c>
      <c r="I155" s="12">
        <v>0.46610000000000001</v>
      </c>
      <c r="J155" s="12">
        <v>-0.79800000000000004</v>
      </c>
      <c r="K155" s="44" t="s">
        <v>732</v>
      </c>
      <c r="L155" s="9" t="str">
        <f t="shared" si="27"/>
        <v>Yes</v>
      </c>
    </row>
    <row r="156" spans="1:12" x14ac:dyDescent="0.2">
      <c r="A156" s="45" t="s">
        <v>1482</v>
      </c>
      <c r="B156" s="34" t="s">
        <v>217</v>
      </c>
      <c r="C156" s="35">
        <v>1.2291895855999999</v>
      </c>
      <c r="D156" s="43" t="str">
        <f t="shared" si="24"/>
        <v>N/A</v>
      </c>
      <c r="E156" s="35">
        <v>1.3756061171</v>
      </c>
      <c r="F156" s="43" t="str">
        <f t="shared" si="25"/>
        <v>N/A</v>
      </c>
      <c r="G156" s="35">
        <v>1.2670094937</v>
      </c>
      <c r="H156" s="43" t="str">
        <f t="shared" si="26"/>
        <v>N/A</v>
      </c>
      <c r="I156" s="12">
        <v>11.91</v>
      </c>
      <c r="J156" s="12">
        <v>-7.89</v>
      </c>
      <c r="K156" s="44" t="s">
        <v>732</v>
      </c>
      <c r="L156" s="9" t="str">
        <f t="shared" si="27"/>
        <v>Yes</v>
      </c>
    </row>
    <row r="157" spans="1:12" x14ac:dyDescent="0.2">
      <c r="A157" s="45" t="s">
        <v>1483</v>
      </c>
      <c r="B157" s="34" t="s">
        <v>217</v>
      </c>
      <c r="C157" s="35">
        <v>0.39506915209999999</v>
      </c>
      <c r="D157" s="43" t="str">
        <f t="shared" si="24"/>
        <v>N/A</v>
      </c>
      <c r="E157" s="35">
        <v>0.95416164049999996</v>
      </c>
      <c r="F157" s="43" t="str">
        <f t="shared" si="25"/>
        <v>N/A</v>
      </c>
      <c r="G157" s="35">
        <v>0.68688200399999999</v>
      </c>
      <c r="H157" s="43" t="str">
        <f t="shared" si="26"/>
        <v>N/A</v>
      </c>
      <c r="I157" s="12">
        <v>141.5</v>
      </c>
      <c r="J157" s="12">
        <v>-28</v>
      </c>
      <c r="K157" s="44" t="s">
        <v>732</v>
      </c>
      <c r="L157" s="9" t="str">
        <f t="shared" si="27"/>
        <v>Yes</v>
      </c>
    </row>
    <row r="158" spans="1:12" x14ac:dyDescent="0.2">
      <c r="A158" s="45" t="s">
        <v>1484</v>
      </c>
      <c r="B158" s="34" t="s">
        <v>217</v>
      </c>
      <c r="C158" s="35">
        <v>2.4783027965</v>
      </c>
      <c r="D158" s="43" t="str">
        <f t="shared" si="24"/>
        <v>N/A</v>
      </c>
      <c r="E158" s="35">
        <v>2.0855130785</v>
      </c>
      <c r="F158" s="43" t="str">
        <f t="shared" si="25"/>
        <v>N/A</v>
      </c>
      <c r="G158" s="35">
        <v>2.1463168517</v>
      </c>
      <c r="H158" s="43" t="str">
        <f t="shared" si="26"/>
        <v>N/A</v>
      </c>
      <c r="I158" s="12">
        <v>-15.8</v>
      </c>
      <c r="J158" s="12">
        <v>2.9159999999999999</v>
      </c>
      <c r="K158" s="44" t="s">
        <v>732</v>
      </c>
      <c r="L158" s="9" t="str">
        <f t="shared" si="27"/>
        <v>Yes</v>
      </c>
    </row>
    <row r="159" spans="1:12" x14ac:dyDescent="0.2">
      <c r="A159" s="45" t="s">
        <v>1485</v>
      </c>
      <c r="B159" s="34" t="s">
        <v>217</v>
      </c>
      <c r="C159" s="35">
        <v>228.38946014999999</v>
      </c>
      <c r="D159" s="43" t="str">
        <f t="shared" si="24"/>
        <v>N/A</v>
      </c>
      <c r="E159" s="35">
        <v>231.57599356</v>
      </c>
      <c r="F159" s="43" t="str">
        <f t="shared" si="25"/>
        <v>N/A</v>
      </c>
      <c r="G159" s="35">
        <v>230.01064396000001</v>
      </c>
      <c r="H159" s="43" t="str">
        <f t="shared" si="26"/>
        <v>N/A</v>
      </c>
      <c r="I159" s="12">
        <v>1.395</v>
      </c>
      <c r="J159" s="12">
        <v>-0.67600000000000005</v>
      </c>
      <c r="K159" s="44" t="s">
        <v>732</v>
      </c>
      <c r="L159" s="9" t="str">
        <f t="shared" si="27"/>
        <v>Yes</v>
      </c>
    </row>
    <row r="160" spans="1:12" x14ac:dyDescent="0.2">
      <c r="A160" s="45" t="s">
        <v>1486</v>
      </c>
      <c r="B160" s="34" t="s">
        <v>217</v>
      </c>
      <c r="C160" s="35">
        <v>227.08055723999999</v>
      </c>
      <c r="D160" s="43" t="str">
        <f t="shared" si="24"/>
        <v>N/A</v>
      </c>
      <c r="E160" s="35">
        <v>228.93377483</v>
      </c>
      <c r="F160" s="43" t="str">
        <f t="shared" si="25"/>
        <v>N/A</v>
      </c>
      <c r="G160" s="35">
        <v>227.98587570999999</v>
      </c>
      <c r="H160" s="43" t="str">
        <f t="shared" si="26"/>
        <v>N/A</v>
      </c>
      <c r="I160" s="12">
        <v>0.81610000000000005</v>
      </c>
      <c r="J160" s="12">
        <v>-0.41399999999999998</v>
      </c>
      <c r="K160" s="44" t="s">
        <v>732</v>
      </c>
      <c r="L160" s="9" t="str">
        <f t="shared" si="27"/>
        <v>Yes</v>
      </c>
    </row>
    <row r="161" spans="1:12" x14ac:dyDescent="0.2">
      <c r="A161" s="45" t="s">
        <v>1487</v>
      </c>
      <c r="B161" s="34" t="s">
        <v>217</v>
      </c>
      <c r="C161" s="35">
        <v>236.42051282</v>
      </c>
      <c r="D161" s="43" t="str">
        <f t="shared" si="24"/>
        <v>N/A</v>
      </c>
      <c r="E161" s="35">
        <v>246.72694394000001</v>
      </c>
      <c r="F161" s="43" t="str">
        <f t="shared" si="25"/>
        <v>N/A</v>
      </c>
      <c r="G161" s="35">
        <v>241.28846153999999</v>
      </c>
      <c r="H161" s="43" t="str">
        <f t="shared" si="26"/>
        <v>N/A</v>
      </c>
      <c r="I161" s="12">
        <v>4.359</v>
      </c>
      <c r="J161" s="12">
        <v>-2.2000000000000002</v>
      </c>
      <c r="K161" s="44" t="s">
        <v>732</v>
      </c>
      <c r="L161" s="9" t="str">
        <f t="shared" si="27"/>
        <v>Yes</v>
      </c>
    </row>
    <row r="162" spans="1:12" x14ac:dyDescent="0.2">
      <c r="A162" s="45" t="s">
        <v>1620</v>
      </c>
      <c r="B162" s="34" t="s">
        <v>217</v>
      </c>
      <c r="C162" s="35">
        <v>0</v>
      </c>
      <c r="D162" s="43" t="str">
        <f t="shared" ref="D162:D172" si="28">IF($B162="N/A","N/A",IF(C162&gt;10,"No",IF(C162&lt;-10,"No","Yes")))</f>
        <v>N/A</v>
      </c>
      <c r="E162" s="35">
        <v>0</v>
      </c>
      <c r="F162" s="43" t="str">
        <f t="shared" ref="F162:F172" si="29">IF($B162="N/A","N/A",IF(E162&gt;10,"No",IF(E162&lt;-10,"No","Yes")))</f>
        <v>N/A</v>
      </c>
      <c r="G162" s="35">
        <v>0</v>
      </c>
      <c r="H162" s="43" t="str">
        <f t="shared" ref="H162:H172" si="30">IF($B162="N/A","N/A",IF(G162&gt;10,"No",IF(G162&lt;-10,"No","Yes")))</f>
        <v>N/A</v>
      </c>
      <c r="I162" s="12" t="s">
        <v>1743</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0</v>
      </c>
      <c r="D163" s="43" t="str">
        <f t="shared" si="28"/>
        <v>N/A</v>
      </c>
      <c r="E163" s="35">
        <v>11</v>
      </c>
      <c r="F163" s="43" t="str">
        <f t="shared" si="29"/>
        <v>N/A</v>
      </c>
      <c r="G163" s="35">
        <v>11</v>
      </c>
      <c r="H163" s="43" t="str">
        <f t="shared" si="30"/>
        <v>N/A</v>
      </c>
      <c r="I163" s="12" t="s">
        <v>1743</v>
      </c>
      <c r="J163" s="12">
        <v>0</v>
      </c>
      <c r="K163" s="14" t="s">
        <v>217</v>
      </c>
      <c r="L163" s="9" t="str">
        <f t="shared" si="31"/>
        <v>N/A</v>
      </c>
    </row>
    <row r="164" spans="1:12" ht="25.5" x14ac:dyDescent="0.2">
      <c r="A164" s="45" t="s">
        <v>1621</v>
      </c>
      <c r="B164" s="34" t="s">
        <v>217</v>
      </c>
      <c r="C164" s="35">
        <v>0</v>
      </c>
      <c r="D164" s="43" t="str">
        <f t="shared" si="28"/>
        <v>N/A</v>
      </c>
      <c r="E164" s="35">
        <v>11</v>
      </c>
      <c r="F164" s="43" t="str">
        <f t="shared" si="29"/>
        <v>N/A</v>
      </c>
      <c r="G164" s="35">
        <v>0</v>
      </c>
      <c r="H164" s="43" t="str">
        <f t="shared" si="30"/>
        <v>N/A</v>
      </c>
      <c r="I164" s="12" t="s">
        <v>1743</v>
      </c>
      <c r="J164" s="12">
        <v>-100</v>
      </c>
      <c r="K164" s="14" t="s">
        <v>217</v>
      </c>
      <c r="L164" s="9" t="str">
        <f t="shared" si="31"/>
        <v>N/A</v>
      </c>
    </row>
    <row r="165" spans="1:12" ht="25.5" x14ac:dyDescent="0.2">
      <c r="A165" s="45" t="s">
        <v>1488</v>
      </c>
      <c r="B165" s="34" t="s">
        <v>217</v>
      </c>
      <c r="C165" s="35">
        <v>11</v>
      </c>
      <c r="D165" s="43" t="str">
        <f t="shared" si="28"/>
        <v>N/A</v>
      </c>
      <c r="E165" s="35">
        <v>11</v>
      </c>
      <c r="F165" s="43" t="str">
        <f t="shared" si="29"/>
        <v>N/A</v>
      </c>
      <c r="G165" s="35">
        <v>11</v>
      </c>
      <c r="H165" s="43" t="str">
        <f t="shared" si="30"/>
        <v>N/A</v>
      </c>
      <c r="I165" s="12">
        <v>0</v>
      </c>
      <c r="J165" s="12">
        <v>100</v>
      </c>
      <c r="K165" s="14" t="s">
        <v>217</v>
      </c>
      <c r="L165" s="9" t="str">
        <f t="shared" si="31"/>
        <v>N/A</v>
      </c>
    </row>
    <row r="166" spans="1:12" x14ac:dyDescent="0.2">
      <c r="A166" s="45" t="s">
        <v>1622</v>
      </c>
      <c r="B166" s="34" t="s">
        <v>217</v>
      </c>
      <c r="C166" s="35">
        <v>0</v>
      </c>
      <c r="D166" s="43" t="str">
        <f t="shared" si="28"/>
        <v>N/A</v>
      </c>
      <c r="E166" s="35">
        <v>0</v>
      </c>
      <c r="F166" s="43" t="str">
        <f t="shared" si="29"/>
        <v>N/A</v>
      </c>
      <c r="G166" s="35">
        <v>0</v>
      </c>
      <c r="H166" s="43" t="str">
        <f t="shared" si="30"/>
        <v>N/A</v>
      </c>
      <c r="I166" s="12" t="s">
        <v>1743</v>
      </c>
      <c r="J166" s="12" t="s">
        <v>1743</v>
      </c>
      <c r="K166" s="14" t="s">
        <v>217</v>
      </c>
      <c r="L166" s="9" t="str">
        <f t="shared" si="31"/>
        <v>N/A</v>
      </c>
    </row>
    <row r="167" spans="1:12" x14ac:dyDescent="0.2">
      <c r="A167" s="45" t="s">
        <v>1623</v>
      </c>
      <c r="B167" s="34" t="s">
        <v>217</v>
      </c>
      <c r="C167" s="35">
        <v>11</v>
      </c>
      <c r="D167" s="43" t="str">
        <f t="shared" si="28"/>
        <v>N/A</v>
      </c>
      <c r="E167" s="35">
        <v>11</v>
      </c>
      <c r="F167" s="43" t="str">
        <f t="shared" si="29"/>
        <v>N/A</v>
      </c>
      <c r="G167" s="35">
        <v>11</v>
      </c>
      <c r="H167" s="43" t="str">
        <f t="shared" si="30"/>
        <v>N/A</v>
      </c>
      <c r="I167" s="12">
        <v>33.33</v>
      </c>
      <c r="J167" s="12">
        <v>-75</v>
      </c>
      <c r="K167" s="14" t="s">
        <v>217</v>
      </c>
      <c r="L167" s="9" t="str">
        <f t="shared" si="31"/>
        <v>N/A</v>
      </c>
    </row>
    <row r="168" spans="1:12" x14ac:dyDescent="0.2">
      <c r="A168" s="45" t="s">
        <v>125</v>
      </c>
      <c r="B168" s="34" t="s">
        <v>217</v>
      </c>
      <c r="C168" s="46">
        <v>283627</v>
      </c>
      <c r="D168" s="43" t="str">
        <f t="shared" si="28"/>
        <v>N/A</v>
      </c>
      <c r="E168" s="46">
        <v>675183</v>
      </c>
      <c r="F168" s="43" t="str">
        <f t="shared" si="29"/>
        <v>N/A</v>
      </c>
      <c r="G168" s="46">
        <v>544725</v>
      </c>
      <c r="H168" s="43" t="str">
        <f t="shared" si="30"/>
        <v>N/A</v>
      </c>
      <c r="I168" s="12">
        <v>138.1</v>
      </c>
      <c r="J168" s="12">
        <v>-19.3</v>
      </c>
      <c r="K168" s="14" t="s">
        <v>217</v>
      </c>
      <c r="L168" s="9" t="str">
        <f t="shared" si="31"/>
        <v>N/A</v>
      </c>
    </row>
    <row r="169" spans="1:12" x14ac:dyDescent="0.2">
      <c r="A169" s="45" t="s">
        <v>1624</v>
      </c>
      <c r="B169" s="34" t="s">
        <v>217</v>
      </c>
      <c r="C169" s="46">
        <v>246861</v>
      </c>
      <c r="D169" s="43" t="str">
        <f t="shared" si="28"/>
        <v>N/A</v>
      </c>
      <c r="E169" s="46">
        <v>603833</v>
      </c>
      <c r="F169" s="43" t="str">
        <f t="shared" si="29"/>
        <v>N/A</v>
      </c>
      <c r="G169" s="46">
        <v>360087</v>
      </c>
      <c r="H169" s="43" t="str">
        <f t="shared" si="30"/>
        <v>N/A</v>
      </c>
      <c r="I169" s="12">
        <v>144.6</v>
      </c>
      <c r="J169" s="12">
        <v>-40.4</v>
      </c>
      <c r="K169" s="14" t="s">
        <v>217</v>
      </c>
      <c r="L169" s="9" t="str">
        <f t="shared" si="31"/>
        <v>N/A</v>
      </c>
    </row>
    <row r="170" spans="1:12" x14ac:dyDescent="0.2">
      <c r="A170" s="45" t="s">
        <v>1381</v>
      </c>
      <c r="B170" s="34" t="s">
        <v>217</v>
      </c>
      <c r="C170" s="46">
        <v>208406</v>
      </c>
      <c r="D170" s="43" t="str">
        <f t="shared" si="28"/>
        <v>N/A</v>
      </c>
      <c r="E170" s="46">
        <v>246516</v>
      </c>
      <c r="F170" s="43" t="str">
        <f t="shared" si="29"/>
        <v>N/A</v>
      </c>
      <c r="G170" s="46">
        <v>210867</v>
      </c>
      <c r="H170" s="43" t="str">
        <f t="shared" si="30"/>
        <v>N/A</v>
      </c>
      <c r="I170" s="12">
        <v>18.29</v>
      </c>
      <c r="J170" s="12">
        <v>-14.5</v>
      </c>
      <c r="K170" s="14" t="s">
        <v>217</v>
      </c>
      <c r="L170" s="9" t="str">
        <f t="shared" si="31"/>
        <v>N/A</v>
      </c>
    </row>
    <row r="171" spans="1:12" x14ac:dyDescent="0.2">
      <c r="A171" s="45" t="s">
        <v>1618</v>
      </c>
      <c r="B171" s="34" t="s">
        <v>217</v>
      </c>
      <c r="C171" s="46">
        <v>128852</v>
      </c>
      <c r="D171" s="43" t="str">
        <f t="shared" si="28"/>
        <v>N/A</v>
      </c>
      <c r="E171" s="46">
        <v>89296</v>
      </c>
      <c r="F171" s="43" t="str">
        <f t="shared" si="29"/>
        <v>N/A</v>
      </c>
      <c r="G171" s="46">
        <v>75268</v>
      </c>
      <c r="H171" s="43" t="str">
        <f t="shared" si="30"/>
        <v>N/A</v>
      </c>
      <c r="I171" s="12">
        <v>-30.7</v>
      </c>
      <c r="J171" s="12">
        <v>-15.7</v>
      </c>
      <c r="K171" s="14" t="s">
        <v>217</v>
      </c>
      <c r="L171" s="9" t="str">
        <f t="shared" si="31"/>
        <v>N/A</v>
      </c>
    </row>
    <row r="172" spans="1:12" x14ac:dyDescent="0.2">
      <c r="A172" s="45" t="s">
        <v>1619</v>
      </c>
      <c r="B172" s="34" t="s">
        <v>217</v>
      </c>
      <c r="C172" s="46">
        <v>258429</v>
      </c>
      <c r="D172" s="43" t="str">
        <f t="shared" si="28"/>
        <v>N/A</v>
      </c>
      <c r="E172" s="46">
        <v>245147</v>
      </c>
      <c r="F172" s="43" t="str">
        <f t="shared" si="29"/>
        <v>N/A</v>
      </c>
      <c r="G172" s="46">
        <v>220966</v>
      </c>
      <c r="H172" s="43" t="str">
        <f t="shared" si="30"/>
        <v>N/A</v>
      </c>
      <c r="I172" s="12">
        <v>-5.14</v>
      </c>
      <c r="J172" s="12">
        <v>-9.86</v>
      </c>
      <c r="K172" s="14" t="s">
        <v>217</v>
      </c>
      <c r="L172" s="9" t="str">
        <f t="shared" si="31"/>
        <v>N/A</v>
      </c>
    </row>
    <row r="173" spans="1:12" ht="25.5" x14ac:dyDescent="0.2">
      <c r="A173" s="45" t="s">
        <v>1382</v>
      </c>
      <c r="B173" s="34" t="s">
        <v>217</v>
      </c>
      <c r="C173" s="46">
        <v>22341</v>
      </c>
      <c r="D173" s="43" t="str">
        <f t="shared" ref="D173:D187" si="32">IF($B173="N/A","N/A",IF(C173&gt;10,"No",IF(C173&lt;-10,"No","Yes")))</f>
        <v>N/A</v>
      </c>
      <c r="E173" s="46">
        <v>14271</v>
      </c>
      <c r="F173" s="43" t="str">
        <f t="shared" ref="F173:F187" si="33">IF($B173="N/A","N/A",IF(E173&gt;10,"No",IF(E173&lt;-10,"No","Yes")))</f>
        <v>N/A</v>
      </c>
      <c r="G173" s="46">
        <v>18512</v>
      </c>
      <c r="H173" s="43" t="str">
        <f t="shared" ref="H173:H187" si="34">IF($B173="N/A","N/A",IF(G173&gt;10,"No",IF(G173&lt;-10,"No","Yes")))</f>
        <v>N/A</v>
      </c>
      <c r="I173" s="12">
        <v>-36.1</v>
      </c>
      <c r="J173" s="12">
        <v>29.72</v>
      </c>
      <c r="K173" s="44" t="s">
        <v>732</v>
      </c>
      <c r="L173" s="9" t="str">
        <f t="shared" ref="L173:L187" si="35">IF(J173="Div by 0", "N/A", IF(K173="N/A","N/A", IF(J173&gt;VALUE(MID(K173,1,2)), "No", IF(J173&lt;-1*VALUE(MID(K173,1,2)), "No", "Yes"))))</f>
        <v>Yes</v>
      </c>
    </row>
    <row r="174" spans="1:12" x14ac:dyDescent="0.2">
      <c r="A174" s="45" t="s">
        <v>649</v>
      </c>
      <c r="B174" s="34" t="s">
        <v>217</v>
      </c>
      <c r="C174" s="35">
        <v>184</v>
      </c>
      <c r="D174" s="43" t="str">
        <f t="shared" si="32"/>
        <v>N/A</v>
      </c>
      <c r="E174" s="35">
        <v>177</v>
      </c>
      <c r="F174" s="43" t="str">
        <f t="shared" si="33"/>
        <v>N/A</v>
      </c>
      <c r="G174" s="35">
        <v>180</v>
      </c>
      <c r="H174" s="43" t="str">
        <f t="shared" si="34"/>
        <v>N/A</v>
      </c>
      <c r="I174" s="12">
        <v>-3.8</v>
      </c>
      <c r="J174" s="12">
        <v>1.6950000000000001</v>
      </c>
      <c r="K174" s="44" t="s">
        <v>732</v>
      </c>
      <c r="L174" s="9" t="str">
        <f t="shared" si="35"/>
        <v>Yes</v>
      </c>
    </row>
    <row r="175" spans="1:12" ht="25.5" x14ac:dyDescent="0.2">
      <c r="A175" s="45" t="s">
        <v>1383</v>
      </c>
      <c r="B175" s="34" t="s">
        <v>217</v>
      </c>
      <c r="C175" s="46">
        <v>121.41847826</v>
      </c>
      <c r="D175" s="43" t="str">
        <f t="shared" si="32"/>
        <v>N/A</v>
      </c>
      <c r="E175" s="46">
        <v>80.627118644000006</v>
      </c>
      <c r="F175" s="43" t="str">
        <f t="shared" si="33"/>
        <v>N/A</v>
      </c>
      <c r="G175" s="46">
        <v>102.84444444</v>
      </c>
      <c r="H175" s="43" t="str">
        <f t="shared" si="34"/>
        <v>N/A</v>
      </c>
      <c r="I175" s="12">
        <v>-33.6</v>
      </c>
      <c r="J175" s="12">
        <v>27.56</v>
      </c>
      <c r="K175" s="44" t="s">
        <v>732</v>
      </c>
      <c r="L175" s="9" t="str">
        <f t="shared" si="35"/>
        <v>Yes</v>
      </c>
    </row>
    <row r="176" spans="1:12" ht="25.5" x14ac:dyDescent="0.2">
      <c r="A176" s="45" t="s">
        <v>1384</v>
      </c>
      <c r="B176" s="34" t="s">
        <v>217</v>
      </c>
      <c r="C176" s="46">
        <v>83725</v>
      </c>
      <c r="D176" s="43" t="str">
        <f t="shared" si="32"/>
        <v>N/A</v>
      </c>
      <c r="E176" s="46">
        <v>113103</v>
      </c>
      <c r="F176" s="43" t="str">
        <f t="shared" si="33"/>
        <v>N/A</v>
      </c>
      <c r="G176" s="46">
        <v>189553</v>
      </c>
      <c r="H176" s="43" t="str">
        <f t="shared" si="34"/>
        <v>N/A</v>
      </c>
      <c r="I176" s="12">
        <v>35.090000000000003</v>
      </c>
      <c r="J176" s="12">
        <v>67.59</v>
      </c>
      <c r="K176" s="44" t="s">
        <v>732</v>
      </c>
      <c r="L176" s="9" t="str">
        <f t="shared" si="35"/>
        <v>No</v>
      </c>
    </row>
    <row r="177" spans="1:12" x14ac:dyDescent="0.2">
      <c r="A177" s="45" t="s">
        <v>516</v>
      </c>
      <c r="B177" s="34" t="s">
        <v>217</v>
      </c>
      <c r="C177" s="35">
        <v>308</v>
      </c>
      <c r="D177" s="43" t="str">
        <f t="shared" si="32"/>
        <v>N/A</v>
      </c>
      <c r="E177" s="35">
        <v>330</v>
      </c>
      <c r="F177" s="43" t="str">
        <f t="shared" si="33"/>
        <v>N/A</v>
      </c>
      <c r="G177" s="35">
        <v>388</v>
      </c>
      <c r="H177" s="43" t="str">
        <f t="shared" si="34"/>
        <v>N/A</v>
      </c>
      <c r="I177" s="12">
        <v>7.1429999999999998</v>
      </c>
      <c r="J177" s="12">
        <v>17.579999999999998</v>
      </c>
      <c r="K177" s="44" t="s">
        <v>732</v>
      </c>
      <c r="L177" s="9" t="str">
        <f t="shared" si="35"/>
        <v>Yes</v>
      </c>
    </row>
    <row r="178" spans="1:12" ht="25.5" x14ac:dyDescent="0.2">
      <c r="A178" s="45" t="s">
        <v>1385</v>
      </c>
      <c r="B178" s="34" t="s">
        <v>217</v>
      </c>
      <c r="C178" s="46">
        <v>271.83441557999998</v>
      </c>
      <c r="D178" s="43" t="str">
        <f t="shared" si="32"/>
        <v>N/A</v>
      </c>
      <c r="E178" s="46">
        <v>342.73636363999998</v>
      </c>
      <c r="F178" s="43" t="str">
        <f t="shared" si="33"/>
        <v>N/A</v>
      </c>
      <c r="G178" s="46">
        <v>488.53865979</v>
      </c>
      <c r="H178" s="43" t="str">
        <f t="shared" si="34"/>
        <v>N/A</v>
      </c>
      <c r="I178" s="12">
        <v>26.08</v>
      </c>
      <c r="J178" s="12">
        <v>42.54</v>
      </c>
      <c r="K178" s="44" t="s">
        <v>732</v>
      </c>
      <c r="L178" s="9" t="str">
        <f t="shared" si="35"/>
        <v>No</v>
      </c>
    </row>
    <row r="179" spans="1:12" ht="25.5" x14ac:dyDescent="0.2">
      <c r="A179" s="45" t="s">
        <v>1386</v>
      </c>
      <c r="B179" s="34" t="s">
        <v>217</v>
      </c>
      <c r="C179" s="46">
        <v>69857</v>
      </c>
      <c r="D179" s="43" t="str">
        <f t="shared" si="32"/>
        <v>N/A</v>
      </c>
      <c r="E179" s="46">
        <v>93413</v>
      </c>
      <c r="F179" s="43" t="str">
        <f t="shared" si="33"/>
        <v>N/A</v>
      </c>
      <c r="G179" s="46">
        <v>97544</v>
      </c>
      <c r="H179" s="43" t="str">
        <f t="shared" si="34"/>
        <v>N/A</v>
      </c>
      <c r="I179" s="12">
        <v>33.72</v>
      </c>
      <c r="J179" s="12">
        <v>4.4219999999999997</v>
      </c>
      <c r="K179" s="44" t="s">
        <v>732</v>
      </c>
      <c r="L179" s="9" t="str">
        <f t="shared" si="35"/>
        <v>Yes</v>
      </c>
    </row>
    <row r="180" spans="1:12" x14ac:dyDescent="0.2">
      <c r="A180" s="45" t="s">
        <v>517</v>
      </c>
      <c r="B180" s="34" t="s">
        <v>217</v>
      </c>
      <c r="C180" s="35">
        <v>348</v>
      </c>
      <c r="D180" s="43" t="str">
        <f t="shared" si="32"/>
        <v>N/A</v>
      </c>
      <c r="E180" s="35">
        <v>436</v>
      </c>
      <c r="F180" s="43" t="str">
        <f t="shared" si="33"/>
        <v>N/A</v>
      </c>
      <c r="G180" s="35">
        <v>589</v>
      </c>
      <c r="H180" s="43" t="str">
        <f t="shared" si="34"/>
        <v>N/A</v>
      </c>
      <c r="I180" s="12">
        <v>25.29</v>
      </c>
      <c r="J180" s="12">
        <v>35.090000000000003</v>
      </c>
      <c r="K180" s="44" t="s">
        <v>732</v>
      </c>
      <c r="L180" s="9" t="str">
        <f t="shared" si="35"/>
        <v>No</v>
      </c>
    </row>
    <row r="181" spans="1:12" ht="25.5" x14ac:dyDescent="0.2">
      <c r="A181" s="45" t="s">
        <v>1387</v>
      </c>
      <c r="B181" s="34" t="s">
        <v>217</v>
      </c>
      <c r="C181" s="46">
        <v>200.73850575</v>
      </c>
      <c r="D181" s="43" t="str">
        <f t="shared" si="32"/>
        <v>N/A</v>
      </c>
      <c r="E181" s="46">
        <v>214.25</v>
      </c>
      <c r="F181" s="43" t="str">
        <f t="shared" si="33"/>
        <v>N/A</v>
      </c>
      <c r="G181" s="46">
        <v>165.60950764</v>
      </c>
      <c r="H181" s="43" t="str">
        <f t="shared" si="34"/>
        <v>N/A</v>
      </c>
      <c r="I181" s="12">
        <v>6.7309999999999999</v>
      </c>
      <c r="J181" s="12">
        <v>-22.7</v>
      </c>
      <c r="K181" s="44" t="s">
        <v>732</v>
      </c>
      <c r="L181" s="9" t="str">
        <f t="shared" si="35"/>
        <v>Yes</v>
      </c>
    </row>
    <row r="182" spans="1:12" ht="25.5" x14ac:dyDescent="0.2">
      <c r="A182" s="45" t="s">
        <v>1388</v>
      </c>
      <c r="B182" s="34" t="s">
        <v>217</v>
      </c>
      <c r="C182" s="46">
        <v>354642</v>
      </c>
      <c r="D182" s="43" t="str">
        <f t="shared" si="32"/>
        <v>N/A</v>
      </c>
      <c r="E182" s="46">
        <v>426430</v>
      </c>
      <c r="F182" s="43" t="str">
        <f t="shared" si="33"/>
        <v>N/A</v>
      </c>
      <c r="G182" s="46">
        <v>725388</v>
      </c>
      <c r="H182" s="43" t="str">
        <f t="shared" si="34"/>
        <v>N/A</v>
      </c>
      <c r="I182" s="12">
        <v>20.239999999999998</v>
      </c>
      <c r="J182" s="12">
        <v>70.11</v>
      </c>
      <c r="K182" s="44" t="s">
        <v>732</v>
      </c>
      <c r="L182" s="9" t="str">
        <f t="shared" si="35"/>
        <v>No</v>
      </c>
    </row>
    <row r="183" spans="1:12" x14ac:dyDescent="0.2">
      <c r="A183" s="45" t="s">
        <v>518</v>
      </c>
      <c r="B183" s="34" t="s">
        <v>217</v>
      </c>
      <c r="C183" s="35">
        <v>152</v>
      </c>
      <c r="D183" s="43" t="str">
        <f t="shared" si="32"/>
        <v>N/A</v>
      </c>
      <c r="E183" s="35">
        <v>130</v>
      </c>
      <c r="F183" s="43" t="str">
        <f t="shared" si="33"/>
        <v>N/A</v>
      </c>
      <c r="G183" s="35">
        <v>181</v>
      </c>
      <c r="H183" s="43" t="str">
        <f t="shared" si="34"/>
        <v>N/A</v>
      </c>
      <c r="I183" s="12">
        <v>-14.5</v>
      </c>
      <c r="J183" s="12">
        <v>39.229999999999997</v>
      </c>
      <c r="K183" s="44" t="s">
        <v>732</v>
      </c>
      <c r="L183" s="9" t="str">
        <f t="shared" si="35"/>
        <v>No</v>
      </c>
    </row>
    <row r="184" spans="1:12" ht="25.5" x14ac:dyDescent="0.2">
      <c r="A184" s="45" t="s">
        <v>1389</v>
      </c>
      <c r="B184" s="34" t="s">
        <v>217</v>
      </c>
      <c r="C184" s="46">
        <v>2333.1710526000002</v>
      </c>
      <c r="D184" s="43" t="str">
        <f t="shared" si="32"/>
        <v>N/A</v>
      </c>
      <c r="E184" s="46">
        <v>3280.2307691999999</v>
      </c>
      <c r="F184" s="43" t="str">
        <f t="shared" si="33"/>
        <v>N/A</v>
      </c>
      <c r="G184" s="46">
        <v>4007.6685083000002</v>
      </c>
      <c r="H184" s="43" t="str">
        <f t="shared" si="34"/>
        <v>N/A</v>
      </c>
      <c r="I184" s="12">
        <v>40.590000000000003</v>
      </c>
      <c r="J184" s="12">
        <v>22.18</v>
      </c>
      <c r="K184" s="44" t="s">
        <v>732</v>
      </c>
      <c r="L184" s="9" t="str">
        <f t="shared" si="35"/>
        <v>Yes</v>
      </c>
    </row>
    <row r="185" spans="1:12" ht="25.5" x14ac:dyDescent="0.2">
      <c r="A185" s="45" t="s">
        <v>1390</v>
      </c>
      <c r="B185" s="34" t="s">
        <v>217</v>
      </c>
      <c r="C185" s="46">
        <v>44720929</v>
      </c>
      <c r="D185" s="43" t="str">
        <f t="shared" si="32"/>
        <v>N/A</v>
      </c>
      <c r="E185" s="46">
        <v>47947151</v>
      </c>
      <c r="F185" s="43" t="str">
        <f t="shared" si="33"/>
        <v>N/A</v>
      </c>
      <c r="G185" s="46">
        <v>49357834</v>
      </c>
      <c r="H185" s="43" t="str">
        <f t="shared" si="34"/>
        <v>N/A</v>
      </c>
      <c r="I185" s="12">
        <v>7.2140000000000004</v>
      </c>
      <c r="J185" s="12">
        <v>2.9420000000000002</v>
      </c>
      <c r="K185" s="44" t="s">
        <v>732</v>
      </c>
      <c r="L185" s="9" t="str">
        <f t="shared" si="35"/>
        <v>Yes</v>
      </c>
    </row>
    <row r="186" spans="1:12" ht="25.5" x14ac:dyDescent="0.2">
      <c r="A186" s="45" t="s">
        <v>519</v>
      </c>
      <c r="B186" s="34" t="s">
        <v>217</v>
      </c>
      <c r="C186" s="35">
        <v>3503</v>
      </c>
      <c r="D186" s="43" t="str">
        <f t="shared" si="32"/>
        <v>N/A</v>
      </c>
      <c r="E186" s="35">
        <v>3507</v>
      </c>
      <c r="F186" s="43" t="str">
        <f t="shared" si="33"/>
        <v>N/A</v>
      </c>
      <c r="G186" s="35">
        <v>3717</v>
      </c>
      <c r="H186" s="43" t="str">
        <f t="shared" si="34"/>
        <v>N/A</v>
      </c>
      <c r="I186" s="12">
        <v>0.1142</v>
      </c>
      <c r="J186" s="12">
        <v>5.9880000000000004</v>
      </c>
      <c r="K186" s="44" t="s">
        <v>732</v>
      </c>
      <c r="L186" s="9" t="str">
        <f t="shared" si="35"/>
        <v>Yes</v>
      </c>
    </row>
    <row r="187" spans="1:12" ht="25.5" x14ac:dyDescent="0.2">
      <c r="A187" s="45" t="s">
        <v>1391</v>
      </c>
      <c r="B187" s="34" t="s">
        <v>217</v>
      </c>
      <c r="C187" s="46">
        <v>12766.465601</v>
      </c>
      <c r="D187" s="43" t="str">
        <f t="shared" si="32"/>
        <v>N/A</v>
      </c>
      <c r="E187" s="46">
        <v>13671.842315</v>
      </c>
      <c r="F187" s="43" t="str">
        <f t="shared" si="33"/>
        <v>N/A</v>
      </c>
      <c r="G187" s="46">
        <v>13278.943772000001</v>
      </c>
      <c r="H187" s="43" t="str">
        <f t="shared" si="34"/>
        <v>N/A</v>
      </c>
      <c r="I187" s="12">
        <v>7.0919999999999996</v>
      </c>
      <c r="J187" s="12">
        <v>-2.87</v>
      </c>
      <c r="K187" s="44" t="s">
        <v>732</v>
      </c>
      <c r="L187" s="9" t="str">
        <f t="shared" si="35"/>
        <v>Yes</v>
      </c>
    </row>
    <row r="188" spans="1:12" x14ac:dyDescent="0.2">
      <c r="A188" s="4" t="s">
        <v>1392</v>
      </c>
      <c r="B188" s="34" t="s">
        <v>217</v>
      </c>
      <c r="C188" s="46">
        <v>100069670</v>
      </c>
      <c r="D188" s="43" t="str">
        <f t="shared" ref="D188:D203" si="36">IF($B188="N/A","N/A",IF(C188&gt;10,"No",IF(C188&lt;-10,"No","Yes")))</f>
        <v>N/A</v>
      </c>
      <c r="E188" s="46">
        <v>97396550</v>
      </c>
      <c r="F188" s="43" t="str">
        <f t="shared" ref="F188:F203" si="37">IF($B188="N/A","N/A",IF(E188&gt;10,"No",IF(E188&lt;-10,"No","Yes")))</f>
        <v>N/A</v>
      </c>
      <c r="G188" s="46">
        <v>99495446</v>
      </c>
      <c r="H188" s="43" t="str">
        <f t="shared" ref="H188:H203" si="38">IF($B188="N/A","N/A",IF(G188&gt;10,"No",IF(G188&lt;-10,"No","Yes")))</f>
        <v>N/A</v>
      </c>
      <c r="I188" s="12">
        <v>-2.67</v>
      </c>
      <c r="J188" s="12">
        <v>2.1549999999999998</v>
      </c>
      <c r="K188" s="44" t="s">
        <v>732</v>
      </c>
      <c r="L188" s="9" t="str">
        <f t="shared" ref="L188:L203" si="39">IF(J188="Div by 0", "N/A", IF(K188="N/A","N/A", IF(J188&gt;VALUE(MID(K188,1,2)), "No", IF(J188&lt;-1*VALUE(MID(K188,1,2)), "No", "Yes"))))</f>
        <v>Yes</v>
      </c>
    </row>
    <row r="189" spans="1:12" x14ac:dyDescent="0.2">
      <c r="A189" s="4" t="s">
        <v>1489</v>
      </c>
      <c r="B189" s="34" t="s">
        <v>217</v>
      </c>
      <c r="C189" s="35">
        <v>6045</v>
      </c>
      <c r="D189" s="43" t="str">
        <f t="shared" si="36"/>
        <v>N/A</v>
      </c>
      <c r="E189" s="35">
        <v>6220</v>
      </c>
      <c r="F189" s="43" t="str">
        <f t="shared" si="37"/>
        <v>N/A</v>
      </c>
      <c r="G189" s="35">
        <v>6548</v>
      </c>
      <c r="H189" s="43" t="str">
        <f t="shared" si="38"/>
        <v>N/A</v>
      </c>
      <c r="I189" s="12">
        <v>2.895</v>
      </c>
      <c r="J189" s="12">
        <v>5.2729999999999997</v>
      </c>
      <c r="K189" s="44" t="s">
        <v>732</v>
      </c>
      <c r="L189" s="9" t="str">
        <f t="shared" si="39"/>
        <v>Yes</v>
      </c>
    </row>
    <row r="190" spans="1:12" x14ac:dyDescent="0.2">
      <c r="A190" s="4" t="s">
        <v>1490</v>
      </c>
      <c r="B190" s="34" t="s">
        <v>217</v>
      </c>
      <c r="C190" s="46">
        <v>16554.122415000002</v>
      </c>
      <c r="D190" s="43" t="str">
        <f t="shared" si="36"/>
        <v>N/A</v>
      </c>
      <c r="E190" s="46">
        <v>15658.609324999999</v>
      </c>
      <c r="F190" s="43" t="str">
        <f t="shared" si="37"/>
        <v>N/A</v>
      </c>
      <c r="G190" s="46">
        <v>15194.784056</v>
      </c>
      <c r="H190" s="43" t="str">
        <f t="shared" si="38"/>
        <v>N/A</v>
      </c>
      <c r="I190" s="12">
        <v>-5.41</v>
      </c>
      <c r="J190" s="12">
        <v>-2.96</v>
      </c>
      <c r="K190" s="44" t="s">
        <v>732</v>
      </c>
      <c r="L190" s="9" t="str">
        <f t="shared" si="39"/>
        <v>Yes</v>
      </c>
    </row>
    <row r="191" spans="1:12" x14ac:dyDescent="0.2">
      <c r="A191" s="4" t="s">
        <v>1491</v>
      </c>
      <c r="B191" s="34" t="s">
        <v>217</v>
      </c>
      <c r="C191" s="46">
        <v>11341.515061</v>
      </c>
      <c r="D191" s="43" t="str">
        <f t="shared" si="36"/>
        <v>N/A</v>
      </c>
      <c r="E191" s="46">
        <v>10285.895641999999</v>
      </c>
      <c r="F191" s="43" t="str">
        <f t="shared" si="37"/>
        <v>N/A</v>
      </c>
      <c r="G191" s="46">
        <v>9892.6395847000003</v>
      </c>
      <c r="H191" s="43" t="str">
        <f t="shared" si="38"/>
        <v>N/A</v>
      </c>
      <c r="I191" s="12">
        <v>-9.31</v>
      </c>
      <c r="J191" s="12">
        <v>-3.82</v>
      </c>
      <c r="K191" s="44" t="s">
        <v>732</v>
      </c>
      <c r="L191" s="9" t="str">
        <f t="shared" si="39"/>
        <v>Yes</v>
      </c>
    </row>
    <row r="192" spans="1:12" x14ac:dyDescent="0.2">
      <c r="A192" s="4" t="s">
        <v>1492</v>
      </c>
      <c r="B192" s="34" t="s">
        <v>217</v>
      </c>
      <c r="C192" s="46">
        <v>26899.999013000001</v>
      </c>
      <c r="D192" s="43" t="str">
        <f t="shared" si="36"/>
        <v>N/A</v>
      </c>
      <c r="E192" s="46">
        <v>26335.225048</v>
      </c>
      <c r="F192" s="43" t="str">
        <f t="shared" si="37"/>
        <v>N/A</v>
      </c>
      <c r="G192" s="46">
        <v>26321.921476</v>
      </c>
      <c r="H192" s="43" t="str">
        <f t="shared" si="38"/>
        <v>N/A</v>
      </c>
      <c r="I192" s="12">
        <v>-2.1</v>
      </c>
      <c r="J192" s="12">
        <v>-5.0999999999999997E-2</v>
      </c>
      <c r="K192" s="44" t="s">
        <v>732</v>
      </c>
      <c r="L192" s="9" t="str">
        <f t="shared" si="39"/>
        <v>Yes</v>
      </c>
    </row>
    <row r="193" spans="1:12" x14ac:dyDescent="0.2">
      <c r="A193" s="45" t="s">
        <v>1493</v>
      </c>
      <c r="B193" s="34" t="s">
        <v>217</v>
      </c>
      <c r="C193" s="9">
        <v>25.787048887000001</v>
      </c>
      <c r="D193" s="43" t="str">
        <f t="shared" si="36"/>
        <v>N/A</v>
      </c>
      <c r="E193" s="9">
        <v>26.451201360999999</v>
      </c>
      <c r="F193" s="43" t="str">
        <f t="shared" si="37"/>
        <v>N/A</v>
      </c>
      <c r="G193" s="9">
        <v>26.514415289999999</v>
      </c>
      <c r="H193" s="43" t="str">
        <f t="shared" si="38"/>
        <v>N/A</v>
      </c>
      <c r="I193" s="12">
        <v>2.5760000000000001</v>
      </c>
      <c r="J193" s="12">
        <v>0.23899999999999999</v>
      </c>
      <c r="K193" s="44" t="s">
        <v>732</v>
      </c>
      <c r="L193" s="9" t="str">
        <f t="shared" si="39"/>
        <v>Yes</v>
      </c>
    </row>
    <row r="194" spans="1:12" x14ac:dyDescent="0.2">
      <c r="A194" s="45" t="s">
        <v>1494</v>
      </c>
      <c r="B194" s="34" t="s">
        <v>217</v>
      </c>
      <c r="C194" s="9">
        <v>27.382413088</v>
      </c>
      <c r="D194" s="43" t="str">
        <f t="shared" si="36"/>
        <v>N/A</v>
      </c>
      <c r="E194" s="9">
        <v>28.183431145</v>
      </c>
      <c r="F194" s="43" t="str">
        <f t="shared" si="37"/>
        <v>N/A</v>
      </c>
      <c r="G194" s="9">
        <v>29.151315789000002</v>
      </c>
      <c r="H194" s="43" t="str">
        <f t="shared" si="38"/>
        <v>N/A</v>
      </c>
      <c r="I194" s="12">
        <v>2.9249999999999998</v>
      </c>
      <c r="J194" s="12">
        <v>3.4340000000000002</v>
      </c>
      <c r="K194" s="44" t="s">
        <v>732</v>
      </c>
      <c r="L194" s="9" t="str">
        <f t="shared" si="39"/>
        <v>Yes</v>
      </c>
    </row>
    <row r="195" spans="1:12" x14ac:dyDescent="0.2">
      <c r="A195" s="45" t="s">
        <v>1495</v>
      </c>
      <c r="B195" s="34" t="s">
        <v>217</v>
      </c>
      <c r="C195" s="9">
        <v>23.693135305999999</v>
      </c>
      <c r="D195" s="43" t="str">
        <f t="shared" si="36"/>
        <v>N/A</v>
      </c>
      <c r="E195" s="9">
        <v>24.125955082000001</v>
      </c>
      <c r="F195" s="43" t="str">
        <f t="shared" si="37"/>
        <v>N/A</v>
      </c>
      <c r="G195" s="9">
        <v>22.777717918</v>
      </c>
      <c r="H195" s="43" t="str">
        <f t="shared" si="38"/>
        <v>N/A</v>
      </c>
      <c r="I195" s="12">
        <v>1.827</v>
      </c>
      <c r="J195" s="12">
        <v>-5.59</v>
      </c>
      <c r="K195" s="44" t="s">
        <v>732</v>
      </c>
      <c r="L195" s="9" t="str">
        <f t="shared" si="39"/>
        <v>Yes</v>
      </c>
    </row>
    <row r="196" spans="1:12" ht="25.5" x14ac:dyDescent="0.2">
      <c r="A196" s="4" t="s">
        <v>1404</v>
      </c>
      <c r="B196" s="34" t="s">
        <v>217</v>
      </c>
      <c r="C196" s="46">
        <v>44579185</v>
      </c>
      <c r="D196" s="43" t="str">
        <f t="shared" si="36"/>
        <v>N/A</v>
      </c>
      <c r="E196" s="46">
        <v>47815487</v>
      </c>
      <c r="F196" s="43" t="str">
        <f t="shared" si="37"/>
        <v>N/A</v>
      </c>
      <c r="G196" s="46">
        <v>49255066</v>
      </c>
      <c r="H196" s="43" t="str">
        <f t="shared" si="38"/>
        <v>N/A</v>
      </c>
      <c r="I196" s="12">
        <v>7.26</v>
      </c>
      <c r="J196" s="12">
        <v>3.0110000000000001</v>
      </c>
      <c r="K196" s="44" t="s">
        <v>732</v>
      </c>
      <c r="L196" s="9" t="str">
        <f t="shared" si="39"/>
        <v>Yes</v>
      </c>
    </row>
    <row r="197" spans="1:12" x14ac:dyDescent="0.2">
      <c r="A197" s="4" t="s">
        <v>1496</v>
      </c>
      <c r="B197" s="34" t="s">
        <v>217</v>
      </c>
      <c r="C197" s="35">
        <v>3312</v>
      </c>
      <c r="D197" s="43" t="str">
        <f t="shared" si="36"/>
        <v>N/A</v>
      </c>
      <c r="E197" s="35">
        <v>3306</v>
      </c>
      <c r="F197" s="43" t="str">
        <f t="shared" si="37"/>
        <v>N/A</v>
      </c>
      <c r="G197" s="35">
        <v>3507</v>
      </c>
      <c r="H197" s="43" t="str">
        <f t="shared" si="38"/>
        <v>N/A</v>
      </c>
      <c r="I197" s="12">
        <v>-0.18099999999999999</v>
      </c>
      <c r="J197" s="12">
        <v>6.08</v>
      </c>
      <c r="K197" s="44" t="s">
        <v>732</v>
      </c>
      <c r="L197" s="9" t="str">
        <f t="shared" si="39"/>
        <v>Yes</v>
      </c>
    </row>
    <row r="198" spans="1:12" ht="25.5" x14ac:dyDescent="0.2">
      <c r="A198" s="4" t="s">
        <v>1497</v>
      </c>
      <c r="B198" s="34" t="s">
        <v>217</v>
      </c>
      <c r="C198" s="46">
        <v>13459.898853000001</v>
      </c>
      <c r="D198" s="43" t="str">
        <f t="shared" si="36"/>
        <v>N/A</v>
      </c>
      <c r="E198" s="46">
        <v>14463.244707</v>
      </c>
      <c r="F198" s="43" t="str">
        <f t="shared" si="37"/>
        <v>N/A</v>
      </c>
      <c r="G198" s="46">
        <v>14044.786426999999</v>
      </c>
      <c r="H198" s="43" t="str">
        <f t="shared" si="38"/>
        <v>N/A</v>
      </c>
      <c r="I198" s="12">
        <v>7.4539999999999997</v>
      </c>
      <c r="J198" s="12">
        <v>-2.89</v>
      </c>
      <c r="K198" s="44" t="s">
        <v>732</v>
      </c>
      <c r="L198" s="9" t="str">
        <f t="shared" si="39"/>
        <v>Yes</v>
      </c>
    </row>
    <row r="199" spans="1:12" ht="25.5" x14ac:dyDescent="0.2">
      <c r="A199" s="4" t="s">
        <v>1498</v>
      </c>
      <c r="B199" s="34" t="s">
        <v>217</v>
      </c>
      <c r="C199" s="46">
        <v>3430.0250752000002</v>
      </c>
      <c r="D199" s="43" t="str">
        <f t="shared" si="36"/>
        <v>N/A</v>
      </c>
      <c r="E199" s="46">
        <v>4345.9647887000001</v>
      </c>
      <c r="F199" s="43" t="str">
        <f t="shared" si="37"/>
        <v>N/A</v>
      </c>
      <c r="G199" s="46">
        <v>4150.7004565999996</v>
      </c>
      <c r="H199" s="43" t="str">
        <f t="shared" si="38"/>
        <v>N/A</v>
      </c>
      <c r="I199" s="12">
        <v>26.7</v>
      </c>
      <c r="J199" s="12">
        <v>-4.49</v>
      </c>
      <c r="K199" s="44" t="s">
        <v>732</v>
      </c>
      <c r="L199" s="9" t="str">
        <f t="shared" si="39"/>
        <v>Yes</v>
      </c>
    </row>
    <row r="200" spans="1:12" ht="25.5" x14ac:dyDescent="0.2">
      <c r="A200" s="4" t="s">
        <v>1499</v>
      </c>
      <c r="B200" s="34" t="s">
        <v>217</v>
      </c>
      <c r="C200" s="46">
        <v>28670.373100000001</v>
      </c>
      <c r="D200" s="43" t="str">
        <f t="shared" si="36"/>
        <v>N/A</v>
      </c>
      <c r="E200" s="46">
        <v>29787.997718999999</v>
      </c>
      <c r="F200" s="43" t="str">
        <f t="shared" si="37"/>
        <v>N/A</v>
      </c>
      <c r="G200" s="46">
        <v>30520.060030000001</v>
      </c>
      <c r="H200" s="43" t="str">
        <f t="shared" si="38"/>
        <v>N/A</v>
      </c>
      <c r="I200" s="12">
        <v>3.8980000000000001</v>
      </c>
      <c r="J200" s="12">
        <v>2.4580000000000002</v>
      </c>
      <c r="K200" s="44" t="s">
        <v>732</v>
      </c>
      <c r="L200" s="9" t="str">
        <f t="shared" si="39"/>
        <v>Yes</v>
      </c>
    </row>
    <row r="201" spans="1:12" ht="25.5" x14ac:dyDescent="0.2">
      <c r="A201" s="4" t="s">
        <v>1500</v>
      </c>
      <c r="B201" s="34" t="s">
        <v>217</v>
      </c>
      <c r="C201" s="9">
        <v>14.12848733</v>
      </c>
      <c r="D201" s="43" t="str">
        <f t="shared" si="36"/>
        <v>N/A</v>
      </c>
      <c r="E201" s="9">
        <v>14.059111206000001</v>
      </c>
      <c r="F201" s="43" t="str">
        <f t="shared" si="37"/>
        <v>N/A</v>
      </c>
      <c r="G201" s="9">
        <v>14.200680272</v>
      </c>
      <c r="H201" s="43" t="str">
        <f t="shared" si="38"/>
        <v>N/A</v>
      </c>
      <c r="I201" s="12">
        <v>-0.49099999999999999</v>
      </c>
      <c r="J201" s="12">
        <v>1.0069999999999999</v>
      </c>
      <c r="K201" s="44" t="s">
        <v>732</v>
      </c>
      <c r="L201" s="9" t="str">
        <f t="shared" si="39"/>
        <v>Yes</v>
      </c>
    </row>
    <row r="202" spans="1:12" ht="25.5" x14ac:dyDescent="0.2">
      <c r="A202" s="4" t="s">
        <v>1501</v>
      </c>
      <c r="B202" s="34" t="s">
        <v>217</v>
      </c>
      <c r="C202" s="9">
        <v>13.592365372</v>
      </c>
      <c r="D202" s="43" t="str">
        <f t="shared" si="36"/>
        <v>N/A</v>
      </c>
      <c r="E202" s="9">
        <v>13.566261772000001</v>
      </c>
      <c r="F202" s="43" t="str">
        <f t="shared" si="37"/>
        <v>N/A</v>
      </c>
      <c r="G202" s="9">
        <v>14.407894736999999</v>
      </c>
      <c r="H202" s="43" t="str">
        <f t="shared" si="38"/>
        <v>N/A</v>
      </c>
      <c r="I202" s="12">
        <v>-0.192</v>
      </c>
      <c r="J202" s="12">
        <v>6.2039999999999997</v>
      </c>
      <c r="K202" s="44" t="s">
        <v>732</v>
      </c>
      <c r="L202" s="9" t="str">
        <f t="shared" si="39"/>
        <v>Yes</v>
      </c>
    </row>
    <row r="203" spans="1:12" ht="25.5" x14ac:dyDescent="0.2">
      <c r="A203" s="4" t="s">
        <v>1502</v>
      </c>
      <c r="B203" s="34" t="s">
        <v>217</v>
      </c>
      <c r="C203" s="9">
        <v>15.390012863999999</v>
      </c>
      <c r="D203" s="43" t="str">
        <f t="shared" si="36"/>
        <v>N/A</v>
      </c>
      <c r="E203" s="9">
        <v>15.22343135</v>
      </c>
      <c r="F203" s="43" t="str">
        <f t="shared" si="37"/>
        <v>N/A</v>
      </c>
      <c r="G203" s="9">
        <v>14.179506519</v>
      </c>
      <c r="H203" s="43" t="str">
        <f t="shared" si="38"/>
        <v>N/A</v>
      </c>
      <c r="I203" s="12">
        <v>-1.08</v>
      </c>
      <c r="J203" s="12">
        <v>-6.86</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106326</v>
      </c>
      <c r="D6" s="43" t="str">
        <f>IF($B6="N/A","N/A",IF(C6&gt;10,"No",IF(C6&lt;-10,"No","Yes")))</f>
        <v>N/A</v>
      </c>
      <c r="E6" s="35">
        <v>109442</v>
      </c>
      <c r="F6" s="43" t="str">
        <f>IF($B6="N/A","N/A",IF(E6&gt;10,"No",IF(E6&lt;-10,"No","Yes")))</f>
        <v>N/A</v>
      </c>
      <c r="G6" s="35">
        <v>117517</v>
      </c>
      <c r="H6" s="43" t="str">
        <f>IF($B6="N/A","N/A",IF(G6&gt;10,"No",IF(G6&lt;-10,"No","Yes")))</f>
        <v>N/A</v>
      </c>
      <c r="I6" s="12">
        <v>2.931</v>
      </c>
      <c r="J6" s="12">
        <v>7.3780000000000001</v>
      </c>
      <c r="K6" s="44" t="s">
        <v>732</v>
      </c>
      <c r="L6" s="9" t="str">
        <f t="shared" ref="L6:L46" si="0">IF(J6="Div by 0", "N/A", IF(K6="N/A","N/A", IF(J6&gt;VALUE(MID(K6,1,2)), "No", IF(J6&lt;-1*VALUE(MID(K6,1,2)), "No", "Yes"))))</f>
        <v>Yes</v>
      </c>
    </row>
    <row r="7" spans="1:12" x14ac:dyDescent="0.2">
      <c r="A7" s="45" t="s">
        <v>10</v>
      </c>
      <c r="B7" s="34" t="s">
        <v>217</v>
      </c>
      <c r="C7" s="35">
        <v>80755</v>
      </c>
      <c r="D7" s="43" t="str">
        <f>IF($B7="N/A","N/A",IF(C7&gt;10,"No",IF(C7&lt;-10,"No","Yes")))</f>
        <v>N/A</v>
      </c>
      <c r="E7" s="35">
        <v>84313</v>
      </c>
      <c r="F7" s="43" t="str">
        <f>IF($B7="N/A","N/A",IF(E7&gt;10,"No",IF(E7&lt;-10,"No","Yes")))</f>
        <v>N/A</v>
      </c>
      <c r="G7" s="35">
        <v>91084</v>
      </c>
      <c r="H7" s="43" t="str">
        <f>IF($B7="N/A","N/A",IF(G7&gt;10,"No",IF(G7&lt;-10,"No","Yes")))</f>
        <v>N/A</v>
      </c>
      <c r="I7" s="12">
        <v>4.4059999999999997</v>
      </c>
      <c r="J7" s="12">
        <v>8.0310000000000006</v>
      </c>
      <c r="K7" s="44" t="s">
        <v>732</v>
      </c>
      <c r="L7" s="9" t="str">
        <f t="shared" si="0"/>
        <v>Yes</v>
      </c>
    </row>
    <row r="8" spans="1:12" x14ac:dyDescent="0.2">
      <c r="A8" s="45" t="s">
        <v>91</v>
      </c>
      <c r="B8" s="9" t="s">
        <v>301</v>
      </c>
      <c r="C8" s="8">
        <v>75.950379022999996</v>
      </c>
      <c r="D8" s="43" t="str">
        <f>IF($B8="N/A","N/A",IF(C8&gt;90,"No",IF(C8&lt;65,"No","Yes")))</f>
        <v>Yes</v>
      </c>
      <c r="E8" s="8">
        <v>77.038979550999997</v>
      </c>
      <c r="F8" s="43" t="str">
        <f>IF($B8="N/A","N/A",IF(E8&gt;90,"No",IF(E8&lt;65,"No","Yes")))</f>
        <v>Yes</v>
      </c>
      <c r="G8" s="8">
        <v>77.507084081000002</v>
      </c>
      <c r="H8" s="43" t="str">
        <f>IF($B8="N/A","N/A",IF(G8&gt;90,"No",IF(G8&lt;65,"No","Yes")))</f>
        <v>Yes</v>
      </c>
      <c r="I8" s="12">
        <v>1.4330000000000001</v>
      </c>
      <c r="J8" s="12">
        <v>0.60760000000000003</v>
      </c>
      <c r="K8" s="44" t="s">
        <v>732</v>
      </c>
      <c r="L8" s="9" t="str">
        <f t="shared" si="0"/>
        <v>Yes</v>
      </c>
    </row>
    <row r="9" spans="1:12" x14ac:dyDescent="0.2">
      <c r="A9" s="45" t="s">
        <v>92</v>
      </c>
      <c r="B9" s="9" t="s">
        <v>302</v>
      </c>
      <c r="C9" s="8">
        <v>91.741781548000006</v>
      </c>
      <c r="D9" s="43" t="str">
        <f>IF($B9="N/A","N/A",IF(C9&gt;100,"No",IF(C9&lt;90,"No","Yes")))</f>
        <v>Yes</v>
      </c>
      <c r="E9" s="8">
        <v>92.060441381000004</v>
      </c>
      <c r="F9" s="43" t="str">
        <f>IF($B9="N/A","N/A",IF(E9&gt;100,"No",IF(E9&lt;90,"No","Yes")))</f>
        <v>Yes</v>
      </c>
      <c r="G9" s="8">
        <v>91.963209641999995</v>
      </c>
      <c r="H9" s="43" t="str">
        <f>IF($B9="N/A","N/A",IF(G9&gt;100,"No",IF(G9&lt;90,"No","Yes")))</f>
        <v>Yes</v>
      </c>
      <c r="I9" s="12">
        <v>0.3473</v>
      </c>
      <c r="J9" s="12">
        <v>-0.106</v>
      </c>
      <c r="K9" s="44" t="s">
        <v>732</v>
      </c>
      <c r="L9" s="9" t="str">
        <f t="shared" si="0"/>
        <v>Yes</v>
      </c>
    </row>
    <row r="10" spans="1:12" x14ac:dyDescent="0.2">
      <c r="A10" s="45" t="s">
        <v>93</v>
      </c>
      <c r="B10" s="9" t="s">
        <v>303</v>
      </c>
      <c r="C10" s="8">
        <v>89.144075916999995</v>
      </c>
      <c r="D10" s="43" t="str">
        <f>IF($B10="N/A","N/A",IF(C10&gt;100,"No",IF(C10&lt;85,"No","Yes")))</f>
        <v>Yes</v>
      </c>
      <c r="E10" s="8">
        <v>90.419379258000006</v>
      </c>
      <c r="F10" s="43" t="str">
        <f>IF($B10="N/A","N/A",IF(E10&gt;100,"No",IF(E10&lt;85,"No","Yes")))</f>
        <v>Yes</v>
      </c>
      <c r="G10" s="8">
        <v>89.943430043999996</v>
      </c>
      <c r="H10" s="43" t="str">
        <f>IF($B10="N/A","N/A",IF(G10&gt;100,"No",IF(G10&lt;85,"No","Yes")))</f>
        <v>Yes</v>
      </c>
      <c r="I10" s="12">
        <v>1.431</v>
      </c>
      <c r="J10" s="12">
        <v>-0.52600000000000002</v>
      </c>
      <c r="K10" s="44" t="s">
        <v>732</v>
      </c>
      <c r="L10" s="9" t="str">
        <f t="shared" si="0"/>
        <v>Yes</v>
      </c>
    </row>
    <row r="11" spans="1:12" x14ac:dyDescent="0.2">
      <c r="A11" s="45" t="s">
        <v>94</v>
      </c>
      <c r="B11" s="9" t="s">
        <v>304</v>
      </c>
      <c r="C11" s="8">
        <v>65.631164826000003</v>
      </c>
      <c r="D11" s="43" t="str">
        <f>IF($B11="N/A","N/A",IF(C11&gt;100,"No",IF(C11&lt;80,"No","Yes")))</f>
        <v>No</v>
      </c>
      <c r="E11" s="8">
        <v>67.078741691999994</v>
      </c>
      <c r="F11" s="43" t="str">
        <f>IF($B11="N/A","N/A",IF(E11&gt;100,"No",IF(E11&lt;80,"No","Yes")))</f>
        <v>No</v>
      </c>
      <c r="G11" s="8">
        <v>68.711156392999996</v>
      </c>
      <c r="H11" s="43" t="str">
        <f>IF($B11="N/A","N/A",IF(G11&gt;100,"No",IF(G11&lt;80,"No","Yes")))</f>
        <v>No</v>
      </c>
      <c r="I11" s="12">
        <v>2.206</v>
      </c>
      <c r="J11" s="12">
        <v>2.4340000000000002</v>
      </c>
      <c r="K11" s="44" t="s">
        <v>732</v>
      </c>
      <c r="L11" s="9" t="str">
        <f t="shared" si="0"/>
        <v>Yes</v>
      </c>
    </row>
    <row r="12" spans="1:12" x14ac:dyDescent="0.2">
      <c r="A12" s="45" t="s">
        <v>95</v>
      </c>
      <c r="B12" s="9" t="s">
        <v>304</v>
      </c>
      <c r="C12" s="8">
        <v>61.747599080000001</v>
      </c>
      <c r="D12" s="43" t="str">
        <f>IF($B12="N/A","N/A",IF(C12&gt;100,"No",IF(C12&lt;80,"No","Yes")))</f>
        <v>No</v>
      </c>
      <c r="E12" s="8">
        <v>63.267058589999998</v>
      </c>
      <c r="F12" s="43" t="str">
        <f>IF($B12="N/A","N/A",IF(E12&gt;100,"No",IF(E12&lt;80,"No","Yes")))</f>
        <v>No</v>
      </c>
      <c r="G12" s="8">
        <v>63.344923094999999</v>
      </c>
      <c r="H12" s="43" t="str">
        <f>IF($B12="N/A","N/A",IF(G12&gt;100,"No",IF(G12&lt;80,"No","Yes")))</f>
        <v>No</v>
      </c>
      <c r="I12" s="12">
        <v>2.4609999999999999</v>
      </c>
      <c r="J12" s="12">
        <v>0.1231</v>
      </c>
      <c r="K12" s="44" t="s">
        <v>732</v>
      </c>
      <c r="L12" s="9" t="str">
        <f t="shared" si="0"/>
        <v>Yes</v>
      </c>
    </row>
    <row r="13" spans="1:12" x14ac:dyDescent="0.2">
      <c r="A13" s="3" t="s">
        <v>96</v>
      </c>
      <c r="B13" s="34" t="s">
        <v>217</v>
      </c>
      <c r="C13" s="35">
        <v>69645.210000000006</v>
      </c>
      <c r="D13" s="43" t="str">
        <f t="shared" ref="D13:D44" si="1">IF($B13="N/A","N/A",IF(C13&gt;10,"No",IF(C13&lt;-10,"No","Yes")))</f>
        <v>N/A</v>
      </c>
      <c r="E13" s="35">
        <v>73943.789999999994</v>
      </c>
      <c r="F13" s="43" t="str">
        <f t="shared" ref="F13:F44" si="2">IF($B13="N/A","N/A",IF(E13&gt;10,"No",IF(E13&lt;-10,"No","Yes")))</f>
        <v>N/A</v>
      </c>
      <c r="G13" s="35">
        <v>81341.3</v>
      </c>
      <c r="H13" s="43" t="str">
        <f t="shared" ref="H13:H44" si="3">IF($B13="N/A","N/A",IF(G13&gt;10,"No",IF(G13&lt;-10,"No","Yes")))</f>
        <v>N/A</v>
      </c>
      <c r="I13" s="12">
        <v>6.1719999999999997</v>
      </c>
      <c r="J13" s="12">
        <v>10</v>
      </c>
      <c r="K13" s="44" t="s">
        <v>732</v>
      </c>
      <c r="L13" s="9" t="str">
        <f t="shared" si="0"/>
        <v>Yes</v>
      </c>
    </row>
    <row r="14" spans="1:12" x14ac:dyDescent="0.2">
      <c r="A14" s="3" t="s">
        <v>100</v>
      </c>
      <c r="B14" s="34" t="s">
        <v>217</v>
      </c>
      <c r="C14" s="35">
        <v>15088</v>
      </c>
      <c r="D14" s="43" t="str">
        <f t="shared" si="1"/>
        <v>N/A</v>
      </c>
      <c r="E14" s="35">
        <v>15089</v>
      </c>
      <c r="F14" s="43" t="str">
        <f t="shared" si="2"/>
        <v>N/A</v>
      </c>
      <c r="G14" s="35">
        <v>15765</v>
      </c>
      <c r="H14" s="43" t="str">
        <f t="shared" si="3"/>
        <v>N/A</v>
      </c>
      <c r="I14" s="12">
        <v>6.6E-3</v>
      </c>
      <c r="J14" s="12">
        <v>4.4800000000000004</v>
      </c>
      <c r="K14" s="44" t="s">
        <v>732</v>
      </c>
      <c r="L14" s="9" t="str">
        <f t="shared" si="0"/>
        <v>Yes</v>
      </c>
    </row>
    <row r="15" spans="1:12" x14ac:dyDescent="0.2">
      <c r="A15" s="3" t="s">
        <v>984</v>
      </c>
      <c r="B15" s="34" t="s">
        <v>217</v>
      </c>
      <c r="C15" s="35">
        <v>9206</v>
      </c>
      <c r="D15" s="43" t="str">
        <f t="shared" si="1"/>
        <v>N/A</v>
      </c>
      <c r="E15" s="35">
        <v>9497</v>
      </c>
      <c r="F15" s="43" t="str">
        <f t="shared" si="2"/>
        <v>N/A</v>
      </c>
      <c r="G15" s="35">
        <v>9895</v>
      </c>
      <c r="H15" s="43" t="str">
        <f t="shared" si="3"/>
        <v>N/A</v>
      </c>
      <c r="I15" s="12">
        <v>3.161</v>
      </c>
      <c r="J15" s="12">
        <v>4.1909999999999998</v>
      </c>
      <c r="K15" s="44" t="s">
        <v>732</v>
      </c>
      <c r="L15" s="9" t="str">
        <f t="shared" si="0"/>
        <v>Yes</v>
      </c>
    </row>
    <row r="16" spans="1:12" x14ac:dyDescent="0.2">
      <c r="A16" s="3" t="s">
        <v>985</v>
      </c>
      <c r="B16" s="34" t="s">
        <v>217</v>
      </c>
      <c r="C16" s="35">
        <v>0</v>
      </c>
      <c r="D16" s="43" t="str">
        <f t="shared" si="1"/>
        <v>N/A</v>
      </c>
      <c r="E16" s="35">
        <v>0</v>
      </c>
      <c r="F16" s="43" t="str">
        <f t="shared" si="2"/>
        <v>N/A</v>
      </c>
      <c r="G16" s="35">
        <v>0</v>
      </c>
      <c r="H16" s="43" t="str">
        <f t="shared" si="3"/>
        <v>N/A</v>
      </c>
      <c r="I16" s="12" t="s">
        <v>1743</v>
      </c>
      <c r="J16" s="12" t="s">
        <v>1743</v>
      </c>
      <c r="K16" s="44" t="s">
        <v>732</v>
      </c>
      <c r="L16" s="9" t="str">
        <f t="shared" si="0"/>
        <v>N/A</v>
      </c>
    </row>
    <row r="17" spans="1:12" x14ac:dyDescent="0.2">
      <c r="A17" s="3" t="s">
        <v>986</v>
      </c>
      <c r="B17" s="34" t="s">
        <v>217</v>
      </c>
      <c r="C17" s="35">
        <v>388</v>
      </c>
      <c r="D17" s="43" t="str">
        <f t="shared" si="1"/>
        <v>N/A</v>
      </c>
      <c r="E17" s="35">
        <v>308</v>
      </c>
      <c r="F17" s="43" t="str">
        <f t="shared" si="2"/>
        <v>N/A</v>
      </c>
      <c r="G17" s="35">
        <v>249</v>
      </c>
      <c r="H17" s="43" t="str">
        <f t="shared" si="3"/>
        <v>N/A</v>
      </c>
      <c r="I17" s="12">
        <v>-20.6</v>
      </c>
      <c r="J17" s="12">
        <v>-19.2</v>
      </c>
      <c r="K17" s="44" t="s">
        <v>732</v>
      </c>
      <c r="L17" s="9" t="str">
        <f t="shared" si="0"/>
        <v>Yes</v>
      </c>
    </row>
    <row r="18" spans="1:12" x14ac:dyDescent="0.2">
      <c r="A18" s="3" t="s">
        <v>987</v>
      </c>
      <c r="B18" s="34" t="s">
        <v>217</v>
      </c>
      <c r="C18" s="35">
        <v>5494</v>
      </c>
      <c r="D18" s="43" t="str">
        <f t="shared" si="1"/>
        <v>N/A</v>
      </c>
      <c r="E18" s="35">
        <v>5284</v>
      </c>
      <c r="F18" s="43" t="str">
        <f t="shared" si="2"/>
        <v>N/A</v>
      </c>
      <c r="G18" s="35">
        <v>5621</v>
      </c>
      <c r="H18" s="43" t="str">
        <f t="shared" si="3"/>
        <v>N/A</v>
      </c>
      <c r="I18" s="12">
        <v>-3.82</v>
      </c>
      <c r="J18" s="12">
        <v>6.3780000000000001</v>
      </c>
      <c r="K18" s="44" t="s">
        <v>732</v>
      </c>
      <c r="L18" s="9" t="str">
        <f t="shared" si="0"/>
        <v>Yes</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32351</v>
      </c>
      <c r="D20" s="43" t="str">
        <f t="shared" si="1"/>
        <v>N/A</v>
      </c>
      <c r="E20" s="35">
        <v>33025</v>
      </c>
      <c r="F20" s="43" t="str">
        <f t="shared" si="2"/>
        <v>N/A</v>
      </c>
      <c r="G20" s="35">
        <v>35708</v>
      </c>
      <c r="H20" s="43" t="str">
        <f t="shared" si="3"/>
        <v>N/A</v>
      </c>
      <c r="I20" s="12">
        <v>2.0830000000000002</v>
      </c>
      <c r="J20" s="12">
        <v>8.1240000000000006</v>
      </c>
      <c r="K20" s="44" t="s">
        <v>732</v>
      </c>
      <c r="L20" s="9" t="str">
        <f t="shared" si="0"/>
        <v>Yes</v>
      </c>
    </row>
    <row r="21" spans="1:12" x14ac:dyDescent="0.2">
      <c r="A21" s="3" t="s">
        <v>989</v>
      </c>
      <c r="B21" s="34" t="s">
        <v>217</v>
      </c>
      <c r="C21" s="35">
        <v>27237</v>
      </c>
      <c r="D21" s="43" t="str">
        <f t="shared" si="1"/>
        <v>N/A</v>
      </c>
      <c r="E21" s="35">
        <v>28077</v>
      </c>
      <c r="F21" s="43" t="str">
        <f t="shared" si="2"/>
        <v>N/A</v>
      </c>
      <c r="G21" s="35">
        <v>30608</v>
      </c>
      <c r="H21" s="43" t="str">
        <f t="shared" si="3"/>
        <v>N/A</v>
      </c>
      <c r="I21" s="12">
        <v>3.0840000000000001</v>
      </c>
      <c r="J21" s="12">
        <v>9.0139999999999993</v>
      </c>
      <c r="K21" s="44" t="s">
        <v>732</v>
      </c>
      <c r="L21" s="9" t="str">
        <f t="shared" si="0"/>
        <v>Yes</v>
      </c>
    </row>
    <row r="22" spans="1:12" x14ac:dyDescent="0.2">
      <c r="A22" s="3" t="s">
        <v>990</v>
      </c>
      <c r="B22" s="34" t="s">
        <v>217</v>
      </c>
      <c r="C22" s="35">
        <v>0</v>
      </c>
      <c r="D22" s="43" t="str">
        <f t="shared" si="1"/>
        <v>N/A</v>
      </c>
      <c r="E22" s="35">
        <v>0</v>
      </c>
      <c r="F22" s="43" t="str">
        <f t="shared" si="2"/>
        <v>N/A</v>
      </c>
      <c r="G22" s="35">
        <v>0</v>
      </c>
      <c r="H22" s="43" t="str">
        <f t="shared" si="3"/>
        <v>N/A</v>
      </c>
      <c r="I22" s="12" t="s">
        <v>1743</v>
      </c>
      <c r="J22" s="12" t="s">
        <v>1743</v>
      </c>
      <c r="K22" s="44" t="s">
        <v>732</v>
      </c>
      <c r="L22" s="9" t="str">
        <f t="shared" si="0"/>
        <v>N/A</v>
      </c>
    </row>
    <row r="23" spans="1:12" x14ac:dyDescent="0.2">
      <c r="A23" s="3" t="s">
        <v>991</v>
      </c>
      <c r="B23" s="34" t="s">
        <v>217</v>
      </c>
      <c r="C23" s="35">
        <v>845</v>
      </c>
      <c r="D23" s="43" t="str">
        <f t="shared" si="1"/>
        <v>N/A</v>
      </c>
      <c r="E23" s="35">
        <v>796</v>
      </c>
      <c r="F23" s="43" t="str">
        <f t="shared" si="2"/>
        <v>N/A</v>
      </c>
      <c r="G23" s="35">
        <v>840</v>
      </c>
      <c r="H23" s="43" t="str">
        <f t="shared" si="3"/>
        <v>N/A</v>
      </c>
      <c r="I23" s="12">
        <v>-5.8</v>
      </c>
      <c r="J23" s="12">
        <v>5.5279999999999996</v>
      </c>
      <c r="K23" s="44" t="s">
        <v>732</v>
      </c>
      <c r="L23" s="9" t="str">
        <f t="shared" si="0"/>
        <v>Yes</v>
      </c>
    </row>
    <row r="24" spans="1:12" x14ac:dyDescent="0.2">
      <c r="A24" s="3" t="s">
        <v>992</v>
      </c>
      <c r="B24" s="34" t="s">
        <v>217</v>
      </c>
      <c r="C24" s="35">
        <v>4269</v>
      </c>
      <c r="D24" s="43" t="str">
        <f t="shared" si="1"/>
        <v>N/A</v>
      </c>
      <c r="E24" s="35">
        <v>4152</v>
      </c>
      <c r="F24" s="43" t="str">
        <f t="shared" si="2"/>
        <v>N/A</v>
      </c>
      <c r="G24" s="35">
        <v>4260</v>
      </c>
      <c r="H24" s="43" t="str">
        <f t="shared" si="3"/>
        <v>N/A</v>
      </c>
      <c r="I24" s="12">
        <v>-2.74</v>
      </c>
      <c r="J24" s="12">
        <v>2.601</v>
      </c>
      <c r="K24" s="44" t="s">
        <v>732</v>
      </c>
      <c r="L24" s="9" t="str">
        <f t="shared" si="0"/>
        <v>Yes</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44101</v>
      </c>
      <c r="D26" s="43" t="str">
        <f t="shared" si="1"/>
        <v>N/A</v>
      </c>
      <c r="E26" s="35">
        <v>46189</v>
      </c>
      <c r="F26" s="43" t="str">
        <f t="shared" si="2"/>
        <v>N/A</v>
      </c>
      <c r="G26" s="35">
        <v>49075</v>
      </c>
      <c r="H26" s="43" t="str">
        <f t="shared" si="3"/>
        <v>N/A</v>
      </c>
      <c r="I26" s="12">
        <v>4.7350000000000003</v>
      </c>
      <c r="J26" s="12">
        <v>6.2480000000000002</v>
      </c>
      <c r="K26" s="44" t="s">
        <v>732</v>
      </c>
      <c r="L26" s="9" t="str">
        <f t="shared" si="0"/>
        <v>Yes</v>
      </c>
    </row>
    <row r="27" spans="1:12" x14ac:dyDescent="0.2">
      <c r="A27" s="3" t="s">
        <v>994</v>
      </c>
      <c r="B27" s="34" t="s">
        <v>217</v>
      </c>
      <c r="C27" s="35">
        <v>20483</v>
      </c>
      <c r="D27" s="43" t="str">
        <f t="shared" si="1"/>
        <v>N/A</v>
      </c>
      <c r="E27" s="35">
        <v>19934</v>
      </c>
      <c r="F27" s="43" t="str">
        <f t="shared" si="2"/>
        <v>N/A</v>
      </c>
      <c r="G27" s="35">
        <v>20520</v>
      </c>
      <c r="H27" s="43" t="str">
        <f t="shared" si="3"/>
        <v>N/A</v>
      </c>
      <c r="I27" s="12">
        <v>-2.68</v>
      </c>
      <c r="J27" s="12">
        <v>2.94</v>
      </c>
      <c r="K27" s="44" t="s">
        <v>732</v>
      </c>
      <c r="L27" s="9" t="str">
        <f t="shared" si="0"/>
        <v>Yes</v>
      </c>
    </row>
    <row r="28" spans="1:12" x14ac:dyDescent="0.2">
      <c r="A28" s="3" t="s">
        <v>995</v>
      </c>
      <c r="B28" s="34" t="s">
        <v>217</v>
      </c>
      <c r="C28" s="35">
        <v>0</v>
      </c>
      <c r="D28" s="43" t="str">
        <f t="shared" si="1"/>
        <v>N/A</v>
      </c>
      <c r="E28" s="35">
        <v>0</v>
      </c>
      <c r="F28" s="43" t="str">
        <f t="shared" si="2"/>
        <v>N/A</v>
      </c>
      <c r="G28" s="35">
        <v>0</v>
      </c>
      <c r="H28" s="43" t="str">
        <f t="shared" si="3"/>
        <v>N/A</v>
      </c>
      <c r="I28" s="12" t="s">
        <v>1743</v>
      </c>
      <c r="J28" s="12" t="s">
        <v>1743</v>
      </c>
      <c r="K28" s="44" t="s">
        <v>732</v>
      </c>
      <c r="L28" s="9" t="str">
        <f t="shared" si="0"/>
        <v>N/A</v>
      </c>
    </row>
    <row r="29" spans="1:12" x14ac:dyDescent="0.2">
      <c r="A29" s="3" t="s">
        <v>996</v>
      </c>
      <c r="B29" s="34" t="s">
        <v>217</v>
      </c>
      <c r="C29" s="35">
        <v>0</v>
      </c>
      <c r="D29" s="43" t="str">
        <f t="shared" si="1"/>
        <v>N/A</v>
      </c>
      <c r="E29" s="35">
        <v>0</v>
      </c>
      <c r="F29" s="43" t="str">
        <f t="shared" si="2"/>
        <v>N/A</v>
      </c>
      <c r="G29" s="116">
        <v>0</v>
      </c>
      <c r="H29" s="43" t="str">
        <f t="shared" si="3"/>
        <v>N/A</v>
      </c>
      <c r="I29" s="12" t="s">
        <v>1743</v>
      </c>
      <c r="J29" s="12" t="s">
        <v>1743</v>
      </c>
      <c r="K29" s="44" t="s">
        <v>732</v>
      </c>
      <c r="L29" s="9" t="str">
        <f t="shared" si="0"/>
        <v>N/A</v>
      </c>
    </row>
    <row r="30" spans="1:12" x14ac:dyDescent="0.2">
      <c r="A30" s="3" t="s">
        <v>997</v>
      </c>
      <c r="B30" s="34" t="s">
        <v>217</v>
      </c>
      <c r="C30" s="35">
        <v>12438</v>
      </c>
      <c r="D30" s="43" t="str">
        <f t="shared" si="1"/>
        <v>N/A</v>
      </c>
      <c r="E30" s="35">
        <v>15055</v>
      </c>
      <c r="F30" s="43" t="str">
        <f t="shared" si="2"/>
        <v>N/A</v>
      </c>
      <c r="G30" s="35">
        <v>17430</v>
      </c>
      <c r="H30" s="43" t="str">
        <f t="shared" si="3"/>
        <v>N/A</v>
      </c>
      <c r="I30" s="12">
        <v>21.04</v>
      </c>
      <c r="J30" s="12">
        <v>15.78</v>
      </c>
      <c r="K30" s="44" t="s">
        <v>732</v>
      </c>
      <c r="L30" s="9" t="str">
        <f t="shared" si="0"/>
        <v>Yes</v>
      </c>
    </row>
    <row r="31" spans="1:12" x14ac:dyDescent="0.2">
      <c r="A31" s="3" t="s">
        <v>998</v>
      </c>
      <c r="B31" s="34" t="s">
        <v>217</v>
      </c>
      <c r="C31" s="35">
        <v>1438</v>
      </c>
      <c r="D31" s="43" t="str">
        <f t="shared" si="1"/>
        <v>N/A</v>
      </c>
      <c r="E31" s="35">
        <v>1877</v>
      </c>
      <c r="F31" s="43" t="str">
        <f t="shared" si="2"/>
        <v>N/A</v>
      </c>
      <c r="G31" s="35">
        <v>2200</v>
      </c>
      <c r="H31" s="43" t="str">
        <f t="shared" si="3"/>
        <v>N/A</v>
      </c>
      <c r="I31" s="12">
        <v>30.53</v>
      </c>
      <c r="J31" s="12">
        <v>17.21</v>
      </c>
      <c r="K31" s="44" t="s">
        <v>732</v>
      </c>
      <c r="L31" s="9" t="str">
        <f t="shared" si="0"/>
        <v>Yes</v>
      </c>
    </row>
    <row r="32" spans="1:12" x14ac:dyDescent="0.2">
      <c r="A32" s="3" t="s">
        <v>999</v>
      </c>
      <c r="B32" s="34" t="s">
        <v>217</v>
      </c>
      <c r="C32" s="35">
        <v>9742</v>
      </c>
      <c r="D32" s="43" t="str">
        <f t="shared" si="1"/>
        <v>N/A</v>
      </c>
      <c r="E32" s="35">
        <v>9323</v>
      </c>
      <c r="F32" s="43" t="str">
        <f t="shared" si="2"/>
        <v>N/A</v>
      </c>
      <c r="G32" s="35">
        <v>8925</v>
      </c>
      <c r="H32" s="43" t="str">
        <f t="shared" si="3"/>
        <v>N/A</v>
      </c>
      <c r="I32" s="12">
        <v>-4.3</v>
      </c>
      <c r="J32" s="12">
        <v>-4.2699999999999996</v>
      </c>
      <c r="K32" s="44" t="s">
        <v>732</v>
      </c>
      <c r="L32" s="9" t="str">
        <f t="shared" si="0"/>
        <v>Yes</v>
      </c>
    </row>
    <row r="33" spans="1:12" x14ac:dyDescent="0.2">
      <c r="A33" s="3" t="s">
        <v>1000</v>
      </c>
      <c r="B33" s="34" t="s">
        <v>217</v>
      </c>
      <c r="C33" s="35">
        <v>0</v>
      </c>
      <c r="D33" s="43" t="str">
        <f t="shared" si="1"/>
        <v>N/A</v>
      </c>
      <c r="E33" s="35">
        <v>0</v>
      </c>
      <c r="F33" s="43" t="str">
        <f t="shared" si="2"/>
        <v>N/A</v>
      </c>
      <c r="G33" s="35">
        <v>0</v>
      </c>
      <c r="H33" s="43" t="str">
        <f t="shared" si="3"/>
        <v>N/A</v>
      </c>
      <c r="I33" s="12" t="s">
        <v>1743</v>
      </c>
      <c r="J33" s="12" t="s">
        <v>1743</v>
      </c>
      <c r="K33" s="44" t="s">
        <v>732</v>
      </c>
      <c r="L33" s="9" t="str">
        <f t="shared" si="0"/>
        <v>N/A</v>
      </c>
    </row>
    <row r="34" spans="1:12" x14ac:dyDescent="0.2">
      <c r="A34" s="3" t="s">
        <v>105</v>
      </c>
      <c r="B34" s="34" t="s">
        <v>217</v>
      </c>
      <c r="C34" s="35">
        <v>14786</v>
      </c>
      <c r="D34" s="43" t="str">
        <f t="shared" si="1"/>
        <v>N/A</v>
      </c>
      <c r="E34" s="35">
        <v>15139</v>
      </c>
      <c r="F34" s="43" t="str">
        <f t="shared" si="2"/>
        <v>N/A</v>
      </c>
      <c r="G34" s="35">
        <v>16969</v>
      </c>
      <c r="H34" s="43" t="str">
        <f t="shared" si="3"/>
        <v>N/A</v>
      </c>
      <c r="I34" s="12">
        <v>2.387</v>
      </c>
      <c r="J34" s="12">
        <v>12.09</v>
      </c>
      <c r="K34" s="44" t="s">
        <v>732</v>
      </c>
      <c r="L34" s="9" t="str">
        <f t="shared" si="0"/>
        <v>Yes</v>
      </c>
    </row>
    <row r="35" spans="1:12" x14ac:dyDescent="0.2">
      <c r="A35" s="3" t="s">
        <v>1001</v>
      </c>
      <c r="B35" s="34" t="s">
        <v>217</v>
      </c>
      <c r="C35" s="35">
        <v>12413</v>
      </c>
      <c r="D35" s="43" t="str">
        <f t="shared" si="1"/>
        <v>N/A</v>
      </c>
      <c r="E35" s="35">
        <v>11959</v>
      </c>
      <c r="F35" s="43" t="str">
        <f t="shared" si="2"/>
        <v>N/A</v>
      </c>
      <c r="G35" s="35">
        <v>12876</v>
      </c>
      <c r="H35" s="43" t="str">
        <f t="shared" si="3"/>
        <v>N/A</v>
      </c>
      <c r="I35" s="12">
        <v>-3.66</v>
      </c>
      <c r="J35" s="12">
        <v>7.6680000000000001</v>
      </c>
      <c r="K35" s="44" t="s">
        <v>732</v>
      </c>
      <c r="L35" s="9" t="str">
        <f t="shared" si="0"/>
        <v>Yes</v>
      </c>
    </row>
    <row r="36" spans="1:12" x14ac:dyDescent="0.2">
      <c r="A36" s="3" t="s">
        <v>1002</v>
      </c>
      <c r="B36" s="34" t="s">
        <v>217</v>
      </c>
      <c r="C36" s="35">
        <v>0</v>
      </c>
      <c r="D36" s="43" t="str">
        <f t="shared" si="1"/>
        <v>N/A</v>
      </c>
      <c r="E36" s="35">
        <v>0</v>
      </c>
      <c r="F36" s="43" t="str">
        <f t="shared" si="2"/>
        <v>N/A</v>
      </c>
      <c r="G36" s="35">
        <v>0</v>
      </c>
      <c r="H36" s="43" t="str">
        <f t="shared" si="3"/>
        <v>N/A</v>
      </c>
      <c r="I36" s="12" t="s">
        <v>1743</v>
      </c>
      <c r="J36" s="12" t="s">
        <v>1743</v>
      </c>
      <c r="K36" s="44" t="s">
        <v>732</v>
      </c>
      <c r="L36" s="9" t="str">
        <f t="shared" si="0"/>
        <v>N/A</v>
      </c>
    </row>
    <row r="37" spans="1:12" x14ac:dyDescent="0.2">
      <c r="A37" s="3" t="s">
        <v>1003</v>
      </c>
      <c r="B37" s="34" t="s">
        <v>217</v>
      </c>
      <c r="C37" s="35">
        <v>0</v>
      </c>
      <c r="D37" s="43" t="str">
        <f t="shared" si="1"/>
        <v>N/A</v>
      </c>
      <c r="E37" s="35">
        <v>0</v>
      </c>
      <c r="F37" s="43" t="str">
        <f t="shared" si="2"/>
        <v>N/A</v>
      </c>
      <c r="G37" s="35">
        <v>0</v>
      </c>
      <c r="H37" s="43" t="str">
        <f t="shared" si="3"/>
        <v>N/A</v>
      </c>
      <c r="I37" s="12" t="s">
        <v>1743</v>
      </c>
      <c r="J37" s="12" t="s">
        <v>1743</v>
      </c>
      <c r="K37" s="44" t="s">
        <v>732</v>
      </c>
      <c r="L37" s="9" t="str">
        <f t="shared" si="0"/>
        <v>N/A</v>
      </c>
    </row>
    <row r="38" spans="1:12" x14ac:dyDescent="0.2">
      <c r="A38" s="3" t="s">
        <v>1004</v>
      </c>
      <c r="B38" s="34" t="s">
        <v>217</v>
      </c>
      <c r="C38" s="35">
        <v>2063</v>
      </c>
      <c r="D38" s="43" t="str">
        <f t="shared" si="1"/>
        <v>N/A</v>
      </c>
      <c r="E38" s="35">
        <v>2345</v>
      </c>
      <c r="F38" s="43" t="str">
        <f t="shared" si="2"/>
        <v>N/A</v>
      </c>
      <c r="G38" s="35">
        <v>2892</v>
      </c>
      <c r="H38" s="43" t="str">
        <f t="shared" si="3"/>
        <v>N/A</v>
      </c>
      <c r="I38" s="12">
        <v>13.67</v>
      </c>
      <c r="J38" s="12">
        <v>23.33</v>
      </c>
      <c r="K38" s="44" t="s">
        <v>732</v>
      </c>
      <c r="L38" s="9" t="str">
        <f t="shared" si="0"/>
        <v>Yes</v>
      </c>
    </row>
    <row r="39" spans="1:12" x14ac:dyDescent="0.2">
      <c r="A39" s="3" t="s">
        <v>1005</v>
      </c>
      <c r="B39" s="34" t="s">
        <v>217</v>
      </c>
      <c r="C39" s="35">
        <v>310</v>
      </c>
      <c r="D39" s="43" t="str">
        <f t="shared" si="1"/>
        <v>N/A</v>
      </c>
      <c r="E39" s="35">
        <v>835</v>
      </c>
      <c r="F39" s="43" t="str">
        <f t="shared" si="2"/>
        <v>N/A</v>
      </c>
      <c r="G39" s="35">
        <v>1201</v>
      </c>
      <c r="H39" s="43" t="str">
        <f t="shared" si="3"/>
        <v>N/A</v>
      </c>
      <c r="I39" s="12">
        <v>169.4</v>
      </c>
      <c r="J39" s="12">
        <v>43.83</v>
      </c>
      <c r="K39" s="44" t="s">
        <v>732</v>
      </c>
      <c r="L39" s="9" t="str">
        <f t="shared" si="0"/>
        <v>No</v>
      </c>
    </row>
    <row r="40" spans="1:12" x14ac:dyDescent="0.2">
      <c r="A40" s="3" t="s">
        <v>1006</v>
      </c>
      <c r="B40" s="34" t="s">
        <v>217</v>
      </c>
      <c r="C40" s="35">
        <v>0</v>
      </c>
      <c r="D40" s="43" t="str">
        <f t="shared" si="1"/>
        <v>N/A</v>
      </c>
      <c r="E40" s="35">
        <v>0</v>
      </c>
      <c r="F40" s="43" t="str">
        <f t="shared" si="2"/>
        <v>N/A</v>
      </c>
      <c r="G40" s="35">
        <v>0</v>
      </c>
      <c r="H40" s="43" t="str">
        <f t="shared" si="3"/>
        <v>N/A</v>
      </c>
      <c r="I40" s="12" t="s">
        <v>1743</v>
      </c>
      <c r="J40" s="12" t="s">
        <v>1743</v>
      </c>
      <c r="K40" s="44" t="s">
        <v>732</v>
      </c>
      <c r="L40" s="9" t="str">
        <f t="shared" si="0"/>
        <v>N/A</v>
      </c>
    </row>
    <row r="41" spans="1:12" x14ac:dyDescent="0.2">
      <c r="A41" s="45" t="s">
        <v>84</v>
      </c>
      <c r="B41" s="34" t="s">
        <v>217</v>
      </c>
      <c r="C41" s="46">
        <v>880025469</v>
      </c>
      <c r="D41" s="43" t="str">
        <f t="shared" si="1"/>
        <v>N/A</v>
      </c>
      <c r="E41" s="46">
        <v>895586344</v>
      </c>
      <c r="F41" s="43" t="str">
        <f t="shared" si="2"/>
        <v>N/A</v>
      </c>
      <c r="G41" s="46">
        <v>939199133</v>
      </c>
      <c r="H41" s="43" t="str">
        <f t="shared" si="3"/>
        <v>N/A</v>
      </c>
      <c r="I41" s="12">
        <v>1.768</v>
      </c>
      <c r="J41" s="12">
        <v>4.87</v>
      </c>
      <c r="K41" s="44" t="s">
        <v>732</v>
      </c>
      <c r="L41" s="9" t="str">
        <f t="shared" si="0"/>
        <v>Yes</v>
      </c>
    </row>
    <row r="42" spans="1:12" x14ac:dyDescent="0.2">
      <c r="A42" s="45" t="s">
        <v>1503</v>
      </c>
      <c r="B42" s="34" t="s">
        <v>217</v>
      </c>
      <c r="C42" s="46">
        <v>8276.6723942999997</v>
      </c>
      <c r="D42" s="43" t="str">
        <f t="shared" si="1"/>
        <v>N/A</v>
      </c>
      <c r="E42" s="46">
        <v>8183.2052045999999</v>
      </c>
      <c r="F42" s="43" t="str">
        <f t="shared" si="2"/>
        <v>N/A</v>
      </c>
      <c r="G42" s="46">
        <v>7992.0278172999997</v>
      </c>
      <c r="H42" s="43" t="str">
        <f t="shared" si="3"/>
        <v>N/A</v>
      </c>
      <c r="I42" s="12">
        <v>-1.1299999999999999</v>
      </c>
      <c r="J42" s="12">
        <v>-2.34</v>
      </c>
      <c r="K42" s="44" t="s">
        <v>732</v>
      </c>
      <c r="L42" s="9" t="str">
        <f t="shared" si="0"/>
        <v>Yes</v>
      </c>
    </row>
    <row r="43" spans="1:12" x14ac:dyDescent="0.2">
      <c r="A43" s="45" t="s">
        <v>1504</v>
      </c>
      <c r="B43" s="34" t="s">
        <v>217</v>
      </c>
      <c r="C43" s="46">
        <v>10897.473457</v>
      </c>
      <c r="D43" s="43" t="str">
        <f t="shared" si="1"/>
        <v>N/A</v>
      </c>
      <c r="E43" s="46">
        <v>10622.161991999999</v>
      </c>
      <c r="F43" s="43" t="str">
        <f t="shared" si="2"/>
        <v>N/A</v>
      </c>
      <c r="G43" s="46">
        <v>10311.351423</v>
      </c>
      <c r="H43" s="43" t="str">
        <f t="shared" si="3"/>
        <v>N/A</v>
      </c>
      <c r="I43" s="12">
        <v>-2.5299999999999998</v>
      </c>
      <c r="J43" s="12">
        <v>-2.93</v>
      </c>
      <c r="K43" s="44" t="s">
        <v>732</v>
      </c>
      <c r="L43" s="9" t="str">
        <f t="shared" si="0"/>
        <v>Yes</v>
      </c>
    </row>
    <row r="44" spans="1:12" x14ac:dyDescent="0.2">
      <c r="A44" s="4" t="s">
        <v>107</v>
      </c>
      <c r="B44" s="34" t="s">
        <v>217</v>
      </c>
      <c r="C44" s="46">
        <v>3283948</v>
      </c>
      <c r="D44" s="43" t="str">
        <f t="shared" si="1"/>
        <v>N/A</v>
      </c>
      <c r="E44" s="46">
        <v>3229256</v>
      </c>
      <c r="F44" s="43" t="str">
        <f t="shared" si="2"/>
        <v>N/A</v>
      </c>
      <c r="G44" s="46">
        <v>3699951</v>
      </c>
      <c r="H44" s="43" t="str">
        <f t="shared" si="3"/>
        <v>N/A</v>
      </c>
      <c r="I44" s="12">
        <v>-1.67</v>
      </c>
      <c r="J44" s="12">
        <v>14.58</v>
      </c>
      <c r="K44" s="44" t="s">
        <v>732</v>
      </c>
      <c r="L44" s="9" t="str">
        <f t="shared" si="0"/>
        <v>Yes</v>
      </c>
    </row>
    <row r="45" spans="1:12" x14ac:dyDescent="0.2">
      <c r="A45" s="45" t="s">
        <v>162</v>
      </c>
      <c r="B45" s="47" t="s">
        <v>221</v>
      </c>
      <c r="C45" s="1">
        <v>310</v>
      </c>
      <c r="D45" s="43" t="str">
        <f>IF($B45="N/A","N/A",IF(C45&gt;0,"No",IF(C45&lt;0,"No","Yes")))</f>
        <v>No</v>
      </c>
      <c r="E45" s="1">
        <v>251</v>
      </c>
      <c r="F45" s="43" t="str">
        <f>IF($B45="N/A","N/A",IF(E45&gt;0,"No",IF(E45&lt;0,"No","Yes")))</f>
        <v>No</v>
      </c>
      <c r="G45" s="1">
        <v>542</v>
      </c>
      <c r="H45" s="43" t="str">
        <f>IF($B45="N/A","N/A",IF(G45&gt;0,"No",IF(G45&lt;0,"No","Yes")))</f>
        <v>No</v>
      </c>
      <c r="I45" s="12">
        <v>-19</v>
      </c>
      <c r="J45" s="12">
        <v>115.9</v>
      </c>
      <c r="K45" s="44" t="s">
        <v>732</v>
      </c>
      <c r="L45" s="9" t="str">
        <f t="shared" si="0"/>
        <v>No</v>
      </c>
    </row>
    <row r="46" spans="1:12" x14ac:dyDescent="0.2">
      <c r="A46" s="45" t="s">
        <v>160</v>
      </c>
      <c r="B46" s="34" t="s">
        <v>217</v>
      </c>
      <c r="C46" s="46">
        <v>130892</v>
      </c>
      <c r="D46" s="43" t="str">
        <f t="shared" ref="D46:D47" si="4">IF($B46="N/A","N/A",IF(C46&gt;10,"No",IF(C46&lt;-10,"No","Yes")))</f>
        <v>N/A</v>
      </c>
      <c r="E46" s="46">
        <v>133332</v>
      </c>
      <c r="F46" s="43" t="str">
        <f t="shared" ref="F46:F47" si="5">IF($B46="N/A","N/A",IF(E46&gt;10,"No",IF(E46&lt;-10,"No","Yes")))</f>
        <v>N/A</v>
      </c>
      <c r="G46" s="46">
        <v>259979</v>
      </c>
      <c r="H46" s="43" t="str">
        <f t="shared" ref="H46:H47" si="6">IF($B46="N/A","N/A",IF(G46&gt;10,"No",IF(G46&lt;-10,"No","Yes")))</f>
        <v>N/A</v>
      </c>
      <c r="I46" s="12">
        <v>1.8640000000000001</v>
      </c>
      <c r="J46" s="12">
        <v>94.99</v>
      </c>
      <c r="K46" s="44" t="s">
        <v>732</v>
      </c>
      <c r="L46" s="9" t="str">
        <f t="shared" si="0"/>
        <v>No</v>
      </c>
    </row>
    <row r="47" spans="1:12" x14ac:dyDescent="0.2">
      <c r="A47" s="45" t="s">
        <v>1290</v>
      </c>
      <c r="B47" s="34" t="s">
        <v>217</v>
      </c>
      <c r="C47" s="46">
        <v>422.23225805999999</v>
      </c>
      <c r="D47" s="43" t="str">
        <f t="shared" si="4"/>
        <v>N/A</v>
      </c>
      <c r="E47" s="46">
        <v>531.20318725000004</v>
      </c>
      <c r="F47" s="43" t="str">
        <f t="shared" si="5"/>
        <v>N/A</v>
      </c>
      <c r="G47" s="46">
        <v>479.66605165999999</v>
      </c>
      <c r="H47" s="43" t="str">
        <f t="shared" si="6"/>
        <v>N/A</v>
      </c>
      <c r="I47" s="12">
        <v>25.81</v>
      </c>
      <c r="J47" s="12">
        <v>-9.6999999999999993</v>
      </c>
      <c r="K47" s="44" t="s">
        <v>732</v>
      </c>
      <c r="L47" s="9" t="str">
        <f>IF(J47="Div by 0", "N/A", IF(OR(J47="N/A",K47="N/A"),"N/A", IF(J47&gt;VALUE(MID(K47,1,2)), "No", IF(J47&lt;-1*VALUE(MID(K47,1,2)), "No", "Yes"))))</f>
        <v>Yes</v>
      </c>
    </row>
    <row r="48" spans="1:12" x14ac:dyDescent="0.2">
      <c r="A48" s="45" t="s">
        <v>1505</v>
      </c>
      <c r="B48" s="34" t="s">
        <v>217</v>
      </c>
      <c r="C48" s="46">
        <v>12964.214276000001</v>
      </c>
      <c r="D48" s="43" t="str">
        <f t="shared" ref="D48:D74" si="7">IF($B48="N/A","N/A",IF(C48&gt;10,"No",IF(C48&lt;-10,"No","Yes")))</f>
        <v>N/A</v>
      </c>
      <c r="E48" s="46">
        <v>12654.210021000001</v>
      </c>
      <c r="F48" s="43" t="str">
        <f t="shared" ref="F48:F74" si="8">IF($B48="N/A","N/A",IF(E48&gt;10,"No",IF(E48&lt;-10,"No","Yes")))</f>
        <v>N/A</v>
      </c>
      <c r="G48" s="46">
        <v>12802.149382</v>
      </c>
      <c r="H48" s="43" t="str">
        <f t="shared" ref="H48:H74" si="9">IF($B48="N/A","N/A",IF(G48&gt;10,"No",IF(G48&lt;-10,"No","Yes")))</f>
        <v>N/A</v>
      </c>
      <c r="I48" s="12">
        <v>-2.39</v>
      </c>
      <c r="J48" s="12">
        <v>1.169</v>
      </c>
      <c r="K48" s="44" t="s">
        <v>732</v>
      </c>
      <c r="L48" s="9" t="str">
        <f t="shared" ref="L48:L74" si="10">IF(J48="Div by 0", "N/A", IF(K48="N/A","N/A", IF(J48&gt;VALUE(MID(K48,1,2)), "No", IF(J48&lt;-1*VALUE(MID(K48,1,2)), "No", "Yes"))))</f>
        <v>Yes</v>
      </c>
    </row>
    <row r="49" spans="1:12" x14ac:dyDescent="0.2">
      <c r="A49" s="45" t="s">
        <v>1506</v>
      </c>
      <c r="B49" s="34" t="s">
        <v>217</v>
      </c>
      <c r="C49" s="46">
        <v>5875.5473603999999</v>
      </c>
      <c r="D49" s="43" t="str">
        <f t="shared" si="7"/>
        <v>N/A</v>
      </c>
      <c r="E49" s="46">
        <v>5665.8853322000004</v>
      </c>
      <c r="F49" s="43" t="str">
        <f t="shared" si="8"/>
        <v>N/A</v>
      </c>
      <c r="G49" s="46">
        <v>5623.4082870000002</v>
      </c>
      <c r="H49" s="43" t="str">
        <f t="shared" si="9"/>
        <v>N/A</v>
      </c>
      <c r="I49" s="12">
        <v>-3.57</v>
      </c>
      <c r="J49" s="12">
        <v>-0.75</v>
      </c>
      <c r="K49" s="44" t="s">
        <v>732</v>
      </c>
      <c r="L49" s="9" t="str">
        <f t="shared" si="10"/>
        <v>Yes</v>
      </c>
    </row>
    <row r="50" spans="1:12" x14ac:dyDescent="0.2">
      <c r="A50" s="45" t="s">
        <v>1507</v>
      </c>
      <c r="B50" s="34" t="s">
        <v>217</v>
      </c>
      <c r="C50" s="46" t="s">
        <v>1743</v>
      </c>
      <c r="D50" s="43" t="str">
        <f t="shared" si="7"/>
        <v>N/A</v>
      </c>
      <c r="E50" s="46" t="s">
        <v>1743</v>
      </c>
      <c r="F50" s="43" t="str">
        <f t="shared" si="8"/>
        <v>N/A</v>
      </c>
      <c r="G50" s="46" t="s">
        <v>1743</v>
      </c>
      <c r="H50" s="43" t="str">
        <f t="shared" si="9"/>
        <v>N/A</v>
      </c>
      <c r="I50" s="12" t="s">
        <v>1743</v>
      </c>
      <c r="J50" s="12" t="s">
        <v>1743</v>
      </c>
      <c r="K50" s="44" t="s">
        <v>732</v>
      </c>
      <c r="L50" s="9" t="str">
        <f t="shared" si="10"/>
        <v>N/A</v>
      </c>
    </row>
    <row r="51" spans="1:12" x14ac:dyDescent="0.2">
      <c r="A51" s="45" t="s">
        <v>1508</v>
      </c>
      <c r="B51" s="34" t="s">
        <v>217</v>
      </c>
      <c r="C51" s="46">
        <v>3842.5541237000002</v>
      </c>
      <c r="D51" s="43" t="str">
        <f t="shared" si="7"/>
        <v>N/A</v>
      </c>
      <c r="E51" s="46">
        <v>4181.6201299000004</v>
      </c>
      <c r="F51" s="43" t="str">
        <f t="shared" si="8"/>
        <v>N/A</v>
      </c>
      <c r="G51" s="46">
        <v>3556.7911647000001</v>
      </c>
      <c r="H51" s="43" t="str">
        <f t="shared" si="9"/>
        <v>N/A</v>
      </c>
      <c r="I51" s="12">
        <v>8.8239999999999998</v>
      </c>
      <c r="J51" s="12">
        <v>-14.9</v>
      </c>
      <c r="K51" s="44" t="s">
        <v>732</v>
      </c>
      <c r="L51" s="9" t="str">
        <f t="shared" si="10"/>
        <v>Yes</v>
      </c>
    </row>
    <row r="52" spans="1:12" x14ac:dyDescent="0.2">
      <c r="A52" s="45" t="s">
        <v>1509</v>
      </c>
      <c r="B52" s="34" t="s">
        <v>217</v>
      </c>
      <c r="C52" s="46">
        <v>25486.506189</v>
      </c>
      <c r="D52" s="43" t="str">
        <f t="shared" si="7"/>
        <v>N/A</v>
      </c>
      <c r="E52" s="46">
        <v>25708.274603000002</v>
      </c>
      <c r="F52" s="43" t="str">
        <f t="shared" si="8"/>
        <v>N/A</v>
      </c>
      <c r="G52" s="46">
        <v>25848.891478000001</v>
      </c>
      <c r="H52" s="43" t="str">
        <f t="shared" si="9"/>
        <v>N/A</v>
      </c>
      <c r="I52" s="12">
        <v>0.87009999999999998</v>
      </c>
      <c r="J52" s="12">
        <v>0.54700000000000004</v>
      </c>
      <c r="K52" s="44" t="s">
        <v>732</v>
      </c>
      <c r="L52" s="9" t="str">
        <f t="shared" si="10"/>
        <v>Yes</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15473.475657999999</v>
      </c>
      <c r="D54" s="43" t="str">
        <f t="shared" si="7"/>
        <v>N/A</v>
      </c>
      <c r="E54" s="46">
        <v>15277.542165000001</v>
      </c>
      <c r="F54" s="43" t="str">
        <f t="shared" si="8"/>
        <v>N/A</v>
      </c>
      <c r="G54" s="46">
        <v>15085.704464</v>
      </c>
      <c r="H54" s="43" t="str">
        <f t="shared" si="9"/>
        <v>N/A</v>
      </c>
      <c r="I54" s="12">
        <v>-1.27</v>
      </c>
      <c r="J54" s="12">
        <v>-1.26</v>
      </c>
      <c r="K54" s="44" t="s">
        <v>732</v>
      </c>
      <c r="L54" s="9" t="str">
        <f t="shared" si="10"/>
        <v>Yes</v>
      </c>
    </row>
    <row r="55" spans="1:12" x14ac:dyDescent="0.2">
      <c r="A55" s="45" t="s">
        <v>1512</v>
      </c>
      <c r="B55" s="34" t="s">
        <v>217</v>
      </c>
      <c r="C55" s="46">
        <v>12263.915593</v>
      </c>
      <c r="D55" s="43" t="str">
        <f t="shared" si="7"/>
        <v>N/A</v>
      </c>
      <c r="E55" s="46">
        <v>12051.434555</v>
      </c>
      <c r="F55" s="43" t="str">
        <f t="shared" si="8"/>
        <v>N/A</v>
      </c>
      <c r="G55" s="46">
        <v>11999.529436999999</v>
      </c>
      <c r="H55" s="43" t="str">
        <f t="shared" si="9"/>
        <v>N/A</v>
      </c>
      <c r="I55" s="12">
        <v>-1.73</v>
      </c>
      <c r="J55" s="12">
        <v>-0.43099999999999999</v>
      </c>
      <c r="K55" s="44" t="s">
        <v>732</v>
      </c>
      <c r="L55" s="9" t="str">
        <f t="shared" si="10"/>
        <v>Yes</v>
      </c>
    </row>
    <row r="56" spans="1:12" ht="25.5" x14ac:dyDescent="0.2">
      <c r="A56" s="45" t="s">
        <v>1513</v>
      </c>
      <c r="B56" s="34" t="s">
        <v>217</v>
      </c>
      <c r="C56" s="46" t="s">
        <v>1743</v>
      </c>
      <c r="D56" s="43" t="str">
        <f t="shared" si="7"/>
        <v>N/A</v>
      </c>
      <c r="E56" s="46" t="s">
        <v>1743</v>
      </c>
      <c r="F56" s="43" t="str">
        <f t="shared" si="8"/>
        <v>N/A</v>
      </c>
      <c r="G56" s="46" t="s">
        <v>1743</v>
      </c>
      <c r="H56" s="43" t="str">
        <f t="shared" si="9"/>
        <v>N/A</v>
      </c>
      <c r="I56" s="12" t="s">
        <v>1743</v>
      </c>
      <c r="J56" s="12" t="s">
        <v>1743</v>
      </c>
      <c r="K56" s="44" t="s">
        <v>732</v>
      </c>
      <c r="L56" s="9" t="str">
        <f t="shared" si="10"/>
        <v>N/A</v>
      </c>
    </row>
    <row r="57" spans="1:12" x14ac:dyDescent="0.2">
      <c r="A57" s="45" t="s">
        <v>1514</v>
      </c>
      <c r="B57" s="34" t="s">
        <v>217</v>
      </c>
      <c r="C57" s="46">
        <v>6548.4213018</v>
      </c>
      <c r="D57" s="43" t="str">
        <f t="shared" si="7"/>
        <v>N/A</v>
      </c>
      <c r="E57" s="46">
        <v>8218.1947235999996</v>
      </c>
      <c r="F57" s="43" t="str">
        <f t="shared" si="8"/>
        <v>N/A</v>
      </c>
      <c r="G57" s="46">
        <v>8660.2250000000004</v>
      </c>
      <c r="H57" s="43" t="str">
        <f t="shared" si="9"/>
        <v>N/A</v>
      </c>
      <c r="I57" s="12">
        <v>25.5</v>
      </c>
      <c r="J57" s="12">
        <v>5.3789999999999996</v>
      </c>
      <c r="K57" s="44" t="s">
        <v>732</v>
      </c>
      <c r="L57" s="9" t="str">
        <f t="shared" si="10"/>
        <v>Yes</v>
      </c>
    </row>
    <row r="58" spans="1:12" x14ac:dyDescent="0.2">
      <c r="A58" s="45" t="s">
        <v>1515</v>
      </c>
      <c r="B58" s="34" t="s">
        <v>217</v>
      </c>
      <c r="C58" s="46">
        <v>37717.668306</v>
      </c>
      <c r="D58" s="43" t="str">
        <f t="shared" si="7"/>
        <v>N/A</v>
      </c>
      <c r="E58" s="46">
        <v>38446.777216000002</v>
      </c>
      <c r="F58" s="43" t="str">
        <f t="shared" si="8"/>
        <v>N/A</v>
      </c>
      <c r="G58" s="46">
        <v>38526.795539999999</v>
      </c>
      <c r="H58" s="43" t="str">
        <f t="shared" si="9"/>
        <v>N/A</v>
      </c>
      <c r="I58" s="12">
        <v>1.9330000000000001</v>
      </c>
      <c r="J58" s="12">
        <v>0.20810000000000001</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3556.7868982999998</v>
      </c>
      <c r="D60" s="43" t="str">
        <f t="shared" si="7"/>
        <v>N/A</v>
      </c>
      <c r="E60" s="46">
        <v>3715.8162766</v>
      </c>
      <c r="F60" s="43" t="str">
        <f t="shared" si="8"/>
        <v>N/A</v>
      </c>
      <c r="G60" s="46">
        <v>3353.1037188</v>
      </c>
      <c r="H60" s="43" t="str">
        <f t="shared" si="9"/>
        <v>N/A</v>
      </c>
      <c r="I60" s="12">
        <v>4.4710000000000001</v>
      </c>
      <c r="J60" s="12">
        <v>-9.76</v>
      </c>
      <c r="K60" s="44" t="s">
        <v>732</v>
      </c>
      <c r="L60" s="9" t="str">
        <f t="shared" si="10"/>
        <v>Yes</v>
      </c>
    </row>
    <row r="61" spans="1:12" x14ac:dyDescent="0.2">
      <c r="A61" s="45" t="s">
        <v>1518</v>
      </c>
      <c r="B61" s="34" t="s">
        <v>217</v>
      </c>
      <c r="C61" s="46">
        <v>1304.0131816999999</v>
      </c>
      <c r="D61" s="43" t="str">
        <f t="shared" si="7"/>
        <v>N/A</v>
      </c>
      <c r="E61" s="46">
        <v>1345.7522825000001</v>
      </c>
      <c r="F61" s="43" t="str">
        <f t="shared" si="8"/>
        <v>N/A</v>
      </c>
      <c r="G61" s="46">
        <v>1630.0153021000001</v>
      </c>
      <c r="H61" s="43" t="str">
        <f t="shared" si="9"/>
        <v>N/A</v>
      </c>
      <c r="I61" s="12">
        <v>3.2010000000000001</v>
      </c>
      <c r="J61" s="12">
        <v>21.12</v>
      </c>
      <c r="K61" s="44" t="s">
        <v>732</v>
      </c>
      <c r="L61" s="9" t="str">
        <f t="shared" si="10"/>
        <v>Yes</v>
      </c>
    </row>
    <row r="62" spans="1:12" x14ac:dyDescent="0.2">
      <c r="A62" s="45" t="s">
        <v>1519</v>
      </c>
      <c r="B62" s="34" t="s">
        <v>217</v>
      </c>
      <c r="C62" s="46" t="s">
        <v>1743</v>
      </c>
      <c r="D62" s="43" t="str">
        <f t="shared" si="7"/>
        <v>N/A</v>
      </c>
      <c r="E62" s="46" t="s">
        <v>1743</v>
      </c>
      <c r="F62" s="43" t="str">
        <f t="shared" si="8"/>
        <v>N/A</v>
      </c>
      <c r="G62" s="46" t="s">
        <v>1743</v>
      </c>
      <c r="H62" s="43" t="str">
        <f t="shared" si="9"/>
        <v>N/A</v>
      </c>
      <c r="I62" s="12" t="s">
        <v>1743</v>
      </c>
      <c r="J62" s="12" t="s">
        <v>1743</v>
      </c>
      <c r="K62" s="44" t="s">
        <v>732</v>
      </c>
      <c r="L62" s="9" t="str">
        <f t="shared" si="10"/>
        <v>N/A</v>
      </c>
    </row>
    <row r="63" spans="1:12" ht="25.5" x14ac:dyDescent="0.2">
      <c r="A63" s="45" t="s">
        <v>1520</v>
      </c>
      <c r="B63" s="34" t="s">
        <v>217</v>
      </c>
      <c r="C63" s="46" t="s">
        <v>1743</v>
      </c>
      <c r="D63" s="43" t="str">
        <f t="shared" si="7"/>
        <v>N/A</v>
      </c>
      <c r="E63" s="46" t="s">
        <v>1743</v>
      </c>
      <c r="F63" s="43" t="str">
        <f t="shared" si="8"/>
        <v>N/A</v>
      </c>
      <c r="G63" s="46" t="s">
        <v>1743</v>
      </c>
      <c r="H63" s="43" t="str">
        <f t="shared" si="9"/>
        <v>N/A</v>
      </c>
      <c r="I63" s="12" t="s">
        <v>1743</v>
      </c>
      <c r="J63" s="12" t="s">
        <v>1743</v>
      </c>
      <c r="K63" s="44" t="s">
        <v>732</v>
      </c>
      <c r="L63" s="9" t="str">
        <f t="shared" si="10"/>
        <v>N/A</v>
      </c>
    </row>
    <row r="64" spans="1:12" x14ac:dyDescent="0.2">
      <c r="A64" s="45" t="s">
        <v>1521</v>
      </c>
      <c r="B64" s="34" t="s">
        <v>217</v>
      </c>
      <c r="C64" s="46">
        <v>1177.4934072999999</v>
      </c>
      <c r="D64" s="43" t="str">
        <f t="shared" si="7"/>
        <v>N/A</v>
      </c>
      <c r="E64" s="46">
        <v>1233.596546</v>
      </c>
      <c r="F64" s="43" t="str">
        <f t="shared" si="8"/>
        <v>N/A</v>
      </c>
      <c r="G64" s="46">
        <v>1413.2646586000001</v>
      </c>
      <c r="H64" s="43" t="str">
        <f t="shared" si="9"/>
        <v>N/A</v>
      </c>
      <c r="I64" s="12">
        <v>4.7649999999999997</v>
      </c>
      <c r="J64" s="12">
        <v>14.56</v>
      </c>
      <c r="K64" s="44" t="s">
        <v>732</v>
      </c>
      <c r="L64" s="9" t="str">
        <f t="shared" si="10"/>
        <v>Yes</v>
      </c>
    </row>
    <row r="65" spans="1:12" x14ac:dyDescent="0.2">
      <c r="A65" s="45" t="s">
        <v>1522</v>
      </c>
      <c r="B65" s="34" t="s">
        <v>217</v>
      </c>
      <c r="C65" s="46">
        <v>2463.0319889000002</v>
      </c>
      <c r="D65" s="43" t="str">
        <f t="shared" si="7"/>
        <v>N/A</v>
      </c>
      <c r="E65" s="46">
        <v>2173.8508258000002</v>
      </c>
      <c r="F65" s="43" t="str">
        <f t="shared" si="8"/>
        <v>N/A</v>
      </c>
      <c r="G65" s="46">
        <v>1767.2895455</v>
      </c>
      <c r="H65" s="43" t="str">
        <f t="shared" si="9"/>
        <v>N/A</v>
      </c>
      <c r="I65" s="12">
        <v>-11.7</v>
      </c>
      <c r="J65" s="12">
        <v>-18.7</v>
      </c>
      <c r="K65" s="44" t="s">
        <v>732</v>
      </c>
      <c r="L65" s="9" t="str">
        <f t="shared" si="10"/>
        <v>Yes</v>
      </c>
    </row>
    <row r="66" spans="1:12" x14ac:dyDescent="0.2">
      <c r="A66" s="45" t="s">
        <v>1523</v>
      </c>
      <c r="B66" s="34" t="s">
        <v>217</v>
      </c>
      <c r="C66" s="46">
        <v>11492.532745</v>
      </c>
      <c r="D66" s="43" t="str">
        <f t="shared" si="7"/>
        <v>N/A</v>
      </c>
      <c r="E66" s="46">
        <v>13102.16647</v>
      </c>
      <c r="F66" s="43" t="str">
        <f t="shared" si="8"/>
        <v>N/A</v>
      </c>
      <c r="G66" s="46">
        <v>11494.051653</v>
      </c>
      <c r="H66" s="43" t="str">
        <f t="shared" si="9"/>
        <v>N/A</v>
      </c>
      <c r="I66" s="12">
        <v>14.01</v>
      </c>
      <c r="J66" s="12">
        <v>-12.3</v>
      </c>
      <c r="K66" s="44" t="s">
        <v>732</v>
      </c>
      <c r="L66" s="9" t="str">
        <f t="shared" si="10"/>
        <v>Yes</v>
      </c>
    </row>
    <row r="67" spans="1:12" x14ac:dyDescent="0.2">
      <c r="A67" s="45" t="s">
        <v>1524</v>
      </c>
      <c r="B67" s="34" t="s">
        <v>217</v>
      </c>
      <c r="C67" s="46" t="s">
        <v>1743</v>
      </c>
      <c r="D67" s="43" t="str">
        <f t="shared" si="7"/>
        <v>N/A</v>
      </c>
      <c r="E67" s="46" t="s">
        <v>1743</v>
      </c>
      <c r="F67" s="43" t="str">
        <f t="shared" si="8"/>
        <v>N/A</v>
      </c>
      <c r="G67" s="46" t="s">
        <v>1743</v>
      </c>
      <c r="H67" s="43" t="str">
        <f t="shared" si="9"/>
        <v>N/A</v>
      </c>
      <c r="I67" s="12" t="s">
        <v>1743</v>
      </c>
      <c r="J67" s="12" t="s">
        <v>1743</v>
      </c>
      <c r="K67" s="44" t="s">
        <v>732</v>
      </c>
      <c r="L67" s="9" t="str">
        <f t="shared" si="10"/>
        <v>N/A</v>
      </c>
    </row>
    <row r="68" spans="1:12" x14ac:dyDescent="0.2">
      <c r="A68" s="45" t="s">
        <v>1525</v>
      </c>
      <c r="B68" s="34" t="s">
        <v>217</v>
      </c>
      <c r="C68" s="46">
        <v>1824.7757337999999</v>
      </c>
      <c r="D68" s="43" t="str">
        <f t="shared" si="7"/>
        <v>N/A</v>
      </c>
      <c r="E68" s="46">
        <v>1880.9895634</v>
      </c>
      <c r="F68" s="43" t="str">
        <f t="shared" si="8"/>
        <v>N/A</v>
      </c>
      <c r="G68" s="46">
        <v>2011.8656372999999</v>
      </c>
      <c r="H68" s="43" t="str">
        <f t="shared" si="9"/>
        <v>N/A</v>
      </c>
      <c r="I68" s="12">
        <v>3.081</v>
      </c>
      <c r="J68" s="12">
        <v>6.9580000000000002</v>
      </c>
      <c r="K68" s="44" t="s">
        <v>732</v>
      </c>
      <c r="L68" s="9" t="str">
        <f t="shared" si="10"/>
        <v>Yes</v>
      </c>
    </row>
    <row r="69" spans="1:12" x14ac:dyDescent="0.2">
      <c r="A69" s="45" t="s">
        <v>1526</v>
      </c>
      <c r="B69" s="34" t="s">
        <v>217</v>
      </c>
      <c r="C69" s="46">
        <v>1682.4687827</v>
      </c>
      <c r="D69" s="43" t="str">
        <f t="shared" si="7"/>
        <v>N/A</v>
      </c>
      <c r="E69" s="46">
        <v>1726.9825235999999</v>
      </c>
      <c r="F69" s="43" t="str">
        <f t="shared" si="8"/>
        <v>N/A</v>
      </c>
      <c r="G69" s="46">
        <v>1933.1507455999999</v>
      </c>
      <c r="H69" s="43" t="str">
        <f t="shared" si="9"/>
        <v>N/A</v>
      </c>
      <c r="I69" s="12">
        <v>2.6459999999999999</v>
      </c>
      <c r="J69" s="12">
        <v>11.94</v>
      </c>
      <c r="K69" s="44" t="s">
        <v>732</v>
      </c>
      <c r="L69" s="9" t="str">
        <f t="shared" si="10"/>
        <v>Yes</v>
      </c>
    </row>
    <row r="70" spans="1:12" x14ac:dyDescent="0.2">
      <c r="A70" s="45" t="s">
        <v>1527</v>
      </c>
      <c r="B70" s="34" t="s">
        <v>217</v>
      </c>
      <c r="C70" s="46" t="s">
        <v>1743</v>
      </c>
      <c r="D70" s="43" t="str">
        <f t="shared" si="7"/>
        <v>N/A</v>
      </c>
      <c r="E70" s="46" t="s">
        <v>1743</v>
      </c>
      <c r="F70" s="43" t="str">
        <f t="shared" si="8"/>
        <v>N/A</v>
      </c>
      <c r="G70" s="46" t="s">
        <v>1743</v>
      </c>
      <c r="H70" s="43" t="str">
        <f t="shared" si="9"/>
        <v>N/A</v>
      </c>
      <c r="I70" s="12" t="s">
        <v>1743</v>
      </c>
      <c r="J70" s="12" t="s">
        <v>1743</v>
      </c>
      <c r="K70" s="44" t="s">
        <v>732</v>
      </c>
      <c r="L70" s="9" t="str">
        <f t="shared" si="10"/>
        <v>N/A</v>
      </c>
    </row>
    <row r="71" spans="1:12" ht="25.5" x14ac:dyDescent="0.2">
      <c r="A71" s="45" t="s">
        <v>1528</v>
      </c>
      <c r="B71" s="34" t="s">
        <v>217</v>
      </c>
      <c r="C71" s="46" t="s">
        <v>1743</v>
      </c>
      <c r="D71" s="43" t="str">
        <f t="shared" si="7"/>
        <v>N/A</v>
      </c>
      <c r="E71" s="46" t="s">
        <v>1743</v>
      </c>
      <c r="F71" s="43" t="str">
        <f t="shared" si="8"/>
        <v>N/A</v>
      </c>
      <c r="G71" s="46" t="s">
        <v>1743</v>
      </c>
      <c r="H71" s="43" t="str">
        <f t="shared" si="9"/>
        <v>N/A</v>
      </c>
      <c r="I71" s="12" t="s">
        <v>1743</v>
      </c>
      <c r="J71" s="12" t="s">
        <v>1743</v>
      </c>
      <c r="K71" s="44" t="s">
        <v>732</v>
      </c>
      <c r="L71" s="9" t="str">
        <f t="shared" si="10"/>
        <v>N/A</v>
      </c>
    </row>
    <row r="72" spans="1:12" x14ac:dyDescent="0.2">
      <c r="A72" s="45" t="s">
        <v>1529</v>
      </c>
      <c r="B72" s="34" t="s">
        <v>217</v>
      </c>
      <c r="C72" s="46">
        <v>2339.1148812000001</v>
      </c>
      <c r="D72" s="43" t="str">
        <f t="shared" si="7"/>
        <v>N/A</v>
      </c>
      <c r="E72" s="46">
        <v>2046.5219615999999</v>
      </c>
      <c r="F72" s="43" t="str">
        <f t="shared" si="8"/>
        <v>N/A</v>
      </c>
      <c r="G72" s="46">
        <v>1920.7724757999999</v>
      </c>
      <c r="H72" s="43" t="str">
        <f t="shared" si="9"/>
        <v>N/A</v>
      </c>
      <c r="I72" s="12">
        <v>-12.5</v>
      </c>
      <c r="J72" s="12">
        <v>-6.14</v>
      </c>
      <c r="K72" s="44" t="s">
        <v>732</v>
      </c>
      <c r="L72" s="9" t="str">
        <f t="shared" si="10"/>
        <v>Yes</v>
      </c>
    </row>
    <row r="73" spans="1:12" x14ac:dyDescent="0.2">
      <c r="A73" s="45" t="s">
        <v>1530</v>
      </c>
      <c r="B73" s="34" t="s">
        <v>217</v>
      </c>
      <c r="C73" s="46">
        <v>4100.1774194</v>
      </c>
      <c r="D73" s="43" t="str">
        <f t="shared" si="7"/>
        <v>N/A</v>
      </c>
      <c r="E73" s="46">
        <v>3621.8239521</v>
      </c>
      <c r="F73" s="43" t="str">
        <f t="shared" si="8"/>
        <v>N/A</v>
      </c>
      <c r="G73" s="46">
        <v>3075.1248959</v>
      </c>
      <c r="H73" s="43" t="str">
        <f t="shared" si="9"/>
        <v>N/A</v>
      </c>
      <c r="I73" s="12">
        <v>-11.7</v>
      </c>
      <c r="J73" s="12">
        <v>-15.1</v>
      </c>
      <c r="K73" s="44" t="s">
        <v>732</v>
      </c>
      <c r="L73" s="9" t="str">
        <f t="shared" si="10"/>
        <v>Yes</v>
      </c>
    </row>
    <row r="74" spans="1:12" x14ac:dyDescent="0.2">
      <c r="A74" s="45" t="s">
        <v>1531</v>
      </c>
      <c r="B74" s="34" t="s">
        <v>217</v>
      </c>
      <c r="C74" s="46" t="s">
        <v>1743</v>
      </c>
      <c r="D74" s="43" t="str">
        <f t="shared" si="7"/>
        <v>N/A</v>
      </c>
      <c r="E74" s="46" t="s">
        <v>1743</v>
      </c>
      <c r="F74" s="43" t="str">
        <f t="shared" si="8"/>
        <v>N/A</v>
      </c>
      <c r="G74" s="46" t="s">
        <v>1743</v>
      </c>
      <c r="H74" s="43" t="str">
        <f t="shared" si="9"/>
        <v>N/A</v>
      </c>
      <c r="I74" s="12" t="s">
        <v>1743</v>
      </c>
      <c r="J74" s="12" t="s">
        <v>1743</v>
      </c>
      <c r="K74" s="44" t="s">
        <v>732</v>
      </c>
      <c r="L74" s="9" t="str">
        <f t="shared" si="10"/>
        <v>N/A</v>
      </c>
    </row>
    <row r="75" spans="1:12" x14ac:dyDescent="0.2">
      <c r="A75" s="45" t="s">
        <v>1613</v>
      </c>
      <c r="B75" s="34" t="s">
        <v>217</v>
      </c>
      <c r="C75" s="46">
        <v>110128846</v>
      </c>
      <c r="D75" s="43" t="str">
        <f t="shared" ref="D75:D144" si="11">IF($B75="N/A","N/A",IF(C75&gt;10,"No",IF(C75&lt;-10,"No","Yes")))</f>
        <v>N/A</v>
      </c>
      <c r="E75" s="46">
        <v>108710797</v>
      </c>
      <c r="F75" s="43" t="str">
        <f t="shared" ref="F75:F144" si="12">IF($B75="N/A","N/A",IF(E75&gt;10,"No",IF(E75&lt;-10,"No","Yes")))</f>
        <v>N/A</v>
      </c>
      <c r="G75" s="46">
        <v>113563078</v>
      </c>
      <c r="H75" s="43" t="str">
        <f t="shared" ref="H75:H144" si="13">IF($B75="N/A","N/A",IF(G75&gt;10,"No",IF(G75&lt;-10,"No","Yes")))</f>
        <v>N/A</v>
      </c>
      <c r="I75" s="12">
        <v>-1.29</v>
      </c>
      <c r="J75" s="12">
        <v>4.4630000000000001</v>
      </c>
      <c r="K75" s="44" t="s">
        <v>732</v>
      </c>
      <c r="L75" s="9" t="str">
        <f t="shared" ref="L75:L135" si="14">IF(J75="Div by 0", "N/A", IF(K75="N/A","N/A", IF(J75&gt;VALUE(MID(K75,1,2)), "No", IF(J75&lt;-1*VALUE(MID(K75,1,2)), "No", "Yes"))))</f>
        <v>Yes</v>
      </c>
    </row>
    <row r="76" spans="1:12" x14ac:dyDescent="0.2">
      <c r="A76" s="45" t="s">
        <v>598</v>
      </c>
      <c r="B76" s="34" t="s">
        <v>217</v>
      </c>
      <c r="C76" s="35">
        <v>12612</v>
      </c>
      <c r="D76" s="43" t="str">
        <f t="shared" si="11"/>
        <v>N/A</v>
      </c>
      <c r="E76" s="35">
        <v>11907</v>
      </c>
      <c r="F76" s="43" t="str">
        <f t="shared" si="12"/>
        <v>N/A</v>
      </c>
      <c r="G76" s="35">
        <v>12787</v>
      </c>
      <c r="H76" s="43" t="str">
        <f t="shared" si="13"/>
        <v>N/A</v>
      </c>
      <c r="I76" s="12">
        <v>-5.59</v>
      </c>
      <c r="J76" s="12">
        <v>7.391</v>
      </c>
      <c r="K76" s="44" t="s">
        <v>732</v>
      </c>
      <c r="L76" s="9" t="str">
        <f t="shared" si="14"/>
        <v>Yes</v>
      </c>
    </row>
    <row r="77" spans="1:12" x14ac:dyDescent="0.2">
      <c r="A77" s="45" t="s">
        <v>1440</v>
      </c>
      <c r="B77" s="34" t="s">
        <v>217</v>
      </c>
      <c r="C77" s="46">
        <v>8732.0683475999995</v>
      </c>
      <c r="D77" s="43" t="str">
        <f t="shared" si="11"/>
        <v>N/A</v>
      </c>
      <c r="E77" s="46">
        <v>9129.9905097999999</v>
      </c>
      <c r="F77" s="43" t="str">
        <f t="shared" si="12"/>
        <v>N/A</v>
      </c>
      <c r="G77" s="46">
        <v>8881.1353718999999</v>
      </c>
      <c r="H77" s="43" t="str">
        <f t="shared" si="13"/>
        <v>N/A</v>
      </c>
      <c r="I77" s="12">
        <v>4.5570000000000004</v>
      </c>
      <c r="J77" s="12">
        <v>-2.73</v>
      </c>
      <c r="K77" s="44" t="s">
        <v>732</v>
      </c>
      <c r="L77" s="9" t="str">
        <f t="shared" si="14"/>
        <v>Yes</v>
      </c>
    </row>
    <row r="78" spans="1:12" x14ac:dyDescent="0.2">
      <c r="A78" s="45" t="s">
        <v>1441</v>
      </c>
      <c r="B78" s="34" t="s">
        <v>217</v>
      </c>
      <c r="C78" s="35">
        <v>7.1615921345000002</v>
      </c>
      <c r="D78" s="43" t="str">
        <f t="shared" si="11"/>
        <v>N/A</v>
      </c>
      <c r="E78" s="35">
        <v>7.5684051398000003</v>
      </c>
      <c r="F78" s="43" t="str">
        <f t="shared" si="12"/>
        <v>N/A</v>
      </c>
      <c r="G78" s="35">
        <v>7.4435755064000002</v>
      </c>
      <c r="H78" s="43" t="str">
        <f t="shared" si="13"/>
        <v>N/A</v>
      </c>
      <c r="I78" s="12">
        <v>5.68</v>
      </c>
      <c r="J78" s="12">
        <v>-1.65</v>
      </c>
      <c r="K78" s="44" t="s">
        <v>732</v>
      </c>
      <c r="L78" s="9" t="str">
        <f t="shared" si="14"/>
        <v>Yes</v>
      </c>
    </row>
    <row r="79" spans="1:12" ht="25.5" x14ac:dyDescent="0.2">
      <c r="A79" s="45" t="s">
        <v>599</v>
      </c>
      <c r="B79" s="34" t="s">
        <v>217</v>
      </c>
      <c r="C79" s="46">
        <v>16298</v>
      </c>
      <c r="D79" s="43" t="str">
        <f t="shared" si="11"/>
        <v>N/A</v>
      </c>
      <c r="E79" s="46">
        <v>42673</v>
      </c>
      <c r="F79" s="43" t="str">
        <f t="shared" si="12"/>
        <v>N/A</v>
      </c>
      <c r="G79" s="46">
        <v>33212</v>
      </c>
      <c r="H79" s="43" t="str">
        <f t="shared" si="13"/>
        <v>N/A</v>
      </c>
      <c r="I79" s="12">
        <v>161.80000000000001</v>
      </c>
      <c r="J79" s="12">
        <v>-22.2</v>
      </c>
      <c r="K79" s="44" t="s">
        <v>732</v>
      </c>
      <c r="L79" s="9" t="str">
        <f t="shared" si="14"/>
        <v>Yes</v>
      </c>
    </row>
    <row r="80" spans="1:12" x14ac:dyDescent="0.2">
      <c r="A80" s="45" t="s">
        <v>600</v>
      </c>
      <c r="B80" s="34" t="s">
        <v>217</v>
      </c>
      <c r="C80" s="35">
        <v>11</v>
      </c>
      <c r="D80" s="43" t="str">
        <f t="shared" si="11"/>
        <v>N/A</v>
      </c>
      <c r="E80" s="35">
        <v>11</v>
      </c>
      <c r="F80" s="43" t="str">
        <f t="shared" si="12"/>
        <v>N/A</v>
      </c>
      <c r="G80" s="35">
        <v>11</v>
      </c>
      <c r="H80" s="43" t="str">
        <f t="shared" si="13"/>
        <v>N/A</v>
      </c>
      <c r="I80" s="12">
        <v>16.670000000000002</v>
      </c>
      <c r="J80" s="12">
        <v>42.86</v>
      </c>
      <c r="K80" s="44" t="s">
        <v>732</v>
      </c>
      <c r="L80" s="9" t="str">
        <f t="shared" si="14"/>
        <v>No</v>
      </c>
    </row>
    <row r="81" spans="1:12" x14ac:dyDescent="0.2">
      <c r="A81" s="45" t="s">
        <v>1442</v>
      </c>
      <c r="B81" s="34" t="s">
        <v>217</v>
      </c>
      <c r="C81" s="46">
        <v>2716.3333333</v>
      </c>
      <c r="D81" s="43" t="str">
        <f t="shared" si="11"/>
        <v>N/A</v>
      </c>
      <c r="E81" s="46">
        <v>6096.1428570999997</v>
      </c>
      <c r="F81" s="43" t="str">
        <f t="shared" si="12"/>
        <v>N/A</v>
      </c>
      <c r="G81" s="46">
        <v>3321.2</v>
      </c>
      <c r="H81" s="43" t="str">
        <f t="shared" si="13"/>
        <v>N/A</v>
      </c>
      <c r="I81" s="12">
        <v>124.4</v>
      </c>
      <c r="J81" s="12">
        <v>-45.5</v>
      </c>
      <c r="K81" s="44" t="s">
        <v>732</v>
      </c>
      <c r="L81" s="9" t="str">
        <f t="shared" si="14"/>
        <v>No</v>
      </c>
    </row>
    <row r="82" spans="1:12" ht="25.5" x14ac:dyDescent="0.2">
      <c r="A82" s="45" t="s">
        <v>601</v>
      </c>
      <c r="B82" s="34" t="s">
        <v>217</v>
      </c>
      <c r="C82" s="46">
        <v>35605651</v>
      </c>
      <c r="D82" s="43" t="str">
        <f t="shared" si="11"/>
        <v>N/A</v>
      </c>
      <c r="E82" s="46">
        <v>35734606</v>
      </c>
      <c r="F82" s="43" t="str">
        <f t="shared" si="12"/>
        <v>N/A</v>
      </c>
      <c r="G82" s="46">
        <v>34488921</v>
      </c>
      <c r="H82" s="43" t="str">
        <f t="shared" si="13"/>
        <v>N/A</v>
      </c>
      <c r="I82" s="12">
        <v>0.36220000000000002</v>
      </c>
      <c r="J82" s="12">
        <v>-3.49</v>
      </c>
      <c r="K82" s="44" t="s">
        <v>732</v>
      </c>
      <c r="L82" s="9" t="str">
        <f t="shared" si="14"/>
        <v>Yes</v>
      </c>
    </row>
    <row r="83" spans="1:12" x14ac:dyDescent="0.2">
      <c r="A83" s="45" t="s">
        <v>602</v>
      </c>
      <c r="B83" s="34" t="s">
        <v>217</v>
      </c>
      <c r="C83" s="35">
        <v>989</v>
      </c>
      <c r="D83" s="43" t="str">
        <f t="shared" si="11"/>
        <v>N/A</v>
      </c>
      <c r="E83" s="35">
        <v>1014</v>
      </c>
      <c r="F83" s="43" t="str">
        <f t="shared" si="12"/>
        <v>N/A</v>
      </c>
      <c r="G83" s="35">
        <v>1080</v>
      </c>
      <c r="H83" s="43" t="str">
        <f t="shared" si="13"/>
        <v>N/A</v>
      </c>
      <c r="I83" s="12">
        <v>2.528</v>
      </c>
      <c r="J83" s="12">
        <v>6.5090000000000003</v>
      </c>
      <c r="K83" s="44" t="s">
        <v>732</v>
      </c>
      <c r="L83" s="9" t="str">
        <f t="shared" si="14"/>
        <v>Yes</v>
      </c>
    </row>
    <row r="84" spans="1:12" ht="25.5" x14ac:dyDescent="0.2">
      <c r="A84" s="4" t="s">
        <v>1443</v>
      </c>
      <c r="B84" s="34" t="s">
        <v>217</v>
      </c>
      <c r="C84" s="46">
        <v>36001.669363000001</v>
      </c>
      <c r="D84" s="43" t="str">
        <f t="shared" si="11"/>
        <v>N/A</v>
      </c>
      <c r="E84" s="46">
        <v>35241.228797000003</v>
      </c>
      <c r="F84" s="43" t="str">
        <f t="shared" si="12"/>
        <v>N/A</v>
      </c>
      <c r="G84" s="46">
        <v>31934.186110999999</v>
      </c>
      <c r="H84" s="43" t="str">
        <f t="shared" si="13"/>
        <v>N/A</v>
      </c>
      <c r="I84" s="12">
        <v>-2.11</v>
      </c>
      <c r="J84" s="12">
        <v>-9.3800000000000008</v>
      </c>
      <c r="K84" s="44" t="s">
        <v>732</v>
      </c>
      <c r="L84" s="9" t="str">
        <f t="shared" si="14"/>
        <v>Yes</v>
      </c>
    </row>
    <row r="85" spans="1:12" x14ac:dyDescent="0.2">
      <c r="A85" s="4" t="s">
        <v>603</v>
      </c>
      <c r="B85" s="34" t="s">
        <v>217</v>
      </c>
      <c r="C85" s="46">
        <v>17530349</v>
      </c>
      <c r="D85" s="43" t="str">
        <f t="shared" si="11"/>
        <v>N/A</v>
      </c>
      <c r="E85" s="46">
        <v>15441697</v>
      </c>
      <c r="F85" s="43" t="str">
        <f t="shared" si="12"/>
        <v>N/A</v>
      </c>
      <c r="G85" s="46">
        <v>16072249</v>
      </c>
      <c r="H85" s="43" t="str">
        <f t="shared" si="13"/>
        <v>N/A</v>
      </c>
      <c r="I85" s="12">
        <v>-11.9</v>
      </c>
      <c r="J85" s="12">
        <v>4.0830000000000002</v>
      </c>
      <c r="K85" s="44" t="s">
        <v>732</v>
      </c>
      <c r="L85" s="9" t="str">
        <f t="shared" si="14"/>
        <v>Yes</v>
      </c>
    </row>
    <row r="86" spans="1:12" x14ac:dyDescent="0.2">
      <c r="A86" s="4" t="s">
        <v>604</v>
      </c>
      <c r="B86" s="34" t="s">
        <v>217</v>
      </c>
      <c r="C86" s="35">
        <v>125</v>
      </c>
      <c r="D86" s="43" t="str">
        <f t="shared" si="11"/>
        <v>N/A</v>
      </c>
      <c r="E86" s="35">
        <v>116</v>
      </c>
      <c r="F86" s="43" t="str">
        <f t="shared" si="12"/>
        <v>N/A</v>
      </c>
      <c r="G86" s="35">
        <v>111</v>
      </c>
      <c r="H86" s="43" t="str">
        <f t="shared" si="13"/>
        <v>N/A</v>
      </c>
      <c r="I86" s="12">
        <v>-7.2</v>
      </c>
      <c r="J86" s="12">
        <v>-4.3099999999999996</v>
      </c>
      <c r="K86" s="44" t="s">
        <v>732</v>
      </c>
      <c r="L86" s="9" t="str">
        <f t="shared" si="14"/>
        <v>Yes</v>
      </c>
    </row>
    <row r="87" spans="1:12" x14ac:dyDescent="0.2">
      <c r="A87" s="4" t="s">
        <v>1444</v>
      </c>
      <c r="B87" s="34" t="s">
        <v>217</v>
      </c>
      <c r="C87" s="46">
        <v>140242.79199999999</v>
      </c>
      <c r="D87" s="43" t="str">
        <f t="shared" si="11"/>
        <v>N/A</v>
      </c>
      <c r="E87" s="46">
        <v>133118.07759</v>
      </c>
      <c r="F87" s="43" t="str">
        <f t="shared" si="12"/>
        <v>N/A</v>
      </c>
      <c r="G87" s="46">
        <v>144795.03604000001</v>
      </c>
      <c r="H87" s="43" t="str">
        <f t="shared" si="13"/>
        <v>N/A</v>
      </c>
      <c r="I87" s="12">
        <v>-5.08</v>
      </c>
      <c r="J87" s="12">
        <v>8.7720000000000002</v>
      </c>
      <c r="K87" s="44" t="s">
        <v>732</v>
      </c>
      <c r="L87" s="9" t="str">
        <f t="shared" si="14"/>
        <v>Yes</v>
      </c>
    </row>
    <row r="88" spans="1:12" x14ac:dyDescent="0.2">
      <c r="A88" s="45" t="s">
        <v>605</v>
      </c>
      <c r="B88" s="34" t="s">
        <v>217</v>
      </c>
      <c r="C88" s="46">
        <v>162085958</v>
      </c>
      <c r="D88" s="43" t="str">
        <f t="shared" si="11"/>
        <v>N/A</v>
      </c>
      <c r="E88" s="46">
        <v>162160559</v>
      </c>
      <c r="F88" s="43" t="str">
        <f t="shared" si="12"/>
        <v>N/A</v>
      </c>
      <c r="G88" s="46">
        <v>174301898</v>
      </c>
      <c r="H88" s="43" t="str">
        <f t="shared" si="13"/>
        <v>N/A</v>
      </c>
      <c r="I88" s="12">
        <v>4.5999999999999999E-2</v>
      </c>
      <c r="J88" s="12">
        <v>7.4870000000000001</v>
      </c>
      <c r="K88" s="44" t="s">
        <v>732</v>
      </c>
      <c r="L88" s="9" t="str">
        <f t="shared" si="14"/>
        <v>Yes</v>
      </c>
    </row>
    <row r="89" spans="1:12" x14ac:dyDescent="0.2">
      <c r="A89" s="48" t="s">
        <v>606</v>
      </c>
      <c r="B89" s="35" t="s">
        <v>217</v>
      </c>
      <c r="C89" s="35">
        <v>4578</v>
      </c>
      <c r="D89" s="43" t="str">
        <f t="shared" si="11"/>
        <v>N/A</v>
      </c>
      <c r="E89" s="35">
        <v>4391</v>
      </c>
      <c r="F89" s="43" t="str">
        <f t="shared" si="12"/>
        <v>N/A</v>
      </c>
      <c r="G89" s="35">
        <v>4473</v>
      </c>
      <c r="H89" s="43" t="str">
        <f t="shared" si="13"/>
        <v>N/A</v>
      </c>
      <c r="I89" s="12">
        <v>-4.08</v>
      </c>
      <c r="J89" s="12">
        <v>1.867</v>
      </c>
      <c r="K89" s="49" t="s">
        <v>732</v>
      </c>
      <c r="L89" s="9" t="str">
        <f t="shared" si="14"/>
        <v>Yes</v>
      </c>
    </row>
    <row r="90" spans="1:12" x14ac:dyDescent="0.2">
      <c r="A90" s="45" t="s">
        <v>1445</v>
      </c>
      <c r="B90" s="34" t="s">
        <v>217</v>
      </c>
      <c r="C90" s="46">
        <v>35405.408038000001</v>
      </c>
      <c r="D90" s="43" t="str">
        <f t="shared" si="11"/>
        <v>N/A</v>
      </c>
      <c r="E90" s="46">
        <v>36930.211568999999</v>
      </c>
      <c r="F90" s="43" t="str">
        <f t="shared" si="12"/>
        <v>N/A</v>
      </c>
      <c r="G90" s="46">
        <v>38967.560473999998</v>
      </c>
      <c r="H90" s="43" t="str">
        <f t="shared" si="13"/>
        <v>N/A</v>
      </c>
      <c r="I90" s="12">
        <v>4.3070000000000004</v>
      </c>
      <c r="J90" s="12">
        <v>5.5170000000000003</v>
      </c>
      <c r="K90" s="44" t="s">
        <v>732</v>
      </c>
      <c r="L90" s="9" t="str">
        <f t="shared" si="14"/>
        <v>Yes</v>
      </c>
    </row>
    <row r="91" spans="1:12" ht="25.5" x14ac:dyDescent="0.2">
      <c r="A91" s="45" t="s">
        <v>607</v>
      </c>
      <c r="B91" s="34" t="s">
        <v>217</v>
      </c>
      <c r="C91" s="46">
        <v>49688004</v>
      </c>
      <c r="D91" s="43" t="str">
        <f t="shared" si="11"/>
        <v>N/A</v>
      </c>
      <c r="E91" s="46">
        <v>51688821</v>
      </c>
      <c r="F91" s="43" t="str">
        <f t="shared" si="12"/>
        <v>N/A</v>
      </c>
      <c r="G91" s="46">
        <v>57546362</v>
      </c>
      <c r="H91" s="43" t="str">
        <f t="shared" si="13"/>
        <v>N/A</v>
      </c>
      <c r="I91" s="12">
        <v>4.0270000000000001</v>
      </c>
      <c r="J91" s="12">
        <v>11.33</v>
      </c>
      <c r="K91" s="44" t="s">
        <v>732</v>
      </c>
      <c r="L91" s="9" t="str">
        <f t="shared" si="14"/>
        <v>Yes</v>
      </c>
    </row>
    <row r="92" spans="1:12" x14ac:dyDescent="0.2">
      <c r="A92" s="45" t="s">
        <v>608</v>
      </c>
      <c r="B92" s="34" t="s">
        <v>217</v>
      </c>
      <c r="C92" s="35">
        <v>60888</v>
      </c>
      <c r="D92" s="43" t="str">
        <f t="shared" si="11"/>
        <v>N/A</v>
      </c>
      <c r="E92" s="35">
        <v>64740</v>
      </c>
      <c r="F92" s="43" t="str">
        <f t="shared" si="12"/>
        <v>N/A</v>
      </c>
      <c r="G92" s="35">
        <v>70010</v>
      </c>
      <c r="H92" s="43" t="str">
        <f t="shared" si="13"/>
        <v>N/A</v>
      </c>
      <c r="I92" s="12">
        <v>6.3259999999999996</v>
      </c>
      <c r="J92" s="12">
        <v>8.14</v>
      </c>
      <c r="K92" s="44" t="s">
        <v>732</v>
      </c>
      <c r="L92" s="9" t="str">
        <f t="shared" si="14"/>
        <v>Yes</v>
      </c>
    </row>
    <row r="93" spans="1:12" x14ac:dyDescent="0.2">
      <c r="A93" s="45" t="s">
        <v>1446</v>
      </c>
      <c r="B93" s="34" t="s">
        <v>217</v>
      </c>
      <c r="C93" s="46">
        <v>816.05577454000002</v>
      </c>
      <c r="D93" s="43" t="str">
        <f t="shared" si="11"/>
        <v>N/A</v>
      </c>
      <c r="E93" s="46">
        <v>798.40625579000005</v>
      </c>
      <c r="F93" s="43" t="str">
        <f t="shared" si="12"/>
        <v>N/A</v>
      </c>
      <c r="G93" s="46">
        <v>821.97346092999999</v>
      </c>
      <c r="H93" s="43" t="str">
        <f t="shared" si="13"/>
        <v>N/A</v>
      </c>
      <c r="I93" s="12">
        <v>-2.16</v>
      </c>
      <c r="J93" s="12">
        <v>2.952</v>
      </c>
      <c r="K93" s="44" t="s">
        <v>732</v>
      </c>
      <c r="L93" s="9" t="str">
        <f t="shared" si="14"/>
        <v>Yes</v>
      </c>
    </row>
    <row r="94" spans="1:12" x14ac:dyDescent="0.2">
      <c r="A94" s="45" t="s">
        <v>609</v>
      </c>
      <c r="B94" s="34" t="s">
        <v>217</v>
      </c>
      <c r="C94" s="46">
        <v>12456455</v>
      </c>
      <c r="D94" s="43" t="str">
        <f t="shared" si="11"/>
        <v>N/A</v>
      </c>
      <c r="E94" s="46">
        <v>14099667</v>
      </c>
      <c r="F94" s="43" t="str">
        <f t="shared" si="12"/>
        <v>N/A</v>
      </c>
      <c r="G94" s="46">
        <v>15892611</v>
      </c>
      <c r="H94" s="43" t="str">
        <f t="shared" si="13"/>
        <v>N/A</v>
      </c>
      <c r="I94" s="12">
        <v>13.19</v>
      </c>
      <c r="J94" s="12">
        <v>12.72</v>
      </c>
      <c r="K94" s="44" t="s">
        <v>732</v>
      </c>
      <c r="L94" s="9" t="str">
        <f t="shared" si="14"/>
        <v>Yes</v>
      </c>
    </row>
    <row r="95" spans="1:12" x14ac:dyDescent="0.2">
      <c r="A95" s="45" t="s">
        <v>610</v>
      </c>
      <c r="B95" s="34" t="s">
        <v>217</v>
      </c>
      <c r="C95" s="35">
        <v>22404</v>
      </c>
      <c r="D95" s="43" t="str">
        <f t="shared" si="11"/>
        <v>N/A</v>
      </c>
      <c r="E95" s="35">
        <v>24801</v>
      </c>
      <c r="F95" s="43" t="str">
        <f t="shared" si="12"/>
        <v>N/A</v>
      </c>
      <c r="G95" s="35">
        <v>27832</v>
      </c>
      <c r="H95" s="43" t="str">
        <f t="shared" si="13"/>
        <v>N/A</v>
      </c>
      <c r="I95" s="12">
        <v>10.7</v>
      </c>
      <c r="J95" s="12">
        <v>12.22</v>
      </c>
      <c r="K95" s="44" t="s">
        <v>732</v>
      </c>
      <c r="L95" s="9" t="str">
        <f t="shared" si="14"/>
        <v>Yes</v>
      </c>
    </row>
    <row r="96" spans="1:12" x14ac:dyDescent="0.2">
      <c r="A96" s="45" t="s">
        <v>1447</v>
      </c>
      <c r="B96" s="34" t="s">
        <v>217</v>
      </c>
      <c r="C96" s="46">
        <v>555.99245670000005</v>
      </c>
      <c r="D96" s="43" t="str">
        <f t="shared" si="11"/>
        <v>N/A</v>
      </c>
      <c r="E96" s="46">
        <v>568.51203581000004</v>
      </c>
      <c r="F96" s="43" t="str">
        <f t="shared" si="12"/>
        <v>N/A</v>
      </c>
      <c r="G96" s="46">
        <v>571.01936620000004</v>
      </c>
      <c r="H96" s="43" t="str">
        <f t="shared" si="13"/>
        <v>N/A</v>
      </c>
      <c r="I96" s="12">
        <v>2.2519999999999998</v>
      </c>
      <c r="J96" s="12">
        <v>0.441</v>
      </c>
      <c r="K96" s="44" t="s">
        <v>732</v>
      </c>
      <c r="L96" s="9" t="str">
        <f t="shared" si="14"/>
        <v>Yes</v>
      </c>
    </row>
    <row r="97" spans="1:12" ht="25.5" x14ac:dyDescent="0.2">
      <c r="A97" s="45" t="s">
        <v>611</v>
      </c>
      <c r="B97" s="34" t="s">
        <v>217</v>
      </c>
      <c r="C97" s="46">
        <v>2047894</v>
      </c>
      <c r="D97" s="43" t="str">
        <f t="shared" si="11"/>
        <v>N/A</v>
      </c>
      <c r="E97" s="46">
        <v>2107524</v>
      </c>
      <c r="F97" s="43" t="str">
        <f t="shared" si="12"/>
        <v>N/A</v>
      </c>
      <c r="G97" s="46">
        <v>2424682</v>
      </c>
      <c r="H97" s="43" t="str">
        <f t="shared" si="13"/>
        <v>N/A</v>
      </c>
      <c r="I97" s="12">
        <v>2.9119999999999999</v>
      </c>
      <c r="J97" s="12">
        <v>15.05</v>
      </c>
      <c r="K97" s="44" t="s">
        <v>732</v>
      </c>
      <c r="L97" s="9" t="str">
        <f t="shared" si="14"/>
        <v>Yes</v>
      </c>
    </row>
    <row r="98" spans="1:12" x14ac:dyDescent="0.2">
      <c r="A98" s="45" t="s">
        <v>612</v>
      </c>
      <c r="B98" s="34" t="s">
        <v>217</v>
      </c>
      <c r="C98" s="35">
        <v>11967</v>
      </c>
      <c r="D98" s="43" t="str">
        <f t="shared" si="11"/>
        <v>N/A</v>
      </c>
      <c r="E98" s="35">
        <v>13107</v>
      </c>
      <c r="F98" s="43" t="str">
        <f t="shared" si="12"/>
        <v>N/A</v>
      </c>
      <c r="G98" s="35">
        <v>14923</v>
      </c>
      <c r="H98" s="43" t="str">
        <f t="shared" si="13"/>
        <v>N/A</v>
      </c>
      <c r="I98" s="12">
        <v>9.5259999999999998</v>
      </c>
      <c r="J98" s="12">
        <v>13.86</v>
      </c>
      <c r="K98" s="44" t="s">
        <v>732</v>
      </c>
      <c r="L98" s="9" t="str">
        <f t="shared" si="14"/>
        <v>Yes</v>
      </c>
    </row>
    <row r="99" spans="1:12" ht="25.5" x14ac:dyDescent="0.2">
      <c r="A99" s="45" t="s">
        <v>1448</v>
      </c>
      <c r="B99" s="34" t="s">
        <v>217</v>
      </c>
      <c r="C99" s="46">
        <v>171.12843652999999</v>
      </c>
      <c r="D99" s="43" t="str">
        <f t="shared" si="11"/>
        <v>N/A</v>
      </c>
      <c r="E99" s="46">
        <v>160.79377432000001</v>
      </c>
      <c r="F99" s="43" t="str">
        <f t="shared" si="12"/>
        <v>N/A</v>
      </c>
      <c r="G99" s="46">
        <v>162.47952824000001</v>
      </c>
      <c r="H99" s="43" t="str">
        <f t="shared" si="13"/>
        <v>N/A</v>
      </c>
      <c r="I99" s="12">
        <v>-6.04</v>
      </c>
      <c r="J99" s="12">
        <v>1.048</v>
      </c>
      <c r="K99" s="44" t="s">
        <v>732</v>
      </c>
      <c r="L99" s="9" t="str">
        <f t="shared" si="14"/>
        <v>Yes</v>
      </c>
    </row>
    <row r="100" spans="1:12" ht="25.5" x14ac:dyDescent="0.2">
      <c r="A100" s="45" t="s">
        <v>613</v>
      </c>
      <c r="B100" s="34" t="s">
        <v>217</v>
      </c>
      <c r="C100" s="46">
        <v>15354703</v>
      </c>
      <c r="D100" s="43" t="str">
        <f t="shared" si="11"/>
        <v>N/A</v>
      </c>
      <c r="E100" s="46">
        <v>14766595</v>
      </c>
      <c r="F100" s="43" t="str">
        <f t="shared" si="12"/>
        <v>N/A</v>
      </c>
      <c r="G100" s="46">
        <v>17711566</v>
      </c>
      <c r="H100" s="43" t="str">
        <f t="shared" si="13"/>
        <v>N/A</v>
      </c>
      <c r="I100" s="12">
        <v>-3.83</v>
      </c>
      <c r="J100" s="12">
        <v>19.940000000000001</v>
      </c>
      <c r="K100" s="44" t="s">
        <v>732</v>
      </c>
      <c r="L100" s="9" t="str">
        <f t="shared" si="14"/>
        <v>Yes</v>
      </c>
    </row>
    <row r="101" spans="1:12" x14ac:dyDescent="0.2">
      <c r="A101" s="45" t="s">
        <v>614</v>
      </c>
      <c r="B101" s="34" t="s">
        <v>217</v>
      </c>
      <c r="C101" s="35">
        <v>23079</v>
      </c>
      <c r="D101" s="43" t="str">
        <f t="shared" si="11"/>
        <v>N/A</v>
      </c>
      <c r="E101" s="35">
        <v>25405</v>
      </c>
      <c r="F101" s="43" t="str">
        <f t="shared" si="12"/>
        <v>N/A</v>
      </c>
      <c r="G101" s="35">
        <v>26974</v>
      </c>
      <c r="H101" s="43" t="str">
        <f t="shared" si="13"/>
        <v>N/A</v>
      </c>
      <c r="I101" s="12">
        <v>10.08</v>
      </c>
      <c r="J101" s="12">
        <v>6.1760000000000002</v>
      </c>
      <c r="K101" s="44" t="s">
        <v>732</v>
      </c>
      <c r="L101" s="9" t="str">
        <f t="shared" si="14"/>
        <v>Yes</v>
      </c>
    </row>
    <row r="102" spans="1:12" x14ac:dyDescent="0.2">
      <c r="A102" s="45" t="s">
        <v>1449</v>
      </c>
      <c r="B102" s="34" t="s">
        <v>217</v>
      </c>
      <c r="C102" s="46">
        <v>665.31058538000002</v>
      </c>
      <c r="D102" s="43" t="str">
        <f t="shared" si="11"/>
        <v>N/A</v>
      </c>
      <c r="E102" s="46">
        <v>581.24758906</v>
      </c>
      <c r="F102" s="43" t="str">
        <f t="shared" si="12"/>
        <v>N/A</v>
      </c>
      <c r="G102" s="46">
        <v>656.61622303000001</v>
      </c>
      <c r="H102" s="43" t="str">
        <f t="shared" si="13"/>
        <v>N/A</v>
      </c>
      <c r="I102" s="12">
        <v>-12.6</v>
      </c>
      <c r="J102" s="12">
        <v>12.97</v>
      </c>
      <c r="K102" s="44" t="s">
        <v>732</v>
      </c>
      <c r="L102" s="9" t="str">
        <f t="shared" si="14"/>
        <v>Yes</v>
      </c>
    </row>
    <row r="103" spans="1:12" x14ac:dyDescent="0.2">
      <c r="A103" s="45" t="s">
        <v>615</v>
      </c>
      <c r="B103" s="34" t="s">
        <v>217</v>
      </c>
      <c r="C103" s="46">
        <v>25641504</v>
      </c>
      <c r="D103" s="43" t="str">
        <f t="shared" si="11"/>
        <v>N/A</v>
      </c>
      <c r="E103" s="46">
        <v>26501200</v>
      </c>
      <c r="F103" s="43" t="str">
        <f t="shared" si="12"/>
        <v>N/A</v>
      </c>
      <c r="G103" s="46">
        <v>27596847</v>
      </c>
      <c r="H103" s="43" t="str">
        <f t="shared" si="13"/>
        <v>N/A</v>
      </c>
      <c r="I103" s="12">
        <v>3.3530000000000002</v>
      </c>
      <c r="J103" s="12">
        <v>4.1340000000000003</v>
      </c>
      <c r="K103" s="44" t="s">
        <v>732</v>
      </c>
      <c r="L103" s="9" t="str">
        <f t="shared" si="14"/>
        <v>Yes</v>
      </c>
    </row>
    <row r="104" spans="1:12" x14ac:dyDescent="0.2">
      <c r="A104" s="45" t="s">
        <v>616</v>
      </c>
      <c r="B104" s="34" t="s">
        <v>217</v>
      </c>
      <c r="C104" s="35">
        <v>16723</v>
      </c>
      <c r="D104" s="43" t="str">
        <f t="shared" si="11"/>
        <v>N/A</v>
      </c>
      <c r="E104" s="35">
        <v>17915</v>
      </c>
      <c r="F104" s="43" t="str">
        <f t="shared" si="12"/>
        <v>N/A</v>
      </c>
      <c r="G104" s="35">
        <v>19584</v>
      </c>
      <c r="H104" s="43" t="str">
        <f t="shared" si="13"/>
        <v>N/A</v>
      </c>
      <c r="I104" s="12">
        <v>7.1280000000000001</v>
      </c>
      <c r="J104" s="12">
        <v>9.3160000000000007</v>
      </c>
      <c r="K104" s="44" t="s">
        <v>732</v>
      </c>
      <c r="L104" s="9" t="str">
        <f t="shared" si="14"/>
        <v>Yes</v>
      </c>
    </row>
    <row r="105" spans="1:12" x14ac:dyDescent="0.2">
      <c r="A105" s="45" t="s">
        <v>1450</v>
      </c>
      <c r="B105" s="34" t="s">
        <v>217</v>
      </c>
      <c r="C105" s="46">
        <v>1533.3076601</v>
      </c>
      <c r="D105" s="43" t="str">
        <f t="shared" si="11"/>
        <v>N/A</v>
      </c>
      <c r="E105" s="46">
        <v>1479.2743511000001</v>
      </c>
      <c r="F105" s="43" t="str">
        <f t="shared" si="12"/>
        <v>N/A</v>
      </c>
      <c r="G105" s="46">
        <v>1409.1527266999999</v>
      </c>
      <c r="H105" s="43" t="str">
        <f t="shared" si="13"/>
        <v>N/A</v>
      </c>
      <c r="I105" s="12">
        <v>-3.52</v>
      </c>
      <c r="J105" s="12">
        <v>-4.74</v>
      </c>
      <c r="K105" s="44" t="s">
        <v>732</v>
      </c>
      <c r="L105" s="9" t="str">
        <f t="shared" si="14"/>
        <v>Yes</v>
      </c>
    </row>
    <row r="106" spans="1:12" ht="25.5" x14ac:dyDescent="0.2">
      <c r="A106" s="45" t="s">
        <v>617</v>
      </c>
      <c r="B106" s="34" t="s">
        <v>217</v>
      </c>
      <c r="C106" s="46">
        <v>3192461</v>
      </c>
      <c r="D106" s="43" t="str">
        <f t="shared" si="11"/>
        <v>N/A</v>
      </c>
      <c r="E106" s="46">
        <v>3674520</v>
      </c>
      <c r="F106" s="43" t="str">
        <f t="shared" si="12"/>
        <v>N/A</v>
      </c>
      <c r="G106" s="46">
        <v>5747080</v>
      </c>
      <c r="H106" s="43" t="str">
        <f t="shared" si="13"/>
        <v>N/A</v>
      </c>
      <c r="I106" s="12">
        <v>15.1</v>
      </c>
      <c r="J106" s="12">
        <v>56.4</v>
      </c>
      <c r="K106" s="44" t="s">
        <v>732</v>
      </c>
      <c r="L106" s="9" t="str">
        <f t="shared" si="14"/>
        <v>No</v>
      </c>
    </row>
    <row r="107" spans="1:12" x14ac:dyDescent="0.2">
      <c r="A107" s="45" t="s">
        <v>618</v>
      </c>
      <c r="B107" s="34" t="s">
        <v>217</v>
      </c>
      <c r="C107" s="35">
        <v>594</v>
      </c>
      <c r="D107" s="43" t="str">
        <f t="shared" si="11"/>
        <v>N/A</v>
      </c>
      <c r="E107" s="35">
        <v>574</v>
      </c>
      <c r="F107" s="43" t="str">
        <f t="shared" si="12"/>
        <v>N/A</v>
      </c>
      <c r="G107" s="35">
        <v>592</v>
      </c>
      <c r="H107" s="43" t="str">
        <f t="shared" si="13"/>
        <v>N/A</v>
      </c>
      <c r="I107" s="12">
        <v>-3.37</v>
      </c>
      <c r="J107" s="12">
        <v>3.1360000000000001</v>
      </c>
      <c r="K107" s="44" t="s">
        <v>732</v>
      </c>
      <c r="L107" s="9" t="str">
        <f t="shared" si="14"/>
        <v>Yes</v>
      </c>
    </row>
    <row r="108" spans="1:12" ht="25.5" x14ac:dyDescent="0.2">
      <c r="A108" s="45" t="s">
        <v>1451</v>
      </c>
      <c r="B108" s="34" t="s">
        <v>217</v>
      </c>
      <c r="C108" s="46">
        <v>5374.5134680000001</v>
      </c>
      <c r="D108" s="43" t="str">
        <f t="shared" si="11"/>
        <v>N/A</v>
      </c>
      <c r="E108" s="46">
        <v>6401.6027875</v>
      </c>
      <c r="F108" s="43" t="str">
        <f t="shared" si="12"/>
        <v>N/A</v>
      </c>
      <c r="G108" s="46">
        <v>9707.9054054000007</v>
      </c>
      <c r="H108" s="43" t="str">
        <f t="shared" si="13"/>
        <v>N/A</v>
      </c>
      <c r="I108" s="12">
        <v>19.11</v>
      </c>
      <c r="J108" s="12">
        <v>51.65</v>
      </c>
      <c r="K108" s="44" t="s">
        <v>732</v>
      </c>
      <c r="L108" s="9" t="str">
        <f t="shared" si="14"/>
        <v>No</v>
      </c>
    </row>
    <row r="109" spans="1:12" ht="25.5" x14ac:dyDescent="0.2">
      <c r="A109" s="45" t="s">
        <v>619</v>
      </c>
      <c r="B109" s="34" t="s">
        <v>217</v>
      </c>
      <c r="C109" s="46">
        <v>27878209</v>
      </c>
      <c r="D109" s="43" t="str">
        <f t="shared" si="11"/>
        <v>N/A</v>
      </c>
      <c r="E109" s="46">
        <v>30107058</v>
      </c>
      <c r="F109" s="43" t="str">
        <f t="shared" si="12"/>
        <v>N/A</v>
      </c>
      <c r="G109" s="46">
        <v>30293259</v>
      </c>
      <c r="H109" s="43" t="str">
        <f t="shared" si="13"/>
        <v>N/A</v>
      </c>
      <c r="I109" s="12">
        <v>7.9950000000000001</v>
      </c>
      <c r="J109" s="12">
        <v>0.61850000000000005</v>
      </c>
      <c r="K109" s="44" t="s">
        <v>732</v>
      </c>
      <c r="L109" s="9" t="str">
        <f t="shared" si="14"/>
        <v>Yes</v>
      </c>
    </row>
    <row r="110" spans="1:12" x14ac:dyDescent="0.2">
      <c r="A110" s="45" t="s">
        <v>620</v>
      </c>
      <c r="B110" s="34" t="s">
        <v>217</v>
      </c>
      <c r="C110" s="35">
        <v>45739</v>
      </c>
      <c r="D110" s="43" t="str">
        <f t="shared" si="11"/>
        <v>N/A</v>
      </c>
      <c r="E110" s="35">
        <v>48859</v>
      </c>
      <c r="F110" s="43" t="str">
        <f t="shared" si="12"/>
        <v>N/A</v>
      </c>
      <c r="G110" s="35">
        <v>51861</v>
      </c>
      <c r="H110" s="43" t="str">
        <f t="shared" si="13"/>
        <v>N/A</v>
      </c>
      <c r="I110" s="12">
        <v>6.8209999999999997</v>
      </c>
      <c r="J110" s="12">
        <v>6.1440000000000001</v>
      </c>
      <c r="K110" s="44" t="s">
        <v>732</v>
      </c>
      <c r="L110" s="9" t="str">
        <f t="shared" si="14"/>
        <v>Yes</v>
      </c>
    </row>
    <row r="111" spans="1:12" x14ac:dyDescent="0.2">
      <c r="A111" s="45" t="s">
        <v>1452</v>
      </c>
      <c r="B111" s="34" t="s">
        <v>217</v>
      </c>
      <c r="C111" s="46">
        <v>609.50630752999996</v>
      </c>
      <c r="D111" s="43" t="str">
        <f t="shared" si="11"/>
        <v>N/A</v>
      </c>
      <c r="E111" s="46">
        <v>616.20291041999997</v>
      </c>
      <c r="F111" s="43" t="str">
        <f t="shared" si="12"/>
        <v>N/A</v>
      </c>
      <c r="G111" s="46">
        <v>584.12408168000002</v>
      </c>
      <c r="H111" s="43" t="str">
        <f t="shared" si="13"/>
        <v>N/A</v>
      </c>
      <c r="I111" s="12">
        <v>1.099</v>
      </c>
      <c r="J111" s="12">
        <v>-5.21</v>
      </c>
      <c r="K111" s="44" t="s">
        <v>732</v>
      </c>
      <c r="L111" s="9" t="str">
        <f t="shared" si="14"/>
        <v>Yes</v>
      </c>
    </row>
    <row r="112" spans="1:12" x14ac:dyDescent="0.2">
      <c r="A112" s="45" t="s">
        <v>621</v>
      </c>
      <c r="B112" s="34" t="s">
        <v>217</v>
      </c>
      <c r="C112" s="46">
        <v>89495446</v>
      </c>
      <c r="D112" s="43" t="str">
        <f t="shared" si="11"/>
        <v>N/A</v>
      </c>
      <c r="E112" s="46">
        <v>92653545</v>
      </c>
      <c r="F112" s="43" t="str">
        <f t="shared" si="12"/>
        <v>N/A</v>
      </c>
      <c r="G112" s="46">
        <v>101639276</v>
      </c>
      <c r="H112" s="43" t="str">
        <f t="shared" si="13"/>
        <v>N/A</v>
      </c>
      <c r="I112" s="12">
        <v>3.5289999999999999</v>
      </c>
      <c r="J112" s="12">
        <v>9.6980000000000004</v>
      </c>
      <c r="K112" s="44" t="s">
        <v>732</v>
      </c>
      <c r="L112" s="9" t="str">
        <f t="shared" si="14"/>
        <v>Yes</v>
      </c>
    </row>
    <row r="113" spans="1:12" x14ac:dyDescent="0.2">
      <c r="A113" s="45" t="s">
        <v>622</v>
      </c>
      <c r="B113" s="34" t="s">
        <v>217</v>
      </c>
      <c r="C113" s="35">
        <v>54844</v>
      </c>
      <c r="D113" s="43" t="str">
        <f t="shared" si="11"/>
        <v>N/A</v>
      </c>
      <c r="E113" s="35">
        <v>57852</v>
      </c>
      <c r="F113" s="43" t="str">
        <f t="shared" si="12"/>
        <v>N/A</v>
      </c>
      <c r="G113" s="35">
        <v>62180</v>
      </c>
      <c r="H113" s="43" t="str">
        <f t="shared" si="13"/>
        <v>N/A</v>
      </c>
      <c r="I113" s="12">
        <v>5.4850000000000003</v>
      </c>
      <c r="J113" s="12">
        <v>7.4809999999999999</v>
      </c>
      <c r="K113" s="44" t="s">
        <v>732</v>
      </c>
      <c r="L113" s="9" t="str">
        <f t="shared" si="14"/>
        <v>Yes</v>
      </c>
    </row>
    <row r="114" spans="1:12" x14ac:dyDescent="0.2">
      <c r="A114" s="45" t="s">
        <v>1453</v>
      </c>
      <c r="B114" s="34" t="s">
        <v>217</v>
      </c>
      <c r="C114" s="46">
        <v>1631.8183575</v>
      </c>
      <c r="D114" s="43" t="str">
        <f t="shared" si="11"/>
        <v>N/A</v>
      </c>
      <c r="E114" s="46">
        <v>1601.5616573</v>
      </c>
      <c r="F114" s="43" t="str">
        <f t="shared" si="12"/>
        <v>N/A</v>
      </c>
      <c r="G114" s="46">
        <v>1634.5975555</v>
      </c>
      <c r="H114" s="43" t="str">
        <f t="shared" si="13"/>
        <v>N/A</v>
      </c>
      <c r="I114" s="12">
        <v>-1.85</v>
      </c>
      <c r="J114" s="12">
        <v>2.0630000000000002</v>
      </c>
      <c r="K114" s="44" t="s">
        <v>732</v>
      </c>
      <c r="L114" s="9" t="str">
        <f t="shared" si="14"/>
        <v>Yes</v>
      </c>
    </row>
    <row r="115" spans="1:12" ht="25.5" x14ac:dyDescent="0.2">
      <c r="A115" s="45" t="s">
        <v>623</v>
      </c>
      <c r="B115" s="34" t="s">
        <v>217</v>
      </c>
      <c r="C115" s="46">
        <v>31319470</v>
      </c>
      <c r="D115" s="43" t="str">
        <f t="shared" si="11"/>
        <v>N/A</v>
      </c>
      <c r="E115" s="46">
        <v>27268347</v>
      </c>
      <c r="F115" s="43" t="str">
        <f t="shared" si="12"/>
        <v>N/A</v>
      </c>
      <c r="G115" s="46">
        <v>27706198</v>
      </c>
      <c r="H115" s="43" t="str">
        <f t="shared" si="13"/>
        <v>N/A</v>
      </c>
      <c r="I115" s="12">
        <v>-12.9</v>
      </c>
      <c r="J115" s="12">
        <v>1.6060000000000001</v>
      </c>
      <c r="K115" s="44" t="s">
        <v>732</v>
      </c>
      <c r="L115" s="9" t="str">
        <f t="shared" si="14"/>
        <v>Yes</v>
      </c>
    </row>
    <row r="116" spans="1:12" x14ac:dyDescent="0.2">
      <c r="A116" s="48" t="s">
        <v>624</v>
      </c>
      <c r="B116" s="35" t="s">
        <v>217</v>
      </c>
      <c r="C116" s="35">
        <v>11178</v>
      </c>
      <c r="D116" s="43" t="str">
        <f t="shared" si="11"/>
        <v>N/A</v>
      </c>
      <c r="E116" s="35">
        <v>11568</v>
      </c>
      <c r="F116" s="43" t="str">
        <f t="shared" si="12"/>
        <v>N/A</v>
      </c>
      <c r="G116" s="35">
        <v>12469</v>
      </c>
      <c r="H116" s="43" t="str">
        <f t="shared" si="13"/>
        <v>N/A</v>
      </c>
      <c r="I116" s="12">
        <v>3.4889999999999999</v>
      </c>
      <c r="J116" s="12">
        <v>7.7889999999999997</v>
      </c>
      <c r="K116" s="49" t="s">
        <v>732</v>
      </c>
      <c r="L116" s="9" t="str">
        <f t="shared" si="14"/>
        <v>Yes</v>
      </c>
    </row>
    <row r="117" spans="1:12" ht="25.5" x14ac:dyDescent="0.2">
      <c r="A117" s="45" t="s">
        <v>1454</v>
      </c>
      <c r="B117" s="34" t="s">
        <v>217</v>
      </c>
      <c r="C117" s="46">
        <v>2801.8849525999999</v>
      </c>
      <c r="D117" s="43" t="str">
        <f t="shared" si="11"/>
        <v>N/A</v>
      </c>
      <c r="E117" s="46">
        <v>2357.2222510000001</v>
      </c>
      <c r="F117" s="43" t="str">
        <f t="shared" si="12"/>
        <v>N/A</v>
      </c>
      <c r="G117" s="46">
        <v>2222.0064158999999</v>
      </c>
      <c r="H117" s="43" t="str">
        <f t="shared" si="13"/>
        <v>N/A</v>
      </c>
      <c r="I117" s="12">
        <v>-15.9</v>
      </c>
      <c r="J117" s="12">
        <v>-5.74</v>
      </c>
      <c r="K117" s="44" t="s">
        <v>732</v>
      </c>
      <c r="L117" s="9" t="str">
        <f t="shared" si="14"/>
        <v>Yes</v>
      </c>
    </row>
    <row r="118" spans="1:12" ht="25.5" x14ac:dyDescent="0.2">
      <c r="A118" s="45" t="s">
        <v>625</v>
      </c>
      <c r="B118" s="34" t="s">
        <v>217</v>
      </c>
      <c r="C118" s="46">
        <v>5782802</v>
      </c>
      <c r="D118" s="43" t="str">
        <f t="shared" si="11"/>
        <v>N/A</v>
      </c>
      <c r="E118" s="46">
        <v>5652544</v>
      </c>
      <c r="F118" s="43" t="str">
        <f t="shared" si="12"/>
        <v>N/A</v>
      </c>
      <c r="G118" s="46">
        <v>5250741</v>
      </c>
      <c r="H118" s="43" t="str">
        <f t="shared" si="13"/>
        <v>N/A</v>
      </c>
      <c r="I118" s="12">
        <v>-2.25</v>
      </c>
      <c r="J118" s="12">
        <v>-7.11</v>
      </c>
      <c r="K118" s="44" t="s">
        <v>732</v>
      </c>
      <c r="L118" s="9" t="str">
        <f t="shared" si="14"/>
        <v>Yes</v>
      </c>
    </row>
    <row r="119" spans="1:12" x14ac:dyDescent="0.2">
      <c r="A119" s="45" t="s">
        <v>626</v>
      </c>
      <c r="B119" s="34" t="s">
        <v>217</v>
      </c>
      <c r="C119" s="35">
        <v>9281</v>
      </c>
      <c r="D119" s="43" t="str">
        <f t="shared" si="11"/>
        <v>N/A</v>
      </c>
      <c r="E119" s="35">
        <v>6980</v>
      </c>
      <c r="F119" s="43" t="str">
        <f t="shared" si="12"/>
        <v>N/A</v>
      </c>
      <c r="G119" s="35">
        <v>8339</v>
      </c>
      <c r="H119" s="43" t="str">
        <f t="shared" si="13"/>
        <v>N/A</v>
      </c>
      <c r="I119" s="12">
        <v>-24.8</v>
      </c>
      <c r="J119" s="12">
        <v>19.47</v>
      </c>
      <c r="K119" s="44" t="s">
        <v>732</v>
      </c>
      <c r="L119" s="9" t="str">
        <f t="shared" si="14"/>
        <v>Yes</v>
      </c>
    </row>
    <row r="120" spans="1:12" ht="25.5" x14ac:dyDescent="0.2">
      <c r="A120" s="45" t="s">
        <v>1455</v>
      </c>
      <c r="B120" s="34" t="s">
        <v>217</v>
      </c>
      <c r="C120" s="46">
        <v>623.07962504</v>
      </c>
      <c r="D120" s="43" t="str">
        <f t="shared" si="11"/>
        <v>N/A</v>
      </c>
      <c r="E120" s="46">
        <v>809.82005731000004</v>
      </c>
      <c r="F120" s="43" t="str">
        <f t="shared" si="12"/>
        <v>N/A</v>
      </c>
      <c r="G120" s="46">
        <v>629.66075068999999</v>
      </c>
      <c r="H120" s="43" t="str">
        <f t="shared" si="13"/>
        <v>N/A</v>
      </c>
      <c r="I120" s="12">
        <v>29.97</v>
      </c>
      <c r="J120" s="12">
        <v>-22.2</v>
      </c>
      <c r="K120" s="44" t="s">
        <v>732</v>
      </c>
      <c r="L120" s="9" t="str">
        <f t="shared" si="14"/>
        <v>Yes</v>
      </c>
    </row>
    <row r="121" spans="1:12" ht="25.5" x14ac:dyDescent="0.2">
      <c r="A121" s="45" t="s">
        <v>627</v>
      </c>
      <c r="B121" s="34" t="s">
        <v>217</v>
      </c>
      <c r="C121" s="46">
        <v>74692826</v>
      </c>
      <c r="D121" s="43" t="str">
        <f t="shared" si="11"/>
        <v>N/A</v>
      </c>
      <c r="E121" s="46">
        <v>67517483</v>
      </c>
      <c r="F121" s="43" t="str">
        <f t="shared" si="12"/>
        <v>N/A</v>
      </c>
      <c r="G121" s="46">
        <v>68326385</v>
      </c>
      <c r="H121" s="43" t="str">
        <f t="shared" si="13"/>
        <v>N/A</v>
      </c>
      <c r="I121" s="12">
        <v>-9.61</v>
      </c>
      <c r="J121" s="12">
        <v>1.198</v>
      </c>
      <c r="K121" s="44" t="s">
        <v>732</v>
      </c>
      <c r="L121" s="9" t="str">
        <f t="shared" si="14"/>
        <v>Yes</v>
      </c>
    </row>
    <row r="122" spans="1:12" x14ac:dyDescent="0.2">
      <c r="A122" s="45" t="s">
        <v>628</v>
      </c>
      <c r="B122" s="34" t="s">
        <v>217</v>
      </c>
      <c r="C122" s="35">
        <v>6188</v>
      </c>
      <c r="D122" s="43" t="str">
        <f t="shared" si="11"/>
        <v>N/A</v>
      </c>
      <c r="E122" s="35">
        <v>6502</v>
      </c>
      <c r="F122" s="43" t="str">
        <f t="shared" si="12"/>
        <v>N/A</v>
      </c>
      <c r="G122" s="35">
        <v>6659</v>
      </c>
      <c r="H122" s="43" t="str">
        <f t="shared" si="13"/>
        <v>N/A</v>
      </c>
      <c r="I122" s="12">
        <v>5.0739999999999998</v>
      </c>
      <c r="J122" s="12">
        <v>2.415</v>
      </c>
      <c r="K122" s="44" t="s">
        <v>732</v>
      </c>
      <c r="L122" s="9" t="str">
        <f t="shared" si="14"/>
        <v>Yes</v>
      </c>
    </row>
    <row r="123" spans="1:12" ht="25.5" x14ac:dyDescent="0.2">
      <c r="A123" s="45" t="s">
        <v>1456</v>
      </c>
      <c r="B123" s="34" t="s">
        <v>217</v>
      </c>
      <c r="C123" s="46">
        <v>12070.592436999999</v>
      </c>
      <c r="D123" s="43" t="str">
        <f t="shared" si="11"/>
        <v>N/A</v>
      </c>
      <c r="E123" s="46">
        <v>10384.109966</v>
      </c>
      <c r="F123" s="43" t="str">
        <f t="shared" si="12"/>
        <v>N/A</v>
      </c>
      <c r="G123" s="46">
        <v>10260.757621000001</v>
      </c>
      <c r="H123" s="43" t="str">
        <f t="shared" si="13"/>
        <v>N/A</v>
      </c>
      <c r="I123" s="12">
        <v>-14</v>
      </c>
      <c r="J123" s="12">
        <v>-1.19</v>
      </c>
      <c r="K123" s="44" t="s">
        <v>732</v>
      </c>
      <c r="L123" s="9" t="str">
        <f t="shared" si="14"/>
        <v>Yes</v>
      </c>
    </row>
    <row r="124" spans="1:12" ht="25.5" x14ac:dyDescent="0.2">
      <c r="A124" s="45" t="s">
        <v>629</v>
      </c>
      <c r="B124" s="34" t="s">
        <v>217</v>
      </c>
      <c r="C124" s="46">
        <v>23778849</v>
      </c>
      <c r="D124" s="43" t="str">
        <f t="shared" si="11"/>
        <v>N/A</v>
      </c>
      <c r="E124" s="46">
        <v>31338440</v>
      </c>
      <c r="F124" s="43" t="str">
        <f t="shared" si="12"/>
        <v>N/A</v>
      </c>
      <c r="G124" s="46">
        <v>30637644</v>
      </c>
      <c r="H124" s="43" t="str">
        <f t="shared" si="13"/>
        <v>N/A</v>
      </c>
      <c r="I124" s="12">
        <v>31.79</v>
      </c>
      <c r="J124" s="12">
        <v>-2.2400000000000002</v>
      </c>
      <c r="K124" s="44" t="s">
        <v>732</v>
      </c>
      <c r="L124" s="9" t="str">
        <f t="shared" si="14"/>
        <v>Yes</v>
      </c>
    </row>
    <row r="125" spans="1:12" ht="25.5" x14ac:dyDescent="0.2">
      <c r="A125" s="45" t="s">
        <v>630</v>
      </c>
      <c r="B125" s="34" t="s">
        <v>217</v>
      </c>
      <c r="C125" s="35">
        <v>9356</v>
      </c>
      <c r="D125" s="43" t="str">
        <f t="shared" si="11"/>
        <v>N/A</v>
      </c>
      <c r="E125" s="35">
        <v>12331</v>
      </c>
      <c r="F125" s="43" t="str">
        <f t="shared" si="12"/>
        <v>N/A</v>
      </c>
      <c r="G125" s="35">
        <v>12919</v>
      </c>
      <c r="H125" s="43" t="str">
        <f t="shared" si="13"/>
        <v>N/A</v>
      </c>
      <c r="I125" s="12">
        <v>31.8</v>
      </c>
      <c r="J125" s="12">
        <v>4.7679999999999998</v>
      </c>
      <c r="K125" s="44" t="s">
        <v>732</v>
      </c>
      <c r="L125" s="9" t="str">
        <f t="shared" si="14"/>
        <v>Yes</v>
      </c>
    </row>
    <row r="126" spans="1:12" ht="25.5" x14ac:dyDescent="0.2">
      <c r="A126" s="45" t="s">
        <v>1457</v>
      </c>
      <c r="B126" s="34" t="s">
        <v>217</v>
      </c>
      <c r="C126" s="46">
        <v>2541.5614578999998</v>
      </c>
      <c r="D126" s="43" t="str">
        <f t="shared" si="11"/>
        <v>N/A</v>
      </c>
      <c r="E126" s="46">
        <v>2541.4354066999999</v>
      </c>
      <c r="F126" s="43" t="str">
        <f t="shared" si="12"/>
        <v>N/A</v>
      </c>
      <c r="G126" s="46">
        <v>2371.5182289999998</v>
      </c>
      <c r="H126" s="43" t="str">
        <f t="shared" si="13"/>
        <v>N/A</v>
      </c>
      <c r="I126" s="12">
        <v>-5.0000000000000001E-3</v>
      </c>
      <c r="J126" s="12">
        <v>-6.69</v>
      </c>
      <c r="K126" s="44" t="s">
        <v>732</v>
      </c>
      <c r="L126" s="9" t="str">
        <f t="shared" si="14"/>
        <v>Yes</v>
      </c>
    </row>
    <row r="127" spans="1:12" ht="25.5" x14ac:dyDescent="0.2">
      <c r="A127" s="45" t="s">
        <v>631</v>
      </c>
      <c r="B127" s="34" t="s">
        <v>217</v>
      </c>
      <c r="C127" s="46">
        <v>35917062</v>
      </c>
      <c r="D127" s="43" t="str">
        <f t="shared" si="11"/>
        <v>N/A</v>
      </c>
      <c r="E127" s="46">
        <v>31280582</v>
      </c>
      <c r="F127" s="43" t="str">
        <f t="shared" si="12"/>
        <v>N/A</v>
      </c>
      <c r="G127" s="46">
        <v>30388567</v>
      </c>
      <c r="H127" s="43" t="str">
        <f t="shared" si="13"/>
        <v>N/A</v>
      </c>
      <c r="I127" s="12">
        <v>-12.9</v>
      </c>
      <c r="J127" s="12">
        <v>-2.85</v>
      </c>
      <c r="K127" s="44" t="s">
        <v>732</v>
      </c>
      <c r="L127" s="9" t="str">
        <f t="shared" si="14"/>
        <v>Yes</v>
      </c>
    </row>
    <row r="128" spans="1:12" x14ac:dyDescent="0.2">
      <c r="A128" s="45" t="s">
        <v>632</v>
      </c>
      <c r="B128" s="34" t="s">
        <v>217</v>
      </c>
      <c r="C128" s="35">
        <v>4738</v>
      </c>
      <c r="D128" s="43" t="str">
        <f t="shared" si="11"/>
        <v>N/A</v>
      </c>
      <c r="E128" s="35">
        <v>4478</v>
      </c>
      <c r="F128" s="43" t="str">
        <f t="shared" si="12"/>
        <v>N/A</v>
      </c>
      <c r="G128" s="35">
        <v>5624</v>
      </c>
      <c r="H128" s="43" t="str">
        <f t="shared" si="13"/>
        <v>N/A</v>
      </c>
      <c r="I128" s="12">
        <v>-5.49</v>
      </c>
      <c r="J128" s="12">
        <v>25.59</v>
      </c>
      <c r="K128" s="44" t="s">
        <v>732</v>
      </c>
      <c r="L128" s="9" t="str">
        <f t="shared" si="14"/>
        <v>Yes</v>
      </c>
    </row>
    <row r="129" spans="1:12" ht="25.5" x14ac:dyDescent="0.2">
      <c r="A129" s="45" t="s">
        <v>1458</v>
      </c>
      <c r="B129" s="34" t="s">
        <v>217</v>
      </c>
      <c r="C129" s="46">
        <v>7580.6378218999998</v>
      </c>
      <c r="D129" s="43" t="str">
        <f t="shared" si="11"/>
        <v>N/A</v>
      </c>
      <c r="E129" s="46">
        <v>6985.3912461</v>
      </c>
      <c r="F129" s="43" t="str">
        <f t="shared" si="12"/>
        <v>N/A</v>
      </c>
      <c r="G129" s="46">
        <v>5403.3725107</v>
      </c>
      <c r="H129" s="43" t="str">
        <f t="shared" si="13"/>
        <v>N/A</v>
      </c>
      <c r="I129" s="12">
        <v>-7.85</v>
      </c>
      <c r="J129" s="12">
        <v>-22.6</v>
      </c>
      <c r="K129" s="44" t="s">
        <v>732</v>
      </c>
      <c r="L129" s="9" t="str">
        <f t="shared" si="14"/>
        <v>Yes</v>
      </c>
    </row>
    <row r="130" spans="1:12" ht="25.5" x14ac:dyDescent="0.2">
      <c r="A130" s="45" t="s">
        <v>633</v>
      </c>
      <c r="B130" s="34" t="s">
        <v>217</v>
      </c>
      <c r="C130" s="46">
        <v>4839492</v>
      </c>
      <c r="D130" s="43" t="str">
        <f t="shared" si="11"/>
        <v>N/A</v>
      </c>
      <c r="E130" s="46">
        <v>4963502</v>
      </c>
      <c r="F130" s="43" t="str">
        <f t="shared" si="12"/>
        <v>N/A</v>
      </c>
      <c r="G130" s="46">
        <v>6254204</v>
      </c>
      <c r="H130" s="43" t="str">
        <f t="shared" si="13"/>
        <v>N/A</v>
      </c>
      <c r="I130" s="12">
        <v>2.5619999999999998</v>
      </c>
      <c r="J130" s="12">
        <v>26</v>
      </c>
      <c r="K130" s="44" t="s">
        <v>732</v>
      </c>
      <c r="L130" s="9" t="str">
        <f t="shared" si="14"/>
        <v>Yes</v>
      </c>
    </row>
    <row r="131" spans="1:12" x14ac:dyDescent="0.2">
      <c r="A131" s="45" t="s">
        <v>634</v>
      </c>
      <c r="B131" s="34" t="s">
        <v>217</v>
      </c>
      <c r="C131" s="35">
        <v>3297</v>
      </c>
      <c r="D131" s="43" t="str">
        <f t="shared" si="11"/>
        <v>N/A</v>
      </c>
      <c r="E131" s="35">
        <v>4008</v>
      </c>
      <c r="F131" s="43" t="str">
        <f t="shared" si="12"/>
        <v>N/A</v>
      </c>
      <c r="G131" s="35">
        <v>6063</v>
      </c>
      <c r="H131" s="43" t="str">
        <f t="shared" si="13"/>
        <v>N/A</v>
      </c>
      <c r="I131" s="12">
        <v>21.57</v>
      </c>
      <c r="J131" s="12">
        <v>51.27</v>
      </c>
      <c r="K131" s="44" t="s">
        <v>732</v>
      </c>
      <c r="L131" s="9" t="str">
        <f t="shared" si="14"/>
        <v>No</v>
      </c>
    </row>
    <row r="132" spans="1:12" ht="25.5" x14ac:dyDescent="0.2">
      <c r="A132" s="45" t="s">
        <v>1459</v>
      </c>
      <c r="B132" s="34" t="s">
        <v>217</v>
      </c>
      <c r="C132" s="46">
        <v>1467.8471337999999</v>
      </c>
      <c r="D132" s="43" t="str">
        <f t="shared" si="11"/>
        <v>N/A</v>
      </c>
      <c r="E132" s="46">
        <v>1238.3987026</v>
      </c>
      <c r="F132" s="43" t="str">
        <f t="shared" si="12"/>
        <v>N/A</v>
      </c>
      <c r="G132" s="46">
        <v>1031.5362032</v>
      </c>
      <c r="H132" s="43" t="str">
        <f t="shared" si="13"/>
        <v>N/A</v>
      </c>
      <c r="I132" s="12">
        <v>-15.6</v>
      </c>
      <c r="J132" s="12">
        <v>-16.7</v>
      </c>
      <c r="K132" s="44" t="s">
        <v>732</v>
      </c>
      <c r="L132" s="9" t="str">
        <f t="shared" si="14"/>
        <v>Yes</v>
      </c>
    </row>
    <row r="133" spans="1:12" ht="25.5" x14ac:dyDescent="0.2">
      <c r="A133" s="45" t="s">
        <v>635</v>
      </c>
      <c r="B133" s="34" t="s">
        <v>217</v>
      </c>
      <c r="C133" s="46">
        <v>9587642</v>
      </c>
      <c r="D133" s="43" t="str">
        <f t="shared" si="11"/>
        <v>N/A</v>
      </c>
      <c r="E133" s="46">
        <v>9721603</v>
      </c>
      <c r="F133" s="43" t="str">
        <f t="shared" si="12"/>
        <v>N/A</v>
      </c>
      <c r="G133" s="46">
        <v>12013812</v>
      </c>
      <c r="H133" s="43" t="str">
        <f t="shared" si="13"/>
        <v>N/A</v>
      </c>
      <c r="I133" s="12">
        <v>1.397</v>
      </c>
      <c r="J133" s="12">
        <v>23.58</v>
      </c>
      <c r="K133" s="44" t="s">
        <v>732</v>
      </c>
      <c r="L133" s="9" t="str">
        <f t="shared" si="14"/>
        <v>Yes</v>
      </c>
    </row>
    <row r="134" spans="1:12" x14ac:dyDescent="0.2">
      <c r="A134" s="45" t="s">
        <v>636</v>
      </c>
      <c r="B134" s="34" t="s">
        <v>217</v>
      </c>
      <c r="C134" s="35">
        <v>788</v>
      </c>
      <c r="D134" s="43" t="str">
        <f t="shared" si="11"/>
        <v>N/A</v>
      </c>
      <c r="E134" s="35">
        <v>713</v>
      </c>
      <c r="F134" s="43" t="str">
        <f t="shared" si="12"/>
        <v>N/A</v>
      </c>
      <c r="G134" s="35">
        <v>818</v>
      </c>
      <c r="H134" s="43" t="str">
        <f t="shared" si="13"/>
        <v>N/A</v>
      </c>
      <c r="I134" s="12">
        <v>-9.52</v>
      </c>
      <c r="J134" s="12">
        <v>14.73</v>
      </c>
      <c r="K134" s="44" t="s">
        <v>732</v>
      </c>
      <c r="L134" s="9" t="str">
        <f t="shared" si="14"/>
        <v>Yes</v>
      </c>
    </row>
    <row r="135" spans="1:12" x14ac:dyDescent="0.2">
      <c r="A135" s="45" t="s">
        <v>1460</v>
      </c>
      <c r="B135" s="34" t="s">
        <v>217</v>
      </c>
      <c r="C135" s="46">
        <v>12167.058376000001</v>
      </c>
      <c r="D135" s="43" t="str">
        <f t="shared" si="11"/>
        <v>N/A</v>
      </c>
      <c r="E135" s="46">
        <v>13634.786816</v>
      </c>
      <c r="F135" s="43" t="str">
        <f t="shared" si="12"/>
        <v>N/A</v>
      </c>
      <c r="G135" s="46">
        <v>14686.811736</v>
      </c>
      <c r="H135" s="43" t="str">
        <f t="shared" si="13"/>
        <v>N/A</v>
      </c>
      <c r="I135" s="12">
        <v>12.06</v>
      </c>
      <c r="J135" s="12">
        <v>7.7160000000000002</v>
      </c>
      <c r="K135" s="44" t="s">
        <v>732</v>
      </c>
      <c r="L135" s="9" t="str">
        <f t="shared" si="14"/>
        <v>Yes</v>
      </c>
    </row>
    <row r="136" spans="1:12" ht="25.5" x14ac:dyDescent="0.2">
      <c r="A136" s="45" t="s">
        <v>637</v>
      </c>
      <c r="B136" s="34" t="s">
        <v>217</v>
      </c>
      <c r="C136" s="46">
        <v>1225169</v>
      </c>
      <c r="D136" s="43" t="str">
        <f t="shared" si="11"/>
        <v>N/A</v>
      </c>
      <c r="E136" s="46">
        <v>1647510</v>
      </c>
      <c r="F136" s="43" t="str">
        <f t="shared" si="12"/>
        <v>N/A</v>
      </c>
      <c r="G136" s="46">
        <v>2029407</v>
      </c>
      <c r="H136" s="43" t="str">
        <f t="shared" si="13"/>
        <v>N/A</v>
      </c>
      <c r="I136" s="12">
        <v>34.47</v>
      </c>
      <c r="J136" s="12">
        <v>23.18</v>
      </c>
      <c r="K136" s="44" t="s">
        <v>732</v>
      </c>
      <c r="L136" s="9" t="str">
        <f>IF(J136="Div by 0", "N/A", IF(OR(J136="N/A",K136="N/A"),"N/A", IF(J136&gt;VALUE(MID(K136,1,2)), "No", IF(J136&lt;-1*VALUE(MID(K136,1,2)), "No", "Yes"))))</f>
        <v>Yes</v>
      </c>
    </row>
    <row r="137" spans="1:12" x14ac:dyDescent="0.2">
      <c r="A137" s="45" t="s">
        <v>638</v>
      </c>
      <c r="B137" s="34" t="s">
        <v>217</v>
      </c>
      <c r="C137" s="35">
        <v>10441</v>
      </c>
      <c r="D137" s="43" t="str">
        <f t="shared" si="11"/>
        <v>N/A</v>
      </c>
      <c r="E137" s="35">
        <v>12998</v>
      </c>
      <c r="F137" s="43" t="str">
        <f t="shared" si="12"/>
        <v>N/A</v>
      </c>
      <c r="G137" s="35">
        <v>13258</v>
      </c>
      <c r="H137" s="43" t="str">
        <f t="shared" si="13"/>
        <v>N/A</v>
      </c>
      <c r="I137" s="12">
        <v>24.49</v>
      </c>
      <c r="J137" s="12">
        <v>2</v>
      </c>
      <c r="K137" s="44" t="s">
        <v>732</v>
      </c>
      <c r="L137" s="9" t="str">
        <f t="shared" ref="L137:L141" si="15">IF(J137="Div by 0", "N/A", IF(OR(J137="N/A",K137="N/A"),"N/A", IF(J137&gt;VALUE(MID(K137,1,2)), "No", IF(J137&lt;-1*VALUE(MID(K137,1,2)), "No", "Yes"))))</f>
        <v>Yes</v>
      </c>
    </row>
    <row r="138" spans="1:12" ht="25.5" x14ac:dyDescent="0.2">
      <c r="A138" s="45" t="s">
        <v>1461</v>
      </c>
      <c r="B138" s="34" t="s">
        <v>217</v>
      </c>
      <c r="C138" s="46">
        <v>117.34211282</v>
      </c>
      <c r="D138" s="43" t="str">
        <f t="shared" si="11"/>
        <v>N/A</v>
      </c>
      <c r="E138" s="46">
        <v>126.75103862</v>
      </c>
      <c r="F138" s="43" t="str">
        <f t="shared" si="12"/>
        <v>N/A</v>
      </c>
      <c r="G138" s="46">
        <v>153.07037260999999</v>
      </c>
      <c r="H138" s="43" t="str">
        <f t="shared" si="13"/>
        <v>N/A</v>
      </c>
      <c r="I138" s="12">
        <v>8.0180000000000007</v>
      </c>
      <c r="J138" s="12">
        <v>20.76</v>
      </c>
      <c r="K138" s="44" t="s">
        <v>732</v>
      </c>
      <c r="L138" s="9" t="str">
        <f t="shared" si="15"/>
        <v>Yes</v>
      </c>
    </row>
    <row r="139" spans="1:12" ht="25.5" x14ac:dyDescent="0.2">
      <c r="A139" s="45" t="s">
        <v>639</v>
      </c>
      <c r="B139" s="34" t="s">
        <v>217</v>
      </c>
      <c r="C139" s="46">
        <v>0</v>
      </c>
      <c r="D139" s="43" t="str">
        <f t="shared" si="11"/>
        <v>N/A</v>
      </c>
      <c r="E139" s="46">
        <v>0</v>
      </c>
      <c r="F139" s="43" t="str">
        <f t="shared" si="12"/>
        <v>N/A</v>
      </c>
      <c r="G139" s="46">
        <v>0</v>
      </c>
      <c r="H139" s="43" t="str">
        <f t="shared" si="13"/>
        <v>N/A</v>
      </c>
      <c r="I139" s="12" t="s">
        <v>1743</v>
      </c>
      <c r="J139" s="12" t="s">
        <v>1743</v>
      </c>
      <c r="K139" s="44" t="s">
        <v>732</v>
      </c>
      <c r="L139" s="9" t="str">
        <f t="shared" si="15"/>
        <v>N/A</v>
      </c>
    </row>
    <row r="140" spans="1:12" x14ac:dyDescent="0.2">
      <c r="A140" s="45" t="s">
        <v>640</v>
      </c>
      <c r="B140" s="34" t="s">
        <v>217</v>
      </c>
      <c r="C140" s="35">
        <v>0</v>
      </c>
      <c r="D140" s="43" t="str">
        <f t="shared" si="11"/>
        <v>N/A</v>
      </c>
      <c r="E140" s="35">
        <v>0</v>
      </c>
      <c r="F140" s="43" t="str">
        <f t="shared" si="12"/>
        <v>N/A</v>
      </c>
      <c r="G140" s="35">
        <v>0</v>
      </c>
      <c r="H140" s="43" t="str">
        <f t="shared" si="13"/>
        <v>N/A</v>
      </c>
      <c r="I140" s="12" t="s">
        <v>1743</v>
      </c>
      <c r="J140" s="12" t="s">
        <v>1743</v>
      </c>
      <c r="K140" s="44" t="s">
        <v>732</v>
      </c>
      <c r="L140" s="9" t="str">
        <f t="shared" si="15"/>
        <v>N/A</v>
      </c>
    </row>
    <row r="141" spans="1:12" ht="25.5" x14ac:dyDescent="0.2">
      <c r="A141" s="45" t="s">
        <v>1462</v>
      </c>
      <c r="B141" s="34" t="s">
        <v>217</v>
      </c>
      <c r="C141" s="46" t="s">
        <v>1743</v>
      </c>
      <c r="D141" s="43" t="str">
        <f t="shared" si="11"/>
        <v>N/A</v>
      </c>
      <c r="E141" s="46" t="s">
        <v>1743</v>
      </c>
      <c r="F141" s="43" t="str">
        <f t="shared" si="12"/>
        <v>N/A</v>
      </c>
      <c r="G141" s="46" t="s">
        <v>1743</v>
      </c>
      <c r="H141" s="43" t="str">
        <f t="shared" si="13"/>
        <v>N/A</v>
      </c>
      <c r="I141" s="12" t="s">
        <v>1743</v>
      </c>
      <c r="J141" s="12" t="s">
        <v>1743</v>
      </c>
      <c r="K141" s="44" t="s">
        <v>732</v>
      </c>
      <c r="L141" s="9" t="str">
        <f t="shared" si="15"/>
        <v>N/A</v>
      </c>
    </row>
    <row r="142" spans="1:12" ht="25.5" x14ac:dyDescent="0.2">
      <c r="A142" s="45" t="s">
        <v>641</v>
      </c>
      <c r="B142" s="34" t="s">
        <v>217</v>
      </c>
      <c r="C142" s="46">
        <v>19500331</v>
      </c>
      <c r="D142" s="43" t="str">
        <f t="shared" si="11"/>
        <v>N/A</v>
      </c>
      <c r="E142" s="46">
        <v>19078682</v>
      </c>
      <c r="F142" s="43" t="str">
        <f t="shared" si="12"/>
        <v>N/A</v>
      </c>
      <c r="G142" s="46">
        <v>19654647</v>
      </c>
      <c r="H142" s="43" t="str">
        <f t="shared" si="13"/>
        <v>N/A</v>
      </c>
      <c r="I142" s="12">
        <v>-2.16</v>
      </c>
      <c r="J142" s="12">
        <v>3.0190000000000001</v>
      </c>
      <c r="K142" s="44" t="s">
        <v>732</v>
      </c>
      <c r="L142" s="9" t="str">
        <f t="shared" ref="L142:L153" si="16">IF(J142="Div by 0", "N/A", IF(K142="N/A","N/A", IF(J142&gt;VALUE(MID(K142,1,2)), "No", IF(J142&lt;-1*VALUE(MID(K142,1,2)), "No", "Yes"))))</f>
        <v>Yes</v>
      </c>
    </row>
    <row r="143" spans="1:12" ht="25.5" x14ac:dyDescent="0.2">
      <c r="A143" s="45" t="s">
        <v>642</v>
      </c>
      <c r="B143" s="34" t="s">
        <v>217</v>
      </c>
      <c r="C143" s="35">
        <v>19780</v>
      </c>
      <c r="D143" s="43" t="str">
        <f t="shared" si="11"/>
        <v>N/A</v>
      </c>
      <c r="E143" s="35">
        <v>20794</v>
      </c>
      <c r="F143" s="43" t="str">
        <f t="shared" si="12"/>
        <v>N/A</v>
      </c>
      <c r="G143" s="35">
        <v>24269</v>
      </c>
      <c r="H143" s="43" t="str">
        <f t="shared" si="13"/>
        <v>N/A</v>
      </c>
      <c r="I143" s="12">
        <v>5.1260000000000003</v>
      </c>
      <c r="J143" s="12">
        <v>16.71</v>
      </c>
      <c r="K143" s="44" t="s">
        <v>732</v>
      </c>
      <c r="L143" s="9" t="str">
        <f t="shared" si="16"/>
        <v>Yes</v>
      </c>
    </row>
    <row r="144" spans="1:12" ht="25.5" x14ac:dyDescent="0.2">
      <c r="A144" s="45" t="s">
        <v>1463</v>
      </c>
      <c r="B144" s="34" t="s">
        <v>217</v>
      </c>
      <c r="C144" s="46">
        <v>985.86102123000001</v>
      </c>
      <c r="D144" s="43" t="str">
        <f t="shared" si="11"/>
        <v>N/A</v>
      </c>
      <c r="E144" s="46">
        <v>917.50899298000002</v>
      </c>
      <c r="F144" s="43" t="str">
        <f t="shared" si="12"/>
        <v>N/A</v>
      </c>
      <c r="G144" s="46">
        <v>809.86637273999997</v>
      </c>
      <c r="H144" s="43" t="str">
        <f t="shared" si="13"/>
        <v>N/A</v>
      </c>
      <c r="I144" s="12">
        <v>-6.93</v>
      </c>
      <c r="J144" s="12">
        <v>-11.7</v>
      </c>
      <c r="K144" s="44" t="s">
        <v>732</v>
      </c>
      <c r="L144" s="9" t="str">
        <f t="shared" si="16"/>
        <v>Yes</v>
      </c>
    </row>
    <row r="145" spans="1:12" ht="25.5" x14ac:dyDescent="0.2">
      <c r="A145" s="45" t="s">
        <v>643</v>
      </c>
      <c r="B145" s="34" t="s">
        <v>217</v>
      </c>
      <c r="C145" s="46">
        <v>52188567</v>
      </c>
      <c r="D145" s="43" t="str">
        <f t="shared" ref="D145:D153" si="17">IF($B145="N/A","N/A",IF(C145&gt;10,"No",IF(C145&lt;-10,"No","Yes")))</f>
        <v>N/A</v>
      </c>
      <c r="E145" s="46">
        <v>53414580</v>
      </c>
      <c r="F145" s="43" t="str">
        <f t="shared" ref="F145:F153" si="18">IF($B145="N/A","N/A",IF(E145&gt;10,"No",IF(E145&lt;-10,"No","Yes")))</f>
        <v>N/A</v>
      </c>
      <c r="G145" s="46">
        <v>56270789</v>
      </c>
      <c r="H145" s="43" t="str">
        <f t="shared" ref="H145:H153" si="19">IF($B145="N/A","N/A",IF(G145&gt;10,"No",IF(G145&lt;-10,"No","Yes")))</f>
        <v>N/A</v>
      </c>
      <c r="I145" s="12">
        <v>2.3490000000000002</v>
      </c>
      <c r="J145" s="12">
        <v>5.3470000000000004</v>
      </c>
      <c r="K145" s="44" t="s">
        <v>732</v>
      </c>
      <c r="L145" s="9" t="str">
        <f t="shared" si="16"/>
        <v>Yes</v>
      </c>
    </row>
    <row r="146" spans="1:12" x14ac:dyDescent="0.2">
      <c r="A146" s="45" t="s">
        <v>644</v>
      </c>
      <c r="B146" s="34" t="s">
        <v>217</v>
      </c>
      <c r="C146" s="35">
        <v>1354</v>
      </c>
      <c r="D146" s="43" t="str">
        <f t="shared" si="17"/>
        <v>N/A</v>
      </c>
      <c r="E146" s="35">
        <v>1362</v>
      </c>
      <c r="F146" s="43" t="str">
        <f t="shared" si="18"/>
        <v>N/A</v>
      </c>
      <c r="G146" s="35">
        <v>1390</v>
      </c>
      <c r="H146" s="43" t="str">
        <f t="shared" si="19"/>
        <v>N/A</v>
      </c>
      <c r="I146" s="12">
        <v>0.59079999999999999</v>
      </c>
      <c r="J146" s="12">
        <v>2.056</v>
      </c>
      <c r="K146" s="44" t="s">
        <v>732</v>
      </c>
      <c r="L146" s="9" t="str">
        <f t="shared" si="16"/>
        <v>Yes</v>
      </c>
    </row>
    <row r="147" spans="1:12" ht="25.5" x14ac:dyDescent="0.2">
      <c r="A147" s="45" t="s">
        <v>1464</v>
      </c>
      <c r="B147" s="34" t="s">
        <v>217</v>
      </c>
      <c r="C147" s="46">
        <v>38543.993352999998</v>
      </c>
      <c r="D147" s="43" t="str">
        <f t="shared" si="17"/>
        <v>N/A</v>
      </c>
      <c r="E147" s="46">
        <v>39217.753303999998</v>
      </c>
      <c r="F147" s="43" t="str">
        <f t="shared" si="18"/>
        <v>N/A</v>
      </c>
      <c r="G147" s="46">
        <v>40482.582014</v>
      </c>
      <c r="H147" s="43" t="str">
        <f t="shared" si="19"/>
        <v>N/A</v>
      </c>
      <c r="I147" s="12">
        <v>1.748</v>
      </c>
      <c r="J147" s="12">
        <v>3.2250000000000001</v>
      </c>
      <c r="K147" s="44" t="s">
        <v>732</v>
      </c>
      <c r="L147" s="9" t="str">
        <f t="shared" si="16"/>
        <v>Yes</v>
      </c>
    </row>
    <row r="148" spans="1:12" ht="25.5" x14ac:dyDescent="0.2">
      <c r="A148" s="45" t="s">
        <v>645</v>
      </c>
      <c r="B148" s="34" t="s">
        <v>217</v>
      </c>
      <c r="C148" s="46">
        <v>66084103</v>
      </c>
      <c r="D148" s="43" t="str">
        <f t="shared" si="17"/>
        <v>N/A</v>
      </c>
      <c r="E148" s="46">
        <v>75272449</v>
      </c>
      <c r="F148" s="43" t="str">
        <f t="shared" si="18"/>
        <v>N/A</v>
      </c>
      <c r="G148" s="46">
        <v>71330012</v>
      </c>
      <c r="H148" s="43" t="str">
        <f t="shared" si="19"/>
        <v>N/A</v>
      </c>
      <c r="I148" s="12">
        <v>13.9</v>
      </c>
      <c r="J148" s="12">
        <v>-5.24</v>
      </c>
      <c r="K148" s="44" t="s">
        <v>732</v>
      </c>
      <c r="L148" s="9" t="str">
        <f t="shared" si="16"/>
        <v>Yes</v>
      </c>
    </row>
    <row r="149" spans="1:12" x14ac:dyDescent="0.2">
      <c r="A149" s="45" t="s">
        <v>646</v>
      </c>
      <c r="B149" s="34" t="s">
        <v>217</v>
      </c>
      <c r="C149" s="35">
        <v>15176</v>
      </c>
      <c r="D149" s="43" t="str">
        <f t="shared" si="17"/>
        <v>N/A</v>
      </c>
      <c r="E149" s="35">
        <v>16756</v>
      </c>
      <c r="F149" s="43" t="str">
        <f t="shared" si="18"/>
        <v>N/A</v>
      </c>
      <c r="G149" s="35">
        <v>14388</v>
      </c>
      <c r="H149" s="43" t="str">
        <f t="shared" si="19"/>
        <v>N/A</v>
      </c>
      <c r="I149" s="12">
        <v>10.41</v>
      </c>
      <c r="J149" s="12">
        <v>-14.1</v>
      </c>
      <c r="K149" s="44" t="s">
        <v>732</v>
      </c>
      <c r="L149" s="9" t="str">
        <f t="shared" si="16"/>
        <v>Yes</v>
      </c>
    </row>
    <row r="150" spans="1:12" ht="25.5" x14ac:dyDescent="0.2">
      <c r="A150" s="45" t="s">
        <v>1465</v>
      </c>
      <c r="B150" s="34" t="s">
        <v>217</v>
      </c>
      <c r="C150" s="46">
        <v>4354.5139035000002</v>
      </c>
      <c r="D150" s="43" t="str">
        <f t="shared" si="17"/>
        <v>N/A</v>
      </c>
      <c r="E150" s="46">
        <v>4492.2683815</v>
      </c>
      <c r="F150" s="43" t="str">
        <f t="shared" si="18"/>
        <v>N/A</v>
      </c>
      <c r="G150" s="46">
        <v>4957.6043925000004</v>
      </c>
      <c r="H150" s="43" t="str">
        <f t="shared" si="19"/>
        <v>N/A</v>
      </c>
      <c r="I150" s="12">
        <v>3.1629999999999998</v>
      </c>
      <c r="J150" s="12">
        <v>10.36</v>
      </c>
      <c r="K150" s="44" t="s">
        <v>732</v>
      </c>
      <c r="L150" s="9" t="str">
        <f t="shared" si="16"/>
        <v>Yes</v>
      </c>
    </row>
    <row r="151" spans="1:12" ht="25.5" x14ac:dyDescent="0.2">
      <c r="A151" s="45" t="s">
        <v>647</v>
      </c>
      <c r="B151" s="34" t="s">
        <v>217</v>
      </c>
      <c r="C151" s="46">
        <v>3038229</v>
      </c>
      <c r="D151" s="43" t="str">
        <f t="shared" si="17"/>
        <v>N/A</v>
      </c>
      <c r="E151" s="46">
        <v>9758762</v>
      </c>
      <c r="F151" s="43" t="str">
        <f t="shared" si="18"/>
        <v>N/A</v>
      </c>
      <c r="G151" s="46">
        <v>11114094</v>
      </c>
      <c r="H151" s="43" t="str">
        <f t="shared" si="19"/>
        <v>N/A</v>
      </c>
      <c r="I151" s="12">
        <v>221.2</v>
      </c>
      <c r="J151" s="12">
        <v>13.89</v>
      </c>
      <c r="K151" s="44" t="s">
        <v>732</v>
      </c>
      <c r="L151" s="9" t="str">
        <f t="shared" si="16"/>
        <v>Yes</v>
      </c>
    </row>
    <row r="152" spans="1:12" x14ac:dyDescent="0.2">
      <c r="A152" s="45" t="s">
        <v>648</v>
      </c>
      <c r="B152" s="34" t="s">
        <v>217</v>
      </c>
      <c r="C152" s="35">
        <v>458</v>
      </c>
      <c r="D152" s="43" t="str">
        <f t="shared" si="17"/>
        <v>N/A</v>
      </c>
      <c r="E152" s="35">
        <v>1110</v>
      </c>
      <c r="F152" s="43" t="str">
        <f t="shared" si="18"/>
        <v>N/A</v>
      </c>
      <c r="G152" s="35">
        <v>1266</v>
      </c>
      <c r="H152" s="43" t="str">
        <f t="shared" si="19"/>
        <v>N/A</v>
      </c>
      <c r="I152" s="12">
        <v>142.4</v>
      </c>
      <c r="J152" s="12">
        <v>14.05</v>
      </c>
      <c r="K152" s="44" t="s">
        <v>732</v>
      </c>
      <c r="L152" s="9" t="str">
        <f t="shared" si="16"/>
        <v>Yes</v>
      </c>
    </row>
    <row r="153" spans="1:12" ht="25.5" x14ac:dyDescent="0.2">
      <c r="A153" s="45" t="s">
        <v>1466</v>
      </c>
      <c r="B153" s="34" t="s">
        <v>217</v>
      </c>
      <c r="C153" s="46">
        <v>6633.6877728999998</v>
      </c>
      <c r="D153" s="43" t="str">
        <f t="shared" si="17"/>
        <v>N/A</v>
      </c>
      <c r="E153" s="46">
        <v>8791.6774774999994</v>
      </c>
      <c r="F153" s="43" t="str">
        <f t="shared" si="18"/>
        <v>N/A</v>
      </c>
      <c r="G153" s="46">
        <v>8778.9052133000005</v>
      </c>
      <c r="H153" s="43" t="str">
        <f t="shared" si="19"/>
        <v>N/A</v>
      </c>
      <c r="I153" s="12">
        <v>32.53</v>
      </c>
      <c r="J153" s="12">
        <v>-0.14499999999999999</v>
      </c>
      <c r="K153" s="44" t="s">
        <v>732</v>
      </c>
      <c r="L153" s="9" t="str">
        <f t="shared" si="16"/>
        <v>Yes</v>
      </c>
    </row>
    <row r="154" spans="1:12" x14ac:dyDescent="0.2">
      <c r="A154" s="45" t="s">
        <v>1532</v>
      </c>
      <c r="B154" s="34" t="s">
        <v>217</v>
      </c>
      <c r="C154" s="46">
        <v>1035.7659086000001</v>
      </c>
      <c r="D154" s="43" t="str">
        <f t="shared" ref="D154:D173" si="20">IF($B154="N/A","N/A",IF(C154&gt;10,"No",IF(C154&lt;-10,"No","Yes")))</f>
        <v>N/A</v>
      </c>
      <c r="E154" s="46">
        <v>993.31880813999999</v>
      </c>
      <c r="F154" s="43" t="str">
        <f t="shared" ref="F154:F173" si="21">IF($B154="N/A","N/A",IF(E154&gt;10,"No",IF(E154&lt;-10,"No","Yes")))</f>
        <v>N/A</v>
      </c>
      <c r="G154" s="46">
        <v>966.35446786</v>
      </c>
      <c r="H154" s="43" t="str">
        <f t="shared" ref="H154:H173" si="22">IF($B154="N/A","N/A",IF(G154&gt;10,"No",IF(G154&lt;-10,"No","Yes")))</f>
        <v>N/A</v>
      </c>
      <c r="I154" s="12">
        <v>-4.0999999999999996</v>
      </c>
      <c r="J154" s="12">
        <v>-2.71</v>
      </c>
      <c r="K154" s="44" t="s">
        <v>732</v>
      </c>
      <c r="L154" s="9" t="str">
        <f t="shared" ref="L154:L173" si="23">IF(J154="Div by 0", "N/A", IF(K154="N/A","N/A", IF(J154&gt;VALUE(MID(K154,1,2)), "No", IF(J154&lt;-1*VALUE(MID(K154,1,2)), "No", "Yes"))))</f>
        <v>Yes</v>
      </c>
    </row>
    <row r="155" spans="1:12" x14ac:dyDescent="0.2">
      <c r="A155" s="50" t="s">
        <v>1533</v>
      </c>
      <c r="B155" s="34" t="s">
        <v>217</v>
      </c>
      <c r="C155" s="46">
        <v>360.91098886999998</v>
      </c>
      <c r="D155" s="43" t="str">
        <f t="shared" si="20"/>
        <v>N/A</v>
      </c>
      <c r="E155" s="46">
        <v>403.51514348000001</v>
      </c>
      <c r="F155" s="43" t="str">
        <f t="shared" si="21"/>
        <v>N/A</v>
      </c>
      <c r="G155" s="46">
        <v>330.94341896999998</v>
      </c>
      <c r="H155" s="43" t="str">
        <f t="shared" si="22"/>
        <v>N/A</v>
      </c>
      <c r="I155" s="12">
        <v>11.8</v>
      </c>
      <c r="J155" s="12">
        <v>-18</v>
      </c>
      <c r="K155" s="44" t="s">
        <v>732</v>
      </c>
      <c r="L155" s="9" t="str">
        <f t="shared" si="23"/>
        <v>Yes</v>
      </c>
    </row>
    <row r="156" spans="1:12" ht="25.5" x14ac:dyDescent="0.2">
      <c r="A156" s="50" t="s">
        <v>1534</v>
      </c>
      <c r="B156" s="34" t="s">
        <v>217</v>
      </c>
      <c r="C156" s="46">
        <v>2598.5220859000001</v>
      </c>
      <c r="D156" s="43" t="str">
        <f t="shared" si="20"/>
        <v>N/A</v>
      </c>
      <c r="E156" s="46">
        <v>2491.4022104000001</v>
      </c>
      <c r="F156" s="43" t="str">
        <f t="shared" si="21"/>
        <v>N/A</v>
      </c>
      <c r="G156" s="46">
        <v>2415.1155482999998</v>
      </c>
      <c r="H156" s="43" t="str">
        <f t="shared" si="22"/>
        <v>N/A</v>
      </c>
      <c r="I156" s="12">
        <v>-4.12</v>
      </c>
      <c r="J156" s="12">
        <v>-3.06</v>
      </c>
      <c r="K156" s="44" t="s">
        <v>732</v>
      </c>
      <c r="L156" s="9" t="str">
        <f t="shared" si="23"/>
        <v>Yes</v>
      </c>
    </row>
    <row r="157" spans="1:12" x14ac:dyDescent="0.2">
      <c r="A157" s="50" t="s">
        <v>1535</v>
      </c>
      <c r="B157" s="34" t="s">
        <v>217</v>
      </c>
      <c r="C157" s="46">
        <v>317.26019817999997</v>
      </c>
      <c r="D157" s="43" t="str">
        <f t="shared" si="20"/>
        <v>N/A</v>
      </c>
      <c r="E157" s="46">
        <v>298.43570979999998</v>
      </c>
      <c r="F157" s="43" t="str">
        <f t="shared" si="21"/>
        <v>N/A</v>
      </c>
      <c r="G157" s="46">
        <v>302.23407029999998</v>
      </c>
      <c r="H157" s="43" t="str">
        <f t="shared" si="22"/>
        <v>N/A</v>
      </c>
      <c r="I157" s="12">
        <v>-5.93</v>
      </c>
      <c r="J157" s="12">
        <v>1.2729999999999999</v>
      </c>
      <c r="K157" s="44" t="s">
        <v>732</v>
      </c>
      <c r="L157" s="9" t="str">
        <f t="shared" si="23"/>
        <v>Yes</v>
      </c>
    </row>
    <row r="158" spans="1:12" x14ac:dyDescent="0.2">
      <c r="A158" s="50" t="s">
        <v>1536</v>
      </c>
      <c r="B158" s="34" t="s">
        <v>217</v>
      </c>
      <c r="C158" s="46">
        <v>448.20377384</v>
      </c>
      <c r="D158" s="43" t="str">
        <f t="shared" si="20"/>
        <v>N/A</v>
      </c>
      <c r="E158" s="46">
        <v>433.26190632999999</v>
      </c>
      <c r="F158" s="43" t="str">
        <f t="shared" si="21"/>
        <v>N/A</v>
      </c>
      <c r="G158" s="46">
        <v>428.70363603999999</v>
      </c>
      <c r="H158" s="43" t="str">
        <f t="shared" si="22"/>
        <v>N/A</v>
      </c>
      <c r="I158" s="12">
        <v>-3.33</v>
      </c>
      <c r="J158" s="12">
        <v>-1.05</v>
      </c>
      <c r="K158" s="44" t="s">
        <v>732</v>
      </c>
      <c r="L158" s="9" t="str">
        <f t="shared" si="23"/>
        <v>Yes</v>
      </c>
    </row>
    <row r="159" spans="1:12" x14ac:dyDescent="0.2">
      <c r="A159" s="45" t="s">
        <v>1537</v>
      </c>
      <c r="B159" s="34" t="s">
        <v>217</v>
      </c>
      <c r="C159" s="46">
        <v>2024.3238342</v>
      </c>
      <c r="D159" s="43" t="str">
        <f t="shared" si="20"/>
        <v>N/A</v>
      </c>
      <c r="E159" s="46">
        <v>1949.7042726</v>
      </c>
      <c r="F159" s="43" t="str">
        <f t="shared" si="21"/>
        <v>N/A</v>
      </c>
      <c r="G159" s="46">
        <v>1913.734013</v>
      </c>
      <c r="H159" s="43" t="str">
        <f t="shared" si="22"/>
        <v>N/A</v>
      </c>
      <c r="I159" s="12">
        <v>-3.69</v>
      </c>
      <c r="J159" s="12">
        <v>-1.84</v>
      </c>
      <c r="K159" s="44" t="s">
        <v>732</v>
      </c>
      <c r="L159" s="9" t="str">
        <f t="shared" si="23"/>
        <v>Yes</v>
      </c>
    </row>
    <row r="160" spans="1:12" x14ac:dyDescent="0.2">
      <c r="A160" s="50" t="s">
        <v>1538</v>
      </c>
      <c r="B160" s="34" t="s">
        <v>217</v>
      </c>
      <c r="C160" s="46">
        <v>7756.7796925000002</v>
      </c>
      <c r="D160" s="43" t="str">
        <f t="shared" si="20"/>
        <v>N/A</v>
      </c>
      <c r="E160" s="46">
        <v>7693.7905758999996</v>
      </c>
      <c r="F160" s="43" t="str">
        <f t="shared" si="21"/>
        <v>N/A</v>
      </c>
      <c r="G160" s="46">
        <v>7884.3876307999999</v>
      </c>
      <c r="H160" s="43" t="str">
        <f t="shared" si="22"/>
        <v>N/A</v>
      </c>
      <c r="I160" s="12">
        <v>-0.81200000000000006</v>
      </c>
      <c r="J160" s="12">
        <v>2.4769999999999999</v>
      </c>
      <c r="K160" s="44" t="s">
        <v>732</v>
      </c>
      <c r="L160" s="9" t="str">
        <f t="shared" si="23"/>
        <v>Yes</v>
      </c>
    </row>
    <row r="161" spans="1:12" ht="25.5" x14ac:dyDescent="0.2">
      <c r="A161" s="50" t="s">
        <v>1539</v>
      </c>
      <c r="B161" s="34" t="s">
        <v>217</v>
      </c>
      <c r="C161" s="46">
        <v>2122.3317053999999</v>
      </c>
      <c r="D161" s="43" t="str">
        <f t="shared" si="20"/>
        <v>N/A</v>
      </c>
      <c r="E161" s="46">
        <v>2058.2281302000001</v>
      </c>
      <c r="F161" s="43" t="str">
        <f t="shared" si="21"/>
        <v>N/A</v>
      </c>
      <c r="G161" s="46">
        <v>2050.2118292999999</v>
      </c>
      <c r="H161" s="43" t="str">
        <f t="shared" si="22"/>
        <v>N/A</v>
      </c>
      <c r="I161" s="12">
        <v>-3.02</v>
      </c>
      <c r="J161" s="12">
        <v>-0.38900000000000001</v>
      </c>
      <c r="K161" s="44" t="s">
        <v>732</v>
      </c>
      <c r="L161" s="9" t="str">
        <f t="shared" si="23"/>
        <v>Yes</v>
      </c>
    </row>
    <row r="162" spans="1:12" x14ac:dyDescent="0.2">
      <c r="A162" s="50" t="s">
        <v>1540</v>
      </c>
      <c r="B162" s="34" t="s">
        <v>217</v>
      </c>
      <c r="C162" s="46">
        <v>666.15280832999997</v>
      </c>
      <c r="D162" s="43" t="str">
        <f t="shared" si="20"/>
        <v>N/A</v>
      </c>
      <c r="E162" s="46">
        <v>633.39236615000004</v>
      </c>
      <c r="F162" s="43" t="str">
        <f t="shared" si="21"/>
        <v>N/A</v>
      </c>
      <c r="G162" s="46">
        <v>557.43620987999998</v>
      </c>
      <c r="H162" s="43" t="str">
        <f t="shared" si="22"/>
        <v>N/A</v>
      </c>
      <c r="I162" s="12">
        <v>-4.92</v>
      </c>
      <c r="J162" s="12">
        <v>-12</v>
      </c>
      <c r="K162" s="44" t="s">
        <v>732</v>
      </c>
      <c r="L162" s="9" t="str">
        <f t="shared" si="23"/>
        <v>Yes</v>
      </c>
    </row>
    <row r="163" spans="1:12" x14ac:dyDescent="0.2">
      <c r="A163" s="50" t="s">
        <v>1541</v>
      </c>
      <c r="B163" s="34" t="s">
        <v>217</v>
      </c>
      <c r="C163" s="46">
        <v>11.254294603</v>
      </c>
      <c r="D163" s="43" t="str">
        <f t="shared" si="20"/>
        <v>N/A</v>
      </c>
      <c r="E163" s="46">
        <v>3.9094391968000002</v>
      </c>
      <c r="F163" s="43" t="str">
        <f t="shared" si="21"/>
        <v>N/A</v>
      </c>
      <c r="G163" s="46">
        <v>1.9896870764000001</v>
      </c>
      <c r="H163" s="43" t="str">
        <f t="shared" si="22"/>
        <v>N/A</v>
      </c>
      <c r="I163" s="12">
        <v>-65.3</v>
      </c>
      <c r="J163" s="12">
        <v>-49.1</v>
      </c>
      <c r="K163" s="44" t="s">
        <v>732</v>
      </c>
      <c r="L163" s="9" t="str">
        <f t="shared" si="23"/>
        <v>No</v>
      </c>
    </row>
    <row r="164" spans="1:12" x14ac:dyDescent="0.2">
      <c r="A164" s="45" t="s">
        <v>1542</v>
      </c>
      <c r="B164" s="34" t="s">
        <v>217</v>
      </c>
      <c r="C164" s="46">
        <v>841.70801121</v>
      </c>
      <c r="D164" s="43" t="str">
        <f t="shared" si="20"/>
        <v>N/A</v>
      </c>
      <c r="E164" s="46">
        <v>846.59952304000001</v>
      </c>
      <c r="F164" s="43" t="str">
        <f t="shared" si="21"/>
        <v>N/A</v>
      </c>
      <c r="G164" s="46">
        <v>864.88998187000004</v>
      </c>
      <c r="H164" s="43" t="str">
        <f t="shared" si="22"/>
        <v>N/A</v>
      </c>
      <c r="I164" s="12">
        <v>0.58109999999999995</v>
      </c>
      <c r="J164" s="12">
        <v>2.16</v>
      </c>
      <c r="K164" s="44" t="s">
        <v>732</v>
      </c>
      <c r="L164" s="9" t="str">
        <f t="shared" si="23"/>
        <v>Yes</v>
      </c>
    </row>
    <row r="165" spans="1:12" x14ac:dyDescent="0.2">
      <c r="A165" s="50" t="s">
        <v>1543</v>
      </c>
      <c r="B165" s="34" t="s">
        <v>217</v>
      </c>
      <c r="C165" s="46">
        <v>191.95049046</v>
      </c>
      <c r="D165" s="43" t="str">
        <f t="shared" si="20"/>
        <v>N/A</v>
      </c>
      <c r="E165" s="46">
        <v>182.20776724999999</v>
      </c>
      <c r="F165" s="43" t="str">
        <f t="shared" si="21"/>
        <v>N/A</v>
      </c>
      <c r="G165" s="46">
        <v>205.47637171</v>
      </c>
      <c r="H165" s="43" t="str">
        <f t="shared" si="22"/>
        <v>N/A</v>
      </c>
      <c r="I165" s="12">
        <v>-5.08</v>
      </c>
      <c r="J165" s="12">
        <v>12.77</v>
      </c>
      <c r="K165" s="44" t="s">
        <v>732</v>
      </c>
      <c r="L165" s="9" t="str">
        <f t="shared" si="23"/>
        <v>Yes</v>
      </c>
    </row>
    <row r="166" spans="1:12" x14ac:dyDescent="0.2">
      <c r="A166" s="50" t="s">
        <v>1544</v>
      </c>
      <c r="B166" s="34" t="s">
        <v>217</v>
      </c>
      <c r="C166" s="46">
        <v>2248.978826</v>
      </c>
      <c r="D166" s="43" t="str">
        <f t="shared" si="20"/>
        <v>N/A</v>
      </c>
      <c r="E166" s="46">
        <v>2271.013293</v>
      </c>
      <c r="F166" s="43" t="str">
        <f t="shared" si="21"/>
        <v>N/A</v>
      </c>
      <c r="G166" s="46">
        <v>2273.1894253</v>
      </c>
      <c r="H166" s="43" t="str">
        <f t="shared" si="22"/>
        <v>N/A</v>
      </c>
      <c r="I166" s="12">
        <v>0.9798</v>
      </c>
      <c r="J166" s="12">
        <v>9.5799999999999996E-2</v>
      </c>
      <c r="K166" s="44" t="s">
        <v>732</v>
      </c>
      <c r="L166" s="9" t="str">
        <f t="shared" si="23"/>
        <v>Yes</v>
      </c>
    </row>
    <row r="167" spans="1:12" x14ac:dyDescent="0.2">
      <c r="A167" s="50" t="s">
        <v>1545</v>
      </c>
      <c r="B167" s="34" t="s">
        <v>217</v>
      </c>
      <c r="C167" s="46">
        <v>230.27935873999999</v>
      </c>
      <c r="D167" s="43" t="str">
        <f t="shared" si="20"/>
        <v>N/A</v>
      </c>
      <c r="E167" s="46">
        <v>239.15616272</v>
      </c>
      <c r="F167" s="43" t="str">
        <f t="shared" si="21"/>
        <v>N/A</v>
      </c>
      <c r="G167" s="46">
        <v>259.86520632000003</v>
      </c>
      <c r="H167" s="43" t="str">
        <f t="shared" si="22"/>
        <v>N/A</v>
      </c>
      <c r="I167" s="12">
        <v>3.855</v>
      </c>
      <c r="J167" s="12">
        <v>8.6590000000000007</v>
      </c>
      <c r="K167" s="44" t="s">
        <v>732</v>
      </c>
      <c r="L167" s="9" t="str">
        <f t="shared" si="23"/>
        <v>Yes</v>
      </c>
    </row>
    <row r="168" spans="1:12" x14ac:dyDescent="0.2">
      <c r="A168" s="50" t="s">
        <v>1546</v>
      </c>
      <c r="B168" s="34" t="s">
        <v>217</v>
      </c>
      <c r="C168" s="46">
        <v>249.35973218000001</v>
      </c>
      <c r="D168" s="43" t="str">
        <f t="shared" si="20"/>
        <v>N/A</v>
      </c>
      <c r="E168" s="46">
        <v>254.81299953999999</v>
      </c>
      <c r="F168" s="43" t="str">
        <f t="shared" si="21"/>
        <v>N/A</v>
      </c>
      <c r="G168" s="46">
        <v>263.77559078000002</v>
      </c>
      <c r="H168" s="43" t="str">
        <f t="shared" si="22"/>
        <v>N/A</v>
      </c>
      <c r="I168" s="12">
        <v>2.1869999999999998</v>
      </c>
      <c r="J168" s="12">
        <v>3.5169999999999999</v>
      </c>
      <c r="K168" s="44" t="s">
        <v>732</v>
      </c>
      <c r="L168" s="9" t="str">
        <f t="shared" si="23"/>
        <v>Yes</v>
      </c>
    </row>
    <row r="169" spans="1:12" x14ac:dyDescent="0.2">
      <c r="A169" s="45" t="s">
        <v>1547</v>
      </c>
      <c r="B169" s="34" t="s">
        <v>217</v>
      </c>
      <c r="C169" s="46">
        <v>4374.8746402999996</v>
      </c>
      <c r="D169" s="43" t="str">
        <f t="shared" si="20"/>
        <v>N/A</v>
      </c>
      <c r="E169" s="46">
        <v>4393.5826008000004</v>
      </c>
      <c r="F169" s="43" t="str">
        <f t="shared" si="21"/>
        <v>N/A</v>
      </c>
      <c r="G169" s="46">
        <v>4247.0493545999998</v>
      </c>
      <c r="H169" s="43" t="str">
        <f t="shared" si="22"/>
        <v>N/A</v>
      </c>
      <c r="I169" s="12">
        <v>0.42759999999999998</v>
      </c>
      <c r="J169" s="12">
        <v>-3.34</v>
      </c>
      <c r="K169" s="44" t="s">
        <v>732</v>
      </c>
      <c r="L169" s="9" t="str">
        <f t="shared" si="23"/>
        <v>Yes</v>
      </c>
    </row>
    <row r="170" spans="1:12" x14ac:dyDescent="0.2">
      <c r="A170" s="50" t="s">
        <v>1548</v>
      </c>
      <c r="B170" s="34" t="s">
        <v>217</v>
      </c>
      <c r="C170" s="46">
        <v>4654.5731045000002</v>
      </c>
      <c r="D170" s="43" t="str">
        <f t="shared" si="20"/>
        <v>N/A</v>
      </c>
      <c r="E170" s="46">
        <v>4374.6965338999998</v>
      </c>
      <c r="F170" s="43" t="str">
        <f t="shared" si="21"/>
        <v>N/A</v>
      </c>
      <c r="G170" s="46">
        <v>4381.3419599999997</v>
      </c>
      <c r="H170" s="43" t="str">
        <f t="shared" si="22"/>
        <v>N/A</v>
      </c>
      <c r="I170" s="12">
        <v>-6.01</v>
      </c>
      <c r="J170" s="12">
        <v>0.15190000000000001</v>
      </c>
      <c r="K170" s="44" t="s">
        <v>732</v>
      </c>
      <c r="L170" s="9" t="str">
        <f t="shared" si="23"/>
        <v>Yes</v>
      </c>
    </row>
    <row r="171" spans="1:12" x14ac:dyDescent="0.2">
      <c r="A171" s="50" t="s">
        <v>1549</v>
      </c>
      <c r="B171" s="34" t="s">
        <v>217</v>
      </c>
      <c r="C171" s="46">
        <v>8503.6430404000002</v>
      </c>
      <c r="D171" s="43" t="str">
        <f t="shared" si="20"/>
        <v>N/A</v>
      </c>
      <c r="E171" s="46">
        <v>8456.8985314000001</v>
      </c>
      <c r="F171" s="43" t="str">
        <f t="shared" si="21"/>
        <v>N/A</v>
      </c>
      <c r="G171" s="46">
        <v>8347.1876609999999</v>
      </c>
      <c r="H171" s="43" t="str">
        <f t="shared" si="22"/>
        <v>N/A</v>
      </c>
      <c r="I171" s="12">
        <v>-0.55000000000000004</v>
      </c>
      <c r="J171" s="12">
        <v>-1.3</v>
      </c>
      <c r="K171" s="44" t="s">
        <v>732</v>
      </c>
      <c r="L171" s="9" t="str">
        <f t="shared" si="23"/>
        <v>Yes</v>
      </c>
    </row>
    <row r="172" spans="1:12" x14ac:dyDescent="0.2">
      <c r="A172" s="50" t="s">
        <v>1550</v>
      </c>
      <c r="B172" s="34" t="s">
        <v>217</v>
      </c>
      <c r="C172" s="46">
        <v>2343.094533</v>
      </c>
      <c r="D172" s="43" t="str">
        <f t="shared" si="20"/>
        <v>N/A</v>
      </c>
      <c r="E172" s="46">
        <v>2544.8320379000002</v>
      </c>
      <c r="F172" s="43" t="str">
        <f t="shared" si="21"/>
        <v>N/A</v>
      </c>
      <c r="G172" s="46">
        <v>2233.5682323000001</v>
      </c>
      <c r="H172" s="43" t="str">
        <f t="shared" si="22"/>
        <v>N/A</v>
      </c>
      <c r="I172" s="12">
        <v>8.61</v>
      </c>
      <c r="J172" s="12">
        <v>-12.2</v>
      </c>
      <c r="K172" s="44" t="s">
        <v>732</v>
      </c>
      <c r="L172" s="9" t="str">
        <f t="shared" si="23"/>
        <v>Yes</v>
      </c>
    </row>
    <row r="173" spans="1:12" x14ac:dyDescent="0.2">
      <c r="A173" s="50" t="s">
        <v>1551</v>
      </c>
      <c r="B173" s="34" t="s">
        <v>217</v>
      </c>
      <c r="C173" s="46">
        <v>1115.9579332000001</v>
      </c>
      <c r="D173" s="43" t="str">
        <f t="shared" si="20"/>
        <v>N/A</v>
      </c>
      <c r="E173" s="46">
        <v>1189.0052183</v>
      </c>
      <c r="F173" s="43" t="str">
        <f t="shared" si="21"/>
        <v>N/A</v>
      </c>
      <c r="G173" s="46">
        <v>1317.3967233999999</v>
      </c>
      <c r="H173" s="43" t="str">
        <f t="shared" si="22"/>
        <v>N/A</v>
      </c>
      <c r="I173" s="12">
        <v>6.5460000000000003</v>
      </c>
      <c r="J173" s="12">
        <v>10.8</v>
      </c>
      <c r="K173" s="44" t="s">
        <v>732</v>
      </c>
      <c r="L173" s="9" t="str">
        <f t="shared" si="23"/>
        <v>Yes</v>
      </c>
    </row>
    <row r="174" spans="1:12" x14ac:dyDescent="0.2">
      <c r="A174" s="45" t="s">
        <v>372</v>
      </c>
      <c r="B174" s="34" t="s">
        <v>217</v>
      </c>
      <c r="C174" s="8">
        <v>11.861633091</v>
      </c>
      <c r="D174" s="43" t="str">
        <f t="shared" ref="D174:D203" si="24">IF($B174="N/A","N/A",IF(C174&gt;10,"No",IF(C174&lt;-10,"No","Yes")))</f>
        <v>N/A</v>
      </c>
      <c r="E174" s="8">
        <v>10.879735385</v>
      </c>
      <c r="F174" s="43" t="str">
        <f t="shared" ref="F174:F203" si="25">IF($B174="N/A","N/A",IF(E174&gt;10,"No",IF(E174&lt;-10,"No","Yes")))</f>
        <v>N/A</v>
      </c>
      <c r="G174" s="8">
        <v>10.880978922000001</v>
      </c>
      <c r="H174" s="43" t="str">
        <f t="shared" ref="H174:H203" si="26">IF($B174="N/A","N/A",IF(G174&gt;10,"No",IF(G174&lt;-10,"No","Yes")))</f>
        <v>N/A</v>
      </c>
      <c r="I174" s="12">
        <v>-8.2799999999999994</v>
      </c>
      <c r="J174" s="12">
        <v>1.14E-2</v>
      </c>
      <c r="K174" s="44" t="s">
        <v>732</v>
      </c>
      <c r="L174" s="9" t="str">
        <f t="shared" ref="L174:L203" si="27">IF(J174="Div by 0", "N/A", IF(K174="N/A","N/A", IF(J174&gt;VALUE(MID(K174,1,2)), "No", IF(J174&lt;-1*VALUE(MID(K174,1,2)), "No", "Yes"))))</f>
        <v>Yes</v>
      </c>
    </row>
    <row r="175" spans="1:12" x14ac:dyDescent="0.2">
      <c r="A175" s="50" t="s">
        <v>483</v>
      </c>
      <c r="B175" s="34" t="s">
        <v>217</v>
      </c>
      <c r="C175" s="8">
        <v>11.545599151999999</v>
      </c>
      <c r="D175" s="43" t="str">
        <f t="shared" si="24"/>
        <v>N/A</v>
      </c>
      <c r="E175" s="8">
        <v>11.524951952</v>
      </c>
      <c r="F175" s="43" t="str">
        <f t="shared" si="25"/>
        <v>N/A</v>
      </c>
      <c r="G175" s="8">
        <v>10.288614018000001</v>
      </c>
      <c r="H175" s="43" t="str">
        <f t="shared" si="26"/>
        <v>N/A</v>
      </c>
      <c r="I175" s="12">
        <v>-0.17899999999999999</v>
      </c>
      <c r="J175" s="12">
        <v>-10.7</v>
      </c>
      <c r="K175" s="44" t="s">
        <v>732</v>
      </c>
      <c r="L175" s="9" t="str">
        <f t="shared" si="27"/>
        <v>Yes</v>
      </c>
    </row>
    <row r="176" spans="1:12" x14ac:dyDescent="0.2">
      <c r="A176" s="50" t="s">
        <v>484</v>
      </c>
      <c r="B176" s="34" t="s">
        <v>217</v>
      </c>
      <c r="C176" s="8">
        <v>15.130907854</v>
      </c>
      <c r="D176" s="43" t="str">
        <f t="shared" si="24"/>
        <v>N/A</v>
      </c>
      <c r="E176" s="8">
        <v>14.704012111999999</v>
      </c>
      <c r="F176" s="43" t="str">
        <f t="shared" si="25"/>
        <v>N/A</v>
      </c>
      <c r="G176" s="8">
        <v>14.509353645999999</v>
      </c>
      <c r="H176" s="43" t="str">
        <f t="shared" si="26"/>
        <v>N/A</v>
      </c>
      <c r="I176" s="12">
        <v>-2.82</v>
      </c>
      <c r="J176" s="12">
        <v>-1.32</v>
      </c>
      <c r="K176" s="44" t="s">
        <v>732</v>
      </c>
      <c r="L176" s="9" t="str">
        <f t="shared" si="27"/>
        <v>Yes</v>
      </c>
    </row>
    <row r="177" spans="1:12" x14ac:dyDescent="0.2">
      <c r="A177" s="50" t="s">
        <v>485</v>
      </c>
      <c r="B177" s="34" t="s">
        <v>217</v>
      </c>
      <c r="C177" s="8">
        <v>9.5054533910999996</v>
      </c>
      <c r="D177" s="43" t="str">
        <f t="shared" si="24"/>
        <v>N/A</v>
      </c>
      <c r="E177" s="8">
        <v>7.5624066336000002</v>
      </c>
      <c r="F177" s="43" t="str">
        <f t="shared" si="25"/>
        <v>N/A</v>
      </c>
      <c r="G177" s="8">
        <v>8.0264900661999992</v>
      </c>
      <c r="H177" s="43" t="str">
        <f t="shared" si="26"/>
        <v>N/A</v>
      </c>
      <c r="I177" s="12">
        <v>-20.399999999999999</v>
      </c>
      <c r="J177" s="12">
        <v>6.1369999999999996</v>
      </c>
      <c r="K177" s="44" t="s">
        <v>732</v>
      </c>
      <c r="L177" s="9" t="str">
        <f t="shared" si="27"/>
        <v>Yes</v>
      </c>
    </row>
    <row r="178" spans="1:12" x14ac:dyDescent="0.2">
      <c r="A178" s="50" t="s">
        <v>486</v>
      </c>
      <c r="B178" s="34" t="s">
        <v>217</v>
      </c>
      <c r="C178" s="8">
        <v>12.058704179999999</v>
      </c>
      <c r="D178" s="43" t="str">
        <f t="shared" si="24"/>
        <v>N/A</v>
      </c>
      <c r="E178" s="8">
        <v>12.015324658000001</v>
      </c>
      <c r="F178" s="43" t="str">
        <f t="shared" si="25"/>
        <v>N/A</v>
      </c>
      <c r="G178" s="8">
        <v>12.051387825000001</v>
      </c>
      <c r="H178" s="43" t="str">
        <f t="shared" si="26"/>
        <v>N/A</v>
      </c>
      <c r="I178" s="12">
        <v>-0.36</v>
      </c>
      <c r="J178" s="12">
        <v>0.30009999999999998</v>
      </c>
      <c r="K178" s="44" t="s">
        <v>732</v>
      </c>
      <c r="L178" s="9" t="str">
        <f t="shared" si="27"/>
        <v>Yes</v>
      </c>
    </row>
    <row r="179" spans="1:12" x14ac:dyDescent="0.2">
      <c r="A179" s="45" t="s">
        <v>1552</v>
      </c>
      <c r="B179" s="34" t="s">
        <v>217</v>
      </c>
      <c r="C179" s="8">
        <v>5.3514662453000001</v>
      </c>
      <c r="D179" s="43" t="str">
        <f t="shared" si="24"/>
        <v>N/A</v>
      </c>
      <c r="E179" s="8">
        <v>5.0419400230000004</v>
      </c>
      <c r="F179" s="43" t="str">
        <f t="shared" si="25"/>
        <v>N/A</v>
      </c>
      <c r="G179" s="8">
        <v>4.8214300909999999</v>
      </c>
      <c r="H179" s="43" t="str">
        <f t="shared" si="26"/>
        <v>N/A</v>
      </c>
      <c r="I179" s="12">
        <v>-5.78</v>
      </c>
      <c r="J179" s="12">
        <v>-4.37</v>
      </c>
      <c r="K179" s="44" t="s">
        <v>732</v>
      </c>
      <c r="L179" s="9" t="str">
        <f t="shared" si="27"/>
        <v>Yes</v>
      </c>
    </row>
    <row r="180" spans="1:12" x14ac:dyDescent="0.2">
      <c r="A180" s="50" t="s">
        <v>1553</v>
      </c>
      <c r="B180" s="34" t="s">
        <v>217</v>
      </c>
      <c r="C180" s="8">
        <v>22.130169671000001</v>
      </c>
      <c r="D180" s="43" t="str">
        <f t="shared" si="24"/>
        <v>N/A</v>
      </c>
      <c r="E180" s="8">
        <v>21.234011532</v>
      </c>
      <c r="F180" s="43" t="str">
        <f t="shared" si="25"/>
        <v>N/A</v>
      </c>
      <c r="G180" s="8">
        <v>20.386933079999999</v>
      </c>
      <c r="H180" s="43" t="str">
        <f t="shared" si="26"/>
        <v>N/A</v>
      </c>
      <c r="I180" s="12">
        <v>-4.05</v>
      </c>
      <c r="J180" s="12">
        <v>-3.99</v>
      </c>
      <c r="K180" s="44" t="s">
        <v>732</v>
      </c>
      <c r="L180" s="9" t="str">
        <f t="shared" si="27"/>
        <v>Yes</v>
      </c>
    </row>
    <row r="181" spans="1:12" x14ac:dyDescent="0.2">
      <c r="A181" s="50" t="s">
        <v>1554</v>
      </c>
      <c r="B181" s="34" t="s">
        <v>217</v>
      </c>
      <c r="C181" s="8">
        <v>4.8313807919</v>
      </c>
      <c r="D181" s="43" t="str">
        <f t="shared" si="24"/>
        <v>N/A</v>
      </c>
      <c r="E181" s="8">
        <v>4.5874337622999999</v>
      </c>
      <c r="F181" s="43" t="str">
        <f t="shared" si="25"/>
        <v>N/A</v>
      </c>
      <c r="G181" s="8">
        <v>4.6264142488999997</v>
      </c>
      <c r="H181" s="43" t="str">
        <f t="shared" si="26"/>
        <v>N/A</v>
      </c>
      <c r="I181" s="12">
        <v>-5.05</v>
      </c>
      <c r="J181" s="12">
        <v>0.84970000000000001</v>
      </c>
      <c r="K181" s="44" t="s">
        <v>732</v>
      </c>
      <c r="L181" s="9" t="str">
        <f t="shared" si="27"/>
        <v>Yes</v>
      </c>
    </row>
    <row r="182" spans="1:12" x14ac:dyDescent="0.2">
      <c r="A182" s="50" t="s">
        <v>1555</v>
      </c>
      <c r="B182" s="34" t="s">
        <v>217</v>
      </c>
      <c r="C182" s="8">
        <v>1.7641323326</v>
      </c>
      <c r="D182" s="43" t="str">
        <f t="shared" si="24"/>
        <v>N/A</v>
      </c>
      <c r="E182" s="8">
        <v>1.7125289571</v>
      </c>
      <c r="F182" s="43" t="str">
        <f t="shared" si="25"/>
        <v>N/A</v>
      </c>
      <c r="G182" s="8">
        <v>1.6199694345</v>
      </c>
      <c r="H182" s="43" t="str">
        <f t="shared" si="26"/>
        <v>N/A</v>
      </c>
      <c r="I182" s="12">
        <v>-2.93</v>
      </c>
      <c r="J182" s="12">
        <v>-5.4</v>
      </c>
      <c r="K182" s="44" t="s">
        <v>732</v>
      </c>
      <c r="L182" s="9" t="str">
        <f t="shared" si="27"/>
        <v>Yes</v>
      </c>
    </row>
    <row r="183" spans="1:12" x14ac:dyDescent="0.2">
      <c r="A183" s="50" t="s">
        <v>1556</v>
      </c>
      <c r="B183" s="34" t="s">
        <v>217</v>
      </c>
      <c r="C183" s="8">
        <v>6.7631543399999994E-2</v>
      </c>
      <c r="D183" s="43" t="str">
        <f t="shared" si="24"/>
        <v>N/A</v>
      </c>
      <c r="E183" s="8">
        <v>5.2843648899999998E-2</v>
      </c>
      <c r="F183" s="43" t="str">
        <f t="shared" si="25"/>
        <v>N/A</v>
      </c>
      <c r="G183" s="8">
        <v>2.9465495899999999E-2</v>
      </c>
      <c r="H183" s="43" t="str">
        <f t="shared" si="26"/>
        <v>N/A</v>
      </c>
      <c r="I183" s="12">
        <v>-21.9</v>
      </c>
      <c r="J183" s="12">
        <v>-44.2</v>
      </c>
      <c r="K183" s="44" t="s">
        <v>732</v>
      </c>
      <c r="L183" s="9" t="str">
        <f t="shared" si="27"/>
        <v>No</v>
      </c>
    </row>
    <row r="184" spans="1:12" x14ac:dyDescent="0.2">
      <c r="A184" s="45" t="s">
        <v>97</v>
      </c>
      <c r="B184" s="34" t="s">
        <v>217</v>
      </c>
      <c r="C184" s="8">
        <v>51.580986777</v>
      </c>
      <c r="D184" s="43" t="str">
        <f t="shared" si="24"/>
        <v>N/A</v>
      </c>
      <c r="E184" s="8">
        <v>52.860876079999997</v>
      </c>
      <c r="F184" s="43" t="str">
        <f t="shared" si="25"/>
        <v>N/A</v>
      </c>
      <c r="G184" s="8">
        <v>52.911493655999998</v>
      </c>
      <c r="H184" s="43" t="str">
        <f t="shared" si="26"/>
        <v>N/A</v>
      </c>
      <c r="I184" s="12">
        <v>2.4809999999999999</v>
      </c>
      <c r="J184" s="12">
        <v>9.5799999999999996E-2</v>
      </c>
      <c r="K184" s="44" t="s">
        <v>732</v>
      </c>
      <c r="L184" s="9" t="str">
        <f t="shared" si="27"/>
        <v>Yes</v>
      </c>
    </row>
    <row r="185" spans="1:12" x14ac:dyDescent="0.2">
      <c r="A185" s="50" t="s">
        <v>487</v>
      </c>
      <c r="B185" s="34" t="s">
        <v>217</v>
      </c>
      <c r="C185" s="8">
        <v>55.805938494000003</v>
      </c>
      <c r="D185" s="43" t="str">
        <f t="shared" si="24"/>
        <v>N/A</v>
      </c>
      <c r="E185" s="8">
        <v>56.902379216999996</v>
      </c>
      <c r="F185" s="43" t="str">
        <f t="shared" si="25"/>
        <v>N/A</v>
      </c>
      <c r="G185" s="8">
        <v>57.348556930000001</v>
      </c>
      <c r="H185" s="43" t="str">
        <f t="shared" si="26"/>
        <v>N/A</v>
      </c>
      <c r="I185" s="12">
        <v>1.9650000000000001</v>
      </c>
      <c r="J185" s="12">
        <v>0.78410000000000002</v>
      </c>
      <c r="K185" s="44" t="s">
        <v>732</v>
      </c>
      <c r="L185" s="9" t="str">
        <f t="shared" si="27"/>
        <v>Yes</v>
      </c>
    </row>
    <row r="186" spans="1:12" x14ac:dyDescent="0.2">
      <c r="A186" s="50" t="s">
        <v>488</v>
      </c>
      <c r="B186" s="34" t="s">
        <v>217</v>
      </c>
      <c r="C186" s="8">
        <v>72.084325059999998</v>
      </c>
      <c r="D186" s="43" t="str">
        <f t="shared" si="24"/>
        <v>N/A</v>
      </c>
      <c r="E186" s="8">
        <v>74.046934140999994</v>
      </c>
      <c r="F186" s="43" t="str">
        <f t="shared" si="25"/>
        <v>N/A</v>
      </c>
      <c r="G186" s="8">
        <v>72.650386467999994</v>
      </c>
      <c r="H186" s="43" t="str">
        <f t="shared" si="26"/>
        <v>N/A</v>
      </c>
      <c r="I186" s="12">
        <v>2.7229999999999999</v>
      </c>
      <c r="J186" s="12">
        <v>-1.89</v>
      </c>
      <c r="K186" s="44" t="s">
        <v>732</v>
      </c>
      <c r="L186" s="9" t="str">
        <f t="shared" si="27"/>
        <v>Yes</v>
      </c>
    </row>
    <row r="187" spans="1:12" x14ac:dyDescent="0.2">
      <c r="A187" s="50" t="s">
        <v>489</v>
      </c>
      <c r="B187" s="34" t="s">
        <v>217</v>
      </c>
      <c r="C187" s="8">
        <v>38.130654634000003</v>
      </c>
      <c r="D187" s="43" t="str">
        <f t="shared" si="24"/>
        <v>N/A</v>
      </c>
      <c r="E187" s="8">
        <v>39.279915131000003</v>
      </c>
      <c r="F187" s="43" t="str">
        <f t="shared" si="25"/>
        <v>N/A</v>
      </c>
      <c r="G187" s="8">
        <v>40.048904737999997</v>
      </c>
      <c r="H187" s="43" t="str">
        <f t="shared" si="26"/>
        <v>N/A</v>
      </c>
      <c r="I187" s="12">
        <v>3.0139999999999998</v>
      </c>
      <c r="J187" s="12">
        <v>1.958</v>
      </c>
      <c r="K187" s="44" t="s">
        <v>732</v>
      </c>
      <c r="L187" s="9" t="str">
        <f t="shared" si="27"/>
        <v>Yes</v>
      </c>
    </row>
    <row r="188" spans="1:12" x14ac:dyDescent="0.2">
      <c r="A188" s="50" t="s">
        <v>490</v>
      </c>
      <c r="B188" s="34" t="s">
        <v>217</v>
      </c>
      <c r="C188" s="8">
        <v>42.526714460000001</v>
      </c>
      <c r="D188" s="43" t="str">
        <f t="shared" si="24"/>
        <v>N/A</v>
      </c>
      <c r="E188" s="8">
        <v>44.051786776</v>
      </c>
      <c r="F188" s="43" t="str">
        <f t="shared" si="25"/>
        <v>N/A</v>
      </c>
      <c r="G188" s="8">
        <v>44.451647121000001</v>
      </c>
      <c r="H188" s="43" t="str">
        <f t="shared" si="26"/>
        <v>N/A</v>
      </c>
      <c r="I188" s="12">
        <v>3.5859999999999999</v>
      </c>
      <c r="J188" s="12">
        <v>0.90769999999999995</v>
      </c>
      <c r="K188" s="44" t="s">
        <v>732</v>
      </c>
      <c r="L188" s="9" t="str">
        <f t="shared" si="27"/>
        <v>Yes</v>
      </c>
    </row>
    <row r="189" spans="1:12" x14ac:dyDescent="0.2">
      <c r="A189" s="45" t="s">
        <v>118</v>
      </c>
      <c r="B189" s="34" t="s">
        <v>217</v>
      </c>
      <c r="C189" s="8">
        <v>73.597238680999993</v>
      </c>
      <c r="D189" s="43" t="str">
        <f t="shared" si="24"/>
        <v>N/A</v>
      </c>
      <c r="E189" s="8">
        <v>75.069900038</v>
      </c>
      <c r="F189" s="43" t="str">
        <f t="shared" si="25"/>
        <v>N/A</v>
      </c>
      <c r="G189" s="8">
        <v>75.648629560000003</v>
      </c>
      <c r="H189" s="43" t="str">
        <f t="shared" si="26"/>
        <v>N/A</v>
      </c>
      <c r="I189" s="12">
        <v>2.0009999999999999</v>
      </c>
      <c r="J189" s="12">
        <v>0.77090000000000003</v>
      </c>
      <c r="K189" s="44" t="s">
        <v>732</v>
      </c>
      <c r="L189" s="9" t="str">
        <f t="shared" si="27"/>
        <v>Yes</v>
      </c>
    </row>
    <row r="190" spans="1:12" x14ac:dyDescent="0.2">
      <c r="A190" s="50" t="s">
        <v>491</v>
      </c>
      <c r="B190" s="34" t="s">
        <v>217</v>
      </c>
      <c r="C190" s="8">
        <v>87.188494168000005</v>
      </c>
      <c r="D190" s="43" t="str">
        <f t="shared" si="24"/>
        <v>N/A</v>
      </c>
      <c r="E190" s="8">
        <v>88.408774604000001</v>
      </c>
      <c r="F190" s="43" t="str">
        <f t="shared" si="25"/>
        <v>N/A</v>
      </c>
      <c r="G190" s="8">
        <v>88.347605454999993</v>
      </c>
      <c r="H190" s="43" t="str">
        <f t="shared" si="26"/>
        <v>N/A</v>
      </c>
      <c r="I190" s="12">
        <v>1.4</v>
      </c>
      <c r="J190" s="12">
        <v>-6.9000000000000006E-2</v>
      </c>
      <c r="K190" s="44" t="s">
        <v>732</v>
      </c>
      <c r="L190" s="9" t="str">
        <f t="shared" si="27"/>
        <v>Yes</v>
      </c>
    </row>
    <row r="191" spans="1:12" x14ac:dyDescent="0.2">
      <c r="A191" s="50" t="s">
        <v>492</v>
      </c>
      <c r="B191" s="34" t="s">
        <v>217</v>
      </c>
      <c r="C191" s="8">
        <v>87.490340329999995</v>
      </c>
      <c r="D191" s="43" t="str">
        <f t="shared" si="24"/>
        <v>N/A</v>
      </c>
      <c r="E191" s="8">
        <v>88.999242998</v>
      </c>
      <c r="F191" s="43" t="str">
        <f t="shared" si="25"/>
        <v>N/A</v>
      </c>
      <c r="G191" s="8">
        <v>88.498375714000005</v>
      </c>
      <c r="H191" s="43" t="str">
        <f t="shared" si="26"/>
        <v>N/A</v>
      </c>
      <c r="I191" s="12">
        <v>1.7250000000000001</v>
      </c>
      <c r="J191" s="12">
        <v>-0.56299999999999994</v>
      </c>
      <c r="K191" s="44" t="s">
        <v>732</v>
      </c>
      <c r="L191" s="9" t="str">
        <f t="shared" si="27"/>
        <v>Yes</v>
      </c>
    </row>
    <row r="192" spans="1:12" x14ac:dyDescent="0.2">
      <c r="A192" s="50" t="s">
        <v>493</v>
      </c>
      <c r="B192" s="34" t="s">
        <v>217</v>
      </c>
      <c r="C192" s="8">
        <v>63.574522119999997</v>
      </c>
      <c r="D192" s="43" t="str">
        <f t="shared" si="24"/>
        <v>N/A</v>
      </c>
      <c r="E192" s="8">
        <v>65.403018035000002</v>
      </c>
      <c r="F192" s="43" t="str">
        <f t="shared" si="25"/>
        <v>N/A</v>
      </c>
      <c r="G192" s="8">
        <v>67.195109525999996</v>
      </c>
      <c r="H192" s="43" t="str">
        <f t="shared" si="26"/>
        <v>N/A</v>
      </c>
      <c r="I192" s="12">
        <v>2.8759999999999999</v>
      </c>
      <c r="J192" s="12">
        <v>2.74</v>
      </c>
      <c r="K192" s="44" t="s">
        <v>732</v>
      </c>
      <c r="L192" s="9" t="str">
        <f t="shared" si="27"/>
        <v>Yes</v>
      </c>
    </row>
    <row r="193" spans="1:12" x14ac:dyDescent="0.2">
      <c r="A193" s="50" t="s">
        <v>494</v>
      </c>
      <c r="B193" s="34" t="s">
        <v>217</v>
      </c>
      <c r="C193" s="8">
        <v>59.224942513000002</v>
      </c>
      <c r="D193" s="43" t="str">
        <f t="shared" si="24"/>
        <v>N/A</v>
      </c>
      <c r="E193" s="8">
        <v>60.882488936000001</v>
      </c>
      <c r="F193" s="43" t="str">
        <f t="shared" si="25"/>
        <v>N/A</v>
      </c>
      <c r="G193" s="8">
        <v>61.258765984999997</v>
      </c>
      <c r="H193" s="43" t="str">
        <f t="shared" si="26"/>
        <v>N/A</v>
      </c>
      <c r="I193" s="12">
        <v>2.7989999999999999</v>
      </c>
      <c r="J193" s="12">
        <v>0.61799999999999999</v>
      </c>
      <c r="K193" s="44" t="s">
        <v>732</v>
      </c>
      <c r="L193" s="9" t="str">
        <f t="shared" si="27"/>
        <v>Yes</v>
      </c>
    </row>
    <row r="194" spans="1:12" x14ac:dyDescent="0.2">
      <c r="A194" s="45" t="s">
        <v>1557</v>
      </c>
      <c r="B194" s="34" t="s">
        <v>217</v>
      </c>
      <c r="C194" s="35">
        <v>7.1615921345000002</v>
      </c>
      <c r="D194" s="43" t="str">
        <f t="shared" si="24"/>
        <v>N/A</v>
      </c>
      <c r="E194" s="35">
        <v>7.5684051398000003</v>
      </c>
      <c r="F194" s="43" t="str">
        <f t="shared" si="25"/>
        <v>N/A</v>
      </c>
      <c r="G194" s="35">
        <v>7.4435755064000002</v>
      </c>
      <c r="H194" s="43" t="str">
        <f t="shared" si="26"/>
        <v>N/A</v>
      </c>
      <c r="I194" s="12">
        <v>5.68</v>
      </c>
      <c r="J194" s="12">
        <v>-1.65</v>
      </c>
      <c r="K194" s="44" t="s">
        <v>732</v>
      </c>
      <c r="L194" s="9" t="str">
        <f t="shared" si="27"/>
        <v>Yes</v>
      </c>
    </row>
    <row r="195" spans="1:12" x14ac:dyDescent="0.2">
      <c r="A195" s="50" t="s">
        <v>1558</v>
      </c>
      <c r="B195" s="34" t="s">
        <v>217</v>
      </c>
      <c r="C195" s="35">
        <v>1.0861079219000001</v>
      </c>
      <c r="D195" s="43" t="str">
        <f t="shared" si="24"/>
        <v>N/A</v>
      </c>
      <c r="E195" s="35">
        <v>1.7659574468000001</v>
      </c>
      <c r="F195" s="43" t="str">
        <f t="shared" si="25"/>
        <v>N/A</v>
      </c>
      <c r="G195" s="35">
        <v>1.4309494451</v>
      </c>
      <c r="H195" s="43" t="str">
        <f t="shared" si="26"/>
        <v>N/A</v>
      </c>
      <c r="I195" s="12">
        <v>62.6</v>
      </c>
      <c r="J195" s="12">
        <v>-19</v>
      </c>
      <c r="K195" s="44" t="s">
        <v>732</v>
      </c>
      <c r="L195" s="9" t="str">
        <f t="shared" si="27"/>
        <v>Yes</v>
      </c>
    </row>
    <row r="196" spans="1:12" x14ac:dyDescent="0.2">
      <c r="A196" s="50" t="s">
        <v>1559</v>
      </c>
      <c r="B196" s="34" t="s">
        <v>217</v>
      </c>
      <c r="C196" s="35">
        <v>13.692747702</v>
      </c>
      <c r="D196" s="43" t="str">
        <f t="shared" si="24"/>
        <v>N/A</v>
      </c>
      <c r="E196" s="35">
        <v>13.386532125</v>
      </c>
      <c r="F196" s="43" t="str">
        <f t="shared" si="25"/>
        <v>N/A</v>
      </c>
      <c r="G196" s="35">
        <v>13.540243196</v>
      </c>
      <c r="H196" s="43" t="str">
        <f t="shared" si="26"/>
        <v>N/A</v>
      </c>
      <c r="I196" s="12">
        <v>-2.2400000000000002</v>
      </c>
      <c r="J196" s="12">
        <v>1.1479999999999999</v>
      </c>
      <c r="K196" s="44" t="s">
        <v>732</v>
      </c>
      <c r="L196" s="9" t="str">
        <f t="shared" si="27"/>
        <v>Yes</v>
      </c>
    </row>
    <row r="197" spans="1:12" x14ac:dyDescent="0.2">
      <c r="A197" s="50" t="s">
        <v>1560</v>
      </c>
      <c r="B197" s="34" t="s">
        <v>217</v>
      </c>
      <c r="C197" s="35">
        <v>3.7757633587999999</v>
      </c>
      <c r="D197" s="43" t="str">
        <f t="shared" si="24"/>
        <v>N/A</v>
      </c>
      <c r="E197" s="35">
        <v>4.6550243344000002</v>
      </c>
      <c r="F197" s="43" t="str">
        <f t="shared" si="25"/>
        <v>N/A</v>
      </c>
      <c r="G197" s="35">
        <v>4.1830413810999998</v>
      </c>
      <c r="H197" s="43" t="str">
        <f t="shared" si="26"/>
        <v>N/A</v>
      </c>
      <c r="I197" s="12">
        <v>23.29</v>
      </c>
      <c r="J197" s="12">
        <v>-10.1</v>
      </c>
      <c r="K197" s="44" t="s">
        <v>732</v>
      </c>
      <c r="L197" s="9" t="str">
        <f t="shared" si="27"/>
        <v>Yes</v>
      </c>
    </row>
    <row r="198" spans="1:12" x14ac:dyDescent="0.2">
      <c r="A198" s="50" t="s">
        <v>1561</v>
      </c>
      <c r="B198" s="34" t="s">
        <v>217</v>
      </c>
      <c r="C198" s="35">
        <v>3.1273135165000001</v>
      </c>
      <c r="D198" s="43" t="str">
        <f t="shared" si="24"/>
        <v>N/A</v>
      </c>
      <c r="E198" s="35">
        <v>3.1781198461</v>
      </c>
      <c r="F198" s="43" t="str">
        <f t="shared" si="25"/>
        <v>N/A</v>
      </c>
      <c r="G198" s="35">
        <v>3.0469437653</v>
      </c>
      <c r="H198" s="43" t="str">
        <f t="shared" si="26"/>
        <v>N/A</v>
      </c>
      <c r="I198" s="12">
        <v>1.625</v>
      </c>
      <c r="J198" s="12">
        <v>-4.13</v>
      </c>
      <c r="K198" s="44" t="s">
        <v>732</v>
      </c>
      <c r="L198" s="9" t="str">
        <f t="shared" si="27"/>
        <v>Yes</v>
      </c>
    </row>
    <row r="199" spans="1:12" x14ac:dyDescent="0.2">
      <c r="A199" s="45" t="s">
        <v>1562</v>
      </c>
      <c r="B199" s="34" t="s">
        <v>217</v>
      </c>
      <c r="C199" s="35">
        <v>199.97117750000001</v>
      </c>
      <c r="D199" s="43" t="str">
        <f t="shared" si="24"/>
        <v>N/A</v>
      </c>
      <c r="E199" s="35">
        <v>200.86408119000001</v>
      </c>
      <c r="F199" s="43" t="str">
        <f t="shared" si="25"/>
        <v>N/A</v>
      </c>
      <c r="G199" s="35">
        <v>194.89745851999999</v>
      </c>
      <c r="H199" s="43" t="str">
        <f t="shared" si="26"/>
        <v>N/A</v>
      </c>
      <c r="I199" s="12">
        <v>0.44650000000000001</v>
      </c>
      <c r="J199" s="12">
        <v>-2.97</v>
      </c>
      <c r="K199" s="44" t="s">
        <v>732</v>
      </c>
      <c r="L199" s="9" t="str">
        <f t="shared" si="27"/>
        <v>Yes</v>
      </c>
    </row>
    <row r="200" spans="1:12" x14ac:dyDescent="0.2">
      <c r="A200" s="50" t="s">
        <v>1563</v>
      </c>
      <c r="B200" s="34" t="s">
        <v>217</v>
      </c>
      <c r="C200" s="35">
        <v>226.89607667000001</v>
      </c>
      <c r="D200" s="43" t="str">
        <f t="shared" si="24"/>
        <v>N/A</v>
      </c>
      <c r="E200" s="35">
        <v>228.75031211000001</v>
      </c>
      <c r="F200" s="43" t="str">
        <f t="shared" si="25"/>
        <v>N/A</v>
      </c>
      <c r="G200" s="35">
        <v>227.64219041999999</v>
      </c>
      <c r="H200" s="43" t="str">
        <f t="shared" si="26"/>
        <v>N/A</v>
      </c>
      <c r="I200" s="12">
        <v>0.81720000000000004</v>
      </c>
      <c r="J200" s="12">
        <v>-0.48399999999999999</v>
      </c>
      <c r="K200" s="44" t="s">
        <v>732</v>
      </c>
      <c r="L200" s="9" t="str">
        <f t="shared" si="27"/>
        <v>Yes</v>
      </c>
    </row>
    <row r="201" spans="1:12" x14ac:dyDescent="0.2">
      <c r="A201" s="50" t="s">
        <v>1564</v>
      </c>
      <c r="B201" s="34" t="s">
        <v>217</v>
      </c>
      <c r="C201" s="35">
        <v>189.74216251000001</v>
      </c>
      <c r="D201" s="43" t="str">
        <f t="shared" si="24"/>
        <v>N/A</v>
      </c>
      <c r="E201" s="35">
        <v>194.23300330000001</v>
      </c>
      <c r="F201" s="43" t="str">
        <f t="shared" si="25"/>
        <v>N/A</v>
      </c>
      <c r="G201" s="35">
        <v>180.98365616999999</v>
      </c>
      <c r="H201" s="43" t="str">
        <f t="shared" si="26"/>
        <v>N/A</v>
      </c>
      <c r="I201" s="12">
        <v>2.367</v>
      </c>
      <c r="J201" s="12">
        <v>-6.82</v>
      </c>
      <c r="K201" s="44" t="s">
        <v>732</v>
      </c>
      <c r="L201" s="9" t="str">
        <f t="shared" si="27"/>
        <v>Yes</v>
      </c>
    </row>
    <row r="202" spans="1:12" x14ac:dyDescent="0.2">
      <c r="A202" s="50" t="s">
        <v>1565</v>
      </c>
      <c r="B202" s="34" t="s">
        <v>217</v>
      </c>
      <c r="C202" s="35">
        <v>106.93701799</v>
      </c>
      <c r="D202" s="43" t="str">
        <f t="shared" si="24"/>
        <v>N/A</v>
      </c>
      <c r="E202" s="35">
        <v>102.40328698</v>
      </c>
      <c r="F202" s="43" t="str">
        <f t="shared" si="25"/>
        <v>N/A</v>
      </c>
      <c r="G202" s="35">
        <v>92.490566037999997</v>
      </c>
      <c r="H202" s="43" t="str">
        <f t="shared" si="26"/>
        <v>N/A</v>
      </c>
      <c r="I202" s="12">
        <v>-4.24</v>
      </c>
      <c r="J202" s="12">
        <v>-9.68</v>
      </c>
      <c r="K202" s="44" t="s">
        <v>732</v>
      </c>
      <c r="L202" s="9" t="str">
        <f t="shared" si="27"/>
        <v>Yes</v>
      </c>
    </row>
    <row r="203" spans="1:12" x14ac:dyDescent="0.2">
      <c r="A203" s="50" t="s">
        <v>1566</v>
      </c>
      <c r="B203" s="34" t="s">
        <v>217</v>
      </c>
      <c r="C203" s="35">
        <v>46.6</v>
      </c>
      <c r="D203" s="43" t="str">
        <f t="shared" si="24"/>
        <v>N/A</v>
      </c>
      <c r="E203" s="35">
        <v>23.5</v>
      </c>
      <c r="F203" s="43" t="str">
        <f t="shared" si="25"/>
        <v>N/A</v>
      </c>
      <c r="G203" s="35">
        <v>26.4</v>
      </c>
      <c r="H203" s="43" t="str">
        <f t="shared" si="26"/>
        <v>N/A</v>
      </c>
      <c r="I203" s="12">
        <v>-49.6</v>
      </c>
      <c r="J203" s="12">
        <v>12.34</v>
      </c>
      <c r="K203" s="44" t="s">
        <v>732</v>
      </c>
      <c r="L203" s="9" t="str">
        <f t="shared" si="27"/>
        <v>Yes</v>
      </c>
    </row>
    <row r="204" spans="1:12" x14ac:dyDescent="0.2">
      <c r="A204" s="45" t="s">
        <v>127</v>
      </c>
      <c r="B204" s="34" t="s">
        <v>217</v>
      </c>
      <c r="C204" s="35">
        <v>11</v>
      </c>
      <c r="D204" s="43" t="str">
        <f t="shared" ref="D204:D214" si="28">IF($B204="N/A","N/A",IF(C204&gt;10,"No",IF(C204&lt;-10,"No","Yes")))</f>
        <v>N/A</v>
      </c>
      <c r="E204" s="35">
        <v>11</v>
      </c>
      <c r="F204" s="43" t="str">
        <f t="shared" ref="F204:F214" si="29">IF($B204="N/A","N/A",IF(E204&gt;10,"No",IF(E204&lt;-10,"No","Yes")))</f>
        <v>N/A</v>
      </c>
      <c r="G204" s="35">
        <v>11</v>
      </c>
      <c r="H204" s="43" t="str">
        <f t="shared" ref="H204:H214" si="30">IF($B204="N/A","N/A",IF(G204&gt;10,"No",IF(G204&lt;-10,"No","Yes")))</f>
        <v>N/A</v>
      </c>
      <c r="I204" s="12">
        <v>200</v>
      </c>
      <c r="J204" s="12">
        <v>33.33</v>
      </c>
      <c r="K204" s="14" t="s">
        <v>217</v>
      </c>
      <c r="L204" s="9" t="str">
        <f t="shared" ref="L204:L214" si="31">IF(J204="Div by 0", "N/A", IF(K204="N/A","N/A", IF(J204&gt;VALUE(MID(K204,1,2)), "No", IF(J204&lt;-1*VALUE(MID(K204,1,2)), "No", "Yes"))))</f>
        <v>N/A</v>
      </c>
    </row>
    <row r="205" spans="1:12" x14ac:dyDescent="0.2">
      <c r="A205" s="45" t="s">
        <v>128</v>
      </c>
      <c r="B205" s="34" t="s">
        <v>217</v>
      </c>
      <c r="C205" s="35">
        <v>11</v>
      </c>
      <c r="D205" s="43" t="str">
        <f t="shared" si="28"/>
        <v>N/A</v>
      </c>
      <c r="E205" s="35">
        <v>11</v>
      </c>
      <c r="F205" s="43" t="str">
        <f t="shared" si="29"/>
        <v>N/A</v>
      </c>
      <c r="G205" s="35">
        <v>13</v>
      </c>
      <c r="H205" s="43" t="str">
        <f t="shared" si="30"/>
        <v>N/A</v>
      </c>
      <c r="I205" s="12">
        <v>42.86</v>
      </c>
      <c r="J205" s="12">
        <v>30</v>
      </c>
      <c r="K205" s="14" t="s">
        <v>217</v>
      </c>
      <c r="L205" s="9" t="str">
        <f t="shared" si="31"/>
        <v>N/A</v>
      </c>
    </row>
    <row r="206" spans="1:12" ht="25.5" x14ac:dyDescent="0.2">
      <c r="A206" s="45" t="s">
        <v>1614</v>
      </c>
      <c r="B206" s="34" t="s">
        <v>217</v>
      </c>
      <c r="C206" s="35">
        <v>11</v>
      </c>
      <c r="D206" s="43" t="str">
        <f t="shared" si="28"/>
        <v>N/A</v>
      </c>
      <c r="E206" s="35">
        <v>11</v>
      </c>
      <c r="F206" s="43" t="str">
        <f t="shared" si="29"/>
        <v>N/A</v>
      </c>
      <c r="G206" s="35">
        <v>11</v>
      </c>
      <c r="H206" s="43" t="str">
        <f t="shared" si="30"/>
        <v>N/A</v>
      </c>
      <c r="I206" s="12">
        <v>33.33</v>
      </c>
      <c r="J206" s="12">
        <v>50</v>
      </c>
      <c r="K206" s="14" t="s">
        <v>217</v>
      </c>
      <c r="L206" s="9" t="str">
        <f t="shared" si="31"/>
        <v>N/A</v>
      </c>
    </row>
    <row r="207" spans="1:12" ht="25.5" x14ac:dyDescent="0.2">
      <c r="A207" s="45" t="s">
        <v>1567</v>
      </c>
      <c r="B207" s="34" t="s">
        <v>217</v>
      </c>
      <c r="C207" s="35">
        <v>23</v>
      </c>
      <c r="D207" s="43" t="str">
        <f t="shared" si="28"/>
        <v>N/A</v>
      </c>
      <c r="E207" s="35">
        <v>18</v>
      </c>
      <c r="F207" s="43" t="str">
        <f t="shared" si="29"/>
        <v>N/A</v>
      </c>
      <c r="G207" s="35">
        <v>26</v>
      </c>
      <c r="H207" s="43" t="str">
        <f t="shared" si="30"/>
        <v>N/A</v>
      </c>
      <c r="I207" s="12">
        <v>-21.7</v>
      </c>
      <c r="J207" s="12">
        <v>44.44</v>
      </c>
      <c r="K207" s="14" t="s">
        <v>217</v>
      </c>
      <c r="L207" s="9" t="str">
        <f t="shared" si="31"/>
        <v>N/A</v>
      </c>
    </row>
    <row r="208" spans="1:12" x14ac:dyDescent="0.2">
      <c r="A208" s="45" t="s">
        <v>1615</v>
      </c>
      <c r="B208" s="34" t="s">
        <v>217</v>
      </c>
      <c r="C208" s="35">
        <v>11</v>
      </c>
      <c r="D208" s="43" t="str">
        <f t="shared" si="28"/>
        <v>N/A</v>
      </c>
      <c r="E208" s="35">
        <v>11</v>
      </c>
      <c r="F208" s="43" t="str">
        <f t="shared" si="29"/>
        <v>N/A</v>
      </c>
      <c r="G208" s="35">
        <v>11</v>
      </c>
      <c r="H208" s="43" t="str">
        <f t="shared" si="30"/>
        <v>N/A</v>
      </c>
      <c r="I208" s="12">
        <v>50</v>
      </c>
      <c r="J208" s="12">
        <v>16.670000000000002</v>
      </c>
      <c r="K208" s="14" t="s">
        <v>217</v>
      </c>
      <c r="L208" s="9" t="str">
        <f t="shared" si="31"/>
        <v>N/A</v>
      </c>
    </row>
    <row r="209" spans="1:12" x14ac:dyDescent="0.2">
      <c r="A209" s="45" t="s">
        <v>1616</v>
      </c>
      <c r="B209" s="34" t="s">
        <v>217</v>
      </c>
      <c r="C209" s="35">
        <v>54</v>
      </c>
      <c r="D209" s="43" t="str">
        <f t="shared" si="28"/>
        <v>N/A</v>
      </c>
      <c r="E209" s="35">
        <v>19</v>
      </c>
      <c r="F209" s="43" t="str">
        <f t="shared" si="29"/>
        <v>N/A</v>
      </c>
      <c r="G209" s="35">
        <v>15</v>
      </c>
      <c r="H209" s="43" t="str">
        <f t="shared" si="30"/>
        <v>N/A</v>
      </c>
      <c r="I209" s="12">
        <v>-64.8</v>
      </c>
      <c r="J209" s="12">
        <v>-21.1</v>
      </c>
      <c r="K209" s="14" t="s">
        <v>217</v>
      </c>
      <c r="L209" s="9" t="str">
        <f t="shared" si="31"/>
        <v>N/A</v>
      </c>
    </row>
    <row r="210" spans="1:12" x14ac:dyDescent="0.2">
      <c r="A210" s="45" t="s">
        <v>125</v>
      </c>
      <c r="B210" s="34" t="s">
        <v>217</v>
      </c>
      <c r="C210" s="46">
        <v>1517312</v>
      </c>
      <c r="D210" s="43" t="str">
        <f t="shared" si="28"/>
        <v>N/A</v>
      </c>
      <c r="E210" s="46">
        <v>1128346</v>
      </c>
      <c r="F210" s="43" t="str">
        <f t="shared" si="29"/>
        <v>N/A</v>
      </c>
      <c r="G210" s="46">
        <v>2112574</v>
      </c>
      <c r="H210" s="43" t="str">
        <f t="shared" si="30"/>
        <v>N/A</v>
      </c>
      <c r="I210" s="12">
        <v>-25.6</v>
      </c>
      <c r="J210" s="12">
        <v>87.23</v>
      </c>
      <c r="K210" s="14" t="s">
        <v>217</v>
      </c>
      <c r="L210" s="9" t="str">
        <f t="shared" si="31"/>
        <v>N/A</v>
      </c>
    </row>
    <row r="211" spans="1:12" x14ac:dyDescent="0.2">
      <c r="A211" s="45" t="s">
        <v>1617</v>
      </c>
      <c r="B211" s="34" t="s">
        <v>217</v>
      </c>
      <c r="C211" s="46">
        <v>1484613</v>
      </c>
      <c r="D211" s="43" t="str">
        <f t="shared" si="28"/>
        <v>N/A</v>
      </c>
      <c r="E211" s="46">
        <v>1107187</v>
      </c>
      <c r="F211" s="43" t="str">
        <f t="shared" si="29"/>
        <v>N/A</v>
      </c>
      <c r="G211" s="46">
        <v>1568763</v>
      </c>
      <c r="H211" s="43" t="str">
        <f t="shared" si="30"/>
        <v>N/A</v>
      </c>
      <c r="I211" s="12">
        <v>-25.4</v>
      </c>
      <c r="J211" s="12">
        <v>41.69</v>
      </c>
      <c r="K211" s="14" t="s">
        <v>217</v>
      </c>
      <c r="L211" s="9" t="str">
        <f t="shared" si="31"/>
        <v>N/A</v>
      </c>
    </row>
    <row r="212" spans="1:12" x14ac:dyDescent="0.2">
      <c r="A212" s="45" t="s">
        <v>1568</v>
      </c>
      <c r="B212" s="34" t="s">
        <v>217</v>
      </c>
      <c r="C212" s="46">
        <v>254370</v>
      </c>
      <c r="D212" s="43" t="str">
        <f t="shared" si="28"/>
        <v>N/A</v>
      </c>
      <c r="E212" s="46">
        <v>253675</v>
      </c>
      <c r="F212" s="43" t="str">
        <f t="shared" si="29"/>
        <v>N/A</v>
      </c>
      <c r="G212" s="46">
        <v>250210</v>
      </c>
      <c r="H212" s="43" t="str">
        <f t="shared" si="30"/>
        <v>N/A</v>
      </c>
      <c r="I212" s="12">
        <v>-0.27300000000000002</v>
      </c>
      <c r="J212" s="12">
        <v>-1.37</v>
      </c>
      <c r="K212" s="14" t="s">
        <v>217</v>
      </c>
      <c r="L212" s="9" t="str">
        <f t="shared" si="31"/>
        <v>N/A</v>
      </c>
    </row>
    <row r="213" spans="1:12" x14ac:dyDescent="0.2">
      <c r="A213" s="45" t="s">
        <v>1618</v>
      </c>
      <c r="B213" s="34" t="s">
        <v>217</v>
      </c>
      <c r="C213" s="46">
        <v>693783</v>
      </c>
      <c r="D213" s="43" t="str">
        <f t="shared" si="28"/>
        <v>N/A</v>
      </c>
      <c r="E213" s="46">
        <v>1098113</v>
      </c>
      <c r="F213" s="43" t="str">
        <f t="shared" si="29"/>
        <v>N/A</v>
      </c>
      <c r="G213" s="46">
        <v>2069618</v>
      </c>
      <c r="H213" s="43" t="str">
        <f t="shared" si="30"/>
        <v>N/A</v>
      </c>
      <c r="I213" s="12">
        <v>58.28</v>
      </c>
      <c r="J213" s="12">
        <v>88.47</v>
      </c>
      <c r="K213" s="14" t="s">
        <v>217</v>
      </c>
      <c r="L213" s="9" t="str">
        <f t="shared" si="31"/>
        <v>N/A</v>
      </c>
    </row>
    <row r="214" spans="1:12" x14ac:dyDescent="0.2">
      <c r="A214" s="50" t="s">
        <v>1619</v>
      </c>
      <c r="B214" s="34" t="s">
        <v>217</v>
      </c>
      <c r="C214" s="46">
        <v>426264</v>
      </c>
      <c r="D214" s="43" t="str">
        <f t="shared" si="28"/>
        <v>N/A</v>
      </c>
      <c r="E214" s="46">
        <v>368100</v>
      </c>
      <c r="F214" s="43" t="str">
        <f t="shared" si="29"/>
        <v>N/A</v>
      </c>
      <c r="G214" s="46">
        <v>380709</v>
      </c>
      <c r="H214" s="43" t="str">
        <f t="shared" si="30"/>
        <v>N/A</v>
      </c>
      <c r="I214" s="12">
        <v>-13.6</v>
      </c>
      <c r="J214" s="12">
        <v>3.4249999999999998</v>
      </c>
      <c r="K214" s="14" t="s">
        <v>217</v>
      </c>
      <c r="L214" s="9" t="str">
        <f t="shared" si="31"/>
        <v>N/A</v>
      </c>
    </row>
    <row r="215" spans="1:12" ht="25.5" x14ac:dyDescent="0.2">
      <c r="A215" s="45" t="s">
        <v>1382</v>
      </c>
      <c r="B215" s="34" t="s">
        <v>217</v>
      </c>
      <c r="C215" s="46">
        <v>728202</v>
      </c>
      <c r="D215" s="43" t="str">
        <f t="shared" ref="D215:D229" si="32">IF($B215="N/A","N/A",IF(C215&gt;10,"No",IF(C215&lt;-10,"No","Yes")))</f>
        <v>N/A</v>
      </c>
      <c r="E215" s="46">
        <v>835348</v>
      </c>
      <c r="F215" s="43" t="str">
        <f t="shared" ref="F215:F229" si="33">IF($B215="N/A","N/A",IF(E215&gt;10,"No",IF(E215&lt;-10,"No","Yes")))</f>
        <v>N/A</v>
      </c>
      <c r="G215" s="46">
        <v>1036517</v>
      </c>
      <c r="H215" s="43" t="str">
        <f t="shared" ref="H215:H229" si="34">IF($B215="N/A","N/A",IF(G215&gt;10,"No",IF(G215&lt;-10,"No","Yes")))</f>
        <v>N/A</v>
      </c>
      <c r="I215" s="12">
        <v>14.71</v>
      </c>
      <c r="J215" s="12">
        <v>24.08</v>
      </c>
      <c r="K215" s="44" t="s">
        <v>732</v>
      </c>
      <c r="L215" s="9" t="str">
        <f t="shared" ref="L215:L229" si="35">IF(J215="Div by 0", "N/A", IF(K215="N/A","N/A", IF(J215&gt;VALUE(MID(K215,1,2)), "No", IF(J215&lt;-1*VALUE(MID(K215,1,2)), "No", "Yes"))))</f>
        <v>Yes</v>
      </c>
    </row>
    <row r="216" spans="1:12" x14ac:dyDescent="0.2">
      <c r="A216" s="45" t="s">
        <v>649</v>
      </c>
      <c r="B216" s="34" t="s">
        <v>217</v>
      </c>
      <c r="C216" s="35">
        <v>3585</v>
      </c>
      <c r="D216" s="43" t="str">
        <f t="shared" si="32"/>
        <v>N/A</v>
      </c>
      <c r="E216" s="35">
        <v>3735</v>
      </c>
      <c r="F216" s="43" t="str">
        <f t="shared" si="33"/>
        <v>N/A</v>
      </c>
      <c r="G216" s="35">
        <v>4165</v>
      </c>
      <c r="H216" s="43" t="str">
        <f t="shared" si="34"/>
        <v>N/A</v>
      </c>
      <c r="I216" s="12">
        <v>4.1840000000000002</v>
      </c>
      <c r="J216" s="12">
        <v>11.51</v>
      </c>
      <c r="K216" s="44" t="s">
        <v>732</v>
      </c>
      <c r="L216" s="9" t="str">
        <f t="shared" si="35"/>
        <v>Yes</v>
      </c>
    </row>
    <row r="217" spans="1:12" ht="25.5" x14ac:dyDescent="0.2">
      <c r="A217" s="45" t="s">
        <v>1383</v>
      </c>
      <c r="B217" s="34" t="s">
        <v>217</v>
      </c>
      <c r="C217" s="46">
        <v>203.12468619000001</v>
      </c>
      <c r="D217" s="43" t="str">
        <f t="shared" si="32"/>
        <v>N/A</v>
      </c>
      <c r="E217" s="46">
        <v>223.65408300000001</v>
      </c>
      <c r="F217" s="43" t="str">
        <f t="shared" si="33"/>
        <v>N/A</v>
      </c>
      <c r="G217" s="46">
        <v>248.86362545</v>
      </c>
      <c r="H217" s="43" t="str">
        <f t="shared" si="34"/>
        <v>N/A</v>
      </c>
      <c r="I217" s="12">
        <v>10.11</v>
      </c>
      <c r="J217" s="12">
        <v>11.27</v>
      </c>
      <c r="K217" s="44" t="s">
        <v>732</v>
      </c>
      <c r="L217" s="9" t="str">
        <f t="shared" si="35"/>
        <v>Yes</v>
      </c>
    </row>
    <row r="218" spans="1:12" ht="25.5" x14ac:dyDescent="0.2">
      <c r="A218" s="45" t="s">
        <v>1384</v>
      </c>
      <c r="B218" s="34" t="s">
        <v>217</v>
      </c>
      <c r="C218" s="46">
        <v>899853</v>
      </c>
      <c r="D218" s="43" t="str">
        <f t="shared" si="32"/>
        <v>N/A</v>
      </c>
      <c r="E218" s="46">
        <v>1389300</v>
      </c>
      <c r="F218" s="43" t="str">
        <f t="shared" si="33"/>
        <v>N/A</v>
      </c>
      <c r="G218" s="46">
        <v>1531853</v>
      </c>
      <c r="H218" s="43" t="str">
        <f t="shared" si="34"/>
        <v>N/A</v>
      </c>
      <c r="I218" s="12">
        <v>54.39</v>
      </c>
      <c r="J218" s="12">
        <v>10.26</v>
      </c>
      <c r="K218" s="44" t="s">
        <v>732</v>
      </c>
      <c r="L218" s="9" t="str">
        <f t="shared" si="35"/>
        <v>Yes</v>
      </c>
    </row>
    <row r="219" spans="1:12" x14ac:dyDescent="0.2">
      <c r="A219" s="45" t="s">
        <v>516</v>
      </c>
      <c r="B219" s="34" t="s">
        <v>217</v>
      </c>
      <c r="C219" s="35">
        <v>2208</v>
      </c>
      <c r="D219" s="43" t="str">
        <f t="shared" si="32"/>
        <v>N/A</v>
      </c>
      <c r="E219" s="35">
        <v>2540</v>
      </c>
      <c r="F219" s="43" t="str">
        <f t="shared" si="33"/>
        <v>N/A</v>
      </c>
      <c r="G219" s="35">
        <v>2796</v>
      </c>
      <c r="H219" s="43" t="str">
        <f t="shared" si="34"/>
        <v>N/A</v>
      </c>
      <c r="I219" s="12">
        <v>15.04</v>
      </c>
      <c r="J219" s="12">
        <v>10.08</v>
      </c>
      <c r="K219" s="44" t="s">
        <v>732</v>
      </c>
      <c r="L219" s="9" t="str">
        <f t="shared" si="35"/>
        <v>Yes</v>
      </c>
    </row>
    <row r="220" spans="1:12" ht="25.5" x14ac:dyDescent="0.2">
      <c r="A220" s="45" t="s">
        <v>1385</v>
      </c>
      <c r="B220" s="34" t="s">
        <v>217</v>
      </c>
      <c r="C220" s="46">
        <v>407.54211957000001</v>
      </c>
      <c r="D220" s="43" t="str">
        <f t="shared" si="32"/>
        <v>N/A</v>
      </c>
      <c r="E220" s="46">
        <v>546.96850394000001</v>
      </c>
      <c r="F220" s="43" t="str">
        <f t="shared" si="33"/>
        <v>N/A</v>
      </c>
      <c r="G220" s="46">
        <v>547.8730329</v>
      </c>
      <c r="H220" s="43" t="str">
        <f t="shared" si="34"/>
        <v>N/A</v>
      </c>
      <c r="I220" s="12">
        <v>34.21</v>
      </c>
      <c r="J220" s="12">
        <v>0.16539999999999999</v>
      </c>
      <c r="K220" s="44" t="s">
        <v>732</v>
      </c>
      <c r="L220" s="9" t="str">
        <f t="shared" si="35"/>
        <v>Yes</v>
      </c>
    </row>
    <row r="221" spans="1:12" ht="25.5" x14ac:dyDescent="0.2">
      <c r="A221" s="45" t="s">
        <v>1386</v>
      </c>
      <c r="B221" s="34" t="s">
        <v>217</v>
      </c>
      <c r="C221" s="46">
        <v>1528536</v>
      </c>
      <c r="D221" s="43" t="str">
        <f t="shared" si="32"/>
        <v>N/A</v>
      </c>
      <c r="E221" s="46">
        <v>1664137</v>
      </c>
      <c r="F221" s="43" t="str">
        <f t="shared" si="33"/>
        <v>N/A</v>
      </c>
      <c r="G221" s="46">
        <v>1784746</v>
      </c>
      <c r="H221" s="43" t="str">
        <f t="shared" si="34"/>
        <v>N/A</v>
      </c>
      <c r="I221" s="12">
        <v>8.8710000000000004</v>
      </c>
      <c r="J221" s="12">
        <v>7.2480000000000002</v>
      </c>
      <c r="K221" s="44" t="s">
        <v>732</v>
      </c>
      <c r="L221" s="9" t="str">
        <f t="shared" si="35"/>
        <v>Yes</v>
      </c>
    </row>
    <row r="222" spans="1:12" x14ac:dyDescent="0.2">
      <c r="A222" s="45" t="s">
        <v>517</v>
      </c>
      <c r="B222" s="34" t="s">
        <v>217</v>
      </c>
      <c r="C222" s="35">
        <v>5029</v>
      </c>
      <c r="D222" s="43" t="str">
        <f t="shared" si="32"/>
        <v>N/A</v>
      </c>
      <c r="E222" s="35">
        <v>5695</v>
      </c>
      <c r="F222" s="43" t="str">
        <f t="shared" si="33"/>
        <v>N/A</v>
      </c>
      <c r="G222" s="35">
        <v>5920</v>
      </c>
      <c r="H222" s="43" t="str">
        <f t="shared" si="34"/>
        <v>N/A</v>
      </c>
      <c r="I222" s="12">
        <v>13.24</v>
      </c>
      <c r="J222" s="12">
        <v>3.9510000000000001</v>
      </c>
      <c r="K222" s="44" t="s">
        <v>732</v>
      </c>
      <c r="L222" s="9" t="str">
        <f t="shared" si="35"/>
        <v>Yes</v>
      </c>
    </row>
    <row r="223" spans="1:12" ht="25.5" x14ac:dyDescent="0.2">
      <c r="A223" s="45" t="s">
        <v>1387</v>
      </c>
      <c r="B223" s="34" t="s">
        <v>217</v>
      </c>
      <c r="C223" s="46">
        <v>303.94432293</v>
      </c>
      <c r="D223" s="43" t="str">
        <f t="shared" si="32"/>
        <v>N/A</v>
      </c>
      <c r="E223" s="46">
        <v>292.21018436999998</v>
      </c>
      <c r="F223" s="43" t="str">
        <f t="shared" si="33"/>
        <v>N/A</v>
      </c>
      <c r="G223" s="46">
        <v>301.47736486000002</v>
      </c>
      <c r="H223" s="43" t="str">
        <f t="shared" si="34"/>
        <v>N/A</v>
      </c>
      <c r="I223" s="12">
        <v>-3.86</v>
      </c>
      <c r="J223" s="12">
        <v>3.1709999999999998</v>
      </c>
      <c r="K223" s="44" t="s">
        <v>732</v>
      </c>
      <c r="L223" s="9" t="str">
        <f t="shared" si="35"/>
        <v>Yes</v>
      </c>
    </row>
    <row r="224" spans="1:12" ht="25.5" x14ac:dyDescent="0.2">
      <c r="A224" s="45" t="s">
        <v>1388</v>
      </c>
      <c r="B224" s="34" t="s">
        <v>217</v>
      </c>
      <c r="C224" s="46">
        <v>3332371</v>
      </c>
      <c r="D224" s="43" t="str">
        <f t="shared" si="32"/>
        <v>N/A</v>
      </c>
      <c r="E224" s="46">
        <v>4474839</v>
      </c>
      <c r="F224" s="43" t="str">
        <f t="shared" si="33"/>
        <v>N/A</v>
      </c>
      <c r="G224" s="46">
        <v>5777427</v>
      </c>
      <c r="H224" s="43" t="str">
        <f t="shared" si="34"/>
        <v>N/A</v>
      </c>
      <c r="I224" s="12">
        <v>34.28</v>
      </c>
      <c r="J224" s="12">
        <v>29.11</v>
      </c>
      <c r="K224" s="44" t="s">
        <v>732</v>
      </c>
      <c r="L224" s="9" t="str">
        <f t="shared" si="35"/>
        <v>Yes</v>
      </c>
    </row>
    <row r="225" spans="1:12" x14ac:dyDescent="0.2">
      <c r="A225" s="45" t="s">
        <v>518</v>
      </c>
      <c r="B225" s="34" t="s">
        <v>217</v>
      </c>
      <c r="C225" s="35">
        <v>2058</v>
      </c>
      <c r="D225" s="43" t="str">
        <f t="shared" si="32"/>
        <v>N/A</v>
      </c>
      <c r="E225" s="35">
        <v>2119</v>
      </c>
      <c r="F225" s="43" t="str">
        <f t="shared" si="33"/>
        <v>N/A</v>
      </c>
      <c r="G225" s="35">
        <v>2406</v>
      </c>
      <c r="H225" s="43" t="str">
        <f t="shared" si="34"/>
        <v>N/A</v>
      </c>
      <c r="I225" s="12">
        <v>2.964</v>
      </c>
      <c r="J225" s="12">
        <v>13.54</v>
      </c>
      <c r="K225" s="44" t="s">
        <v>732</v>
      </c>
      <c r="L225" s="9" t="str">
        <f t="shared" si="35"/>
        <v>Yes</v>
      </c>
    </row>
    <row r="226" spans="1:12" ht="25.5" x14ac:dyDescent="0.2">
      <c r="A226" s="45" t="s">
        <v>1389</v>
      </c>
      <c r="B226" s="34" t="s">
        <v>217</v>
      </c>
      <c r="C226" s="46">
        <v>1619.2278911999999</v>
      </c>
      <c r="D226" s="43" t="str">
        <f t="shared" si="32"/>
        <v>N/A</v>
      </c>
      <c r="E226" s="46">
        <v>2111.7692308000001</v>
      </c>
      <c r="F226" s="43" t="str">
        <f t="shared" si="33"/>
        <v>N/A</v>
      </c>
      <c r="G226" s="46">
        <v>2401.2581046999999</v>
      </c>
      <c r="H226" s="43" t="str">
        <f t="shared" si="34"/>
        <v>N/A</v>
      </c>
      <c r="I226" s="12">
        <v>30.42</v>
      </c>
      <c r="J226" s="12">
        <v>13.71</v>
      </c>
      <c r="K226" s="44" t="s">
        <v>732</v>
      </c>
      <c r="L226" s="9" t="str">
        <f t="shared" si="35"/>
        <v>Yes</v>
      </c>
    </row>
    <row r="227" spans="1:12" ht="25.5" x14ac:dyDescent="0.2">
      <c r="A227" s="45" t="s">
        <v>1390</v>
      </c>
      <c r="B227" s="34" t="s">
        <v>217</v>
      </c>
      <c r="C227" s="46">
        <v>77294294</v>
      </c>
      <c r="D227" s="43" t="str">
        <f t="shared" si="32"/>
        <v>N/A</v>
      </c>
      <c r="E227" s="46">
        <v>81182059</v>
      </c>
      <c r="F227" s="43" t="str">
        <f t="shared" si="33"/>
        <v>N/A</v>
      </c>
      <c r="G227" s="46">
        <v>84713133</v>
      </c>
      <c r="H227" s="43" t="str">
        <f t="shared" si="34"/>
        <v>N/A</v>
      </c>
      <c r="I227" s="12">
        <v>5.03</v>
      </c>
      <c r="J227" s="12">
        <v>4.3499999999999996</v>
      </c>
      <c r="K227" s="44" t="s">
        <v>732</v>
      </c>
      <c r="L227" s="9" t="str">
        <f t="shared" si="35"/>
        <v>Yes</v>
      </c>
    </row>
    <row r="228" spans="1:12" ht="25.5" x14ac:dyDescent="0.2">
      <c r="A228" s="45" t="s">
        <v>519</v>
      </c>
      <c r="B228" s="34" t="s">
        <v>217</v>
      </c>
      <c r="C228" s="35">
        <v>4409</v>
      </c>
      <c r="D228" s="43" t="str">
        <f t="shared" si="32"/>
        <v>N/A</v>
      </c>
      <c r="E228" s="35">
        <v>4419</v>
      </c>
      <c r="F228" s="43" t="str">
        <f t="shared" si="33"/>
        <v>N/A</v>
      </c>
      <c r="G228" s="35">
        <v>4618</v>
      </c>
      <c r="H228" s="43" t="str">
        <f t="shared" si="34"/>
        <v>N/A</v>
      </c>
      <c r="I228" s="12">
        <v>0.2268</v>
      </c>
      <c r="J228" s="12">
        <v>4.5030000000000001</v>
      </c>
      <c r="K228" s="44" t="s">
        <v>732</v>
      </c>
      <c r="L228" s="9" t="str">
        <f t="shared" si="35"/>
        <v>Yes</v>
      </c>
    </row>
    <row r="229" spans="1:12" ht="25.5" x14ac:dyDescent="0.2">
      <c r="A229" s="45" t="s">
        <v>1391</v>
      </c>
      <c r="B229" s="34" t="s">
        <v>217</v>
      </c>
      <c r="C229" s="46">
        <v>17531.026083000001</v>
      </c>
      <c r="D229" s="43" t="str">
        <f t="shared" si="32"/>
        <v>N/A</v>
      </c>
      <c r="E229" s="46">
        <v>18371.138040000002</v>
      </c>
      <c r="F229" s="43" t="str">
        <f t="shared" si="33"/>
        <v>N/A</v>
      </c>
      <c r="G229" s="46">
        <v>18344.117149999998</v>
      </c>
      <c r="H229" s="43" t="str">
        <f t="shared" si="34"/>
        <v>N/A</v>
      </c>
      <c r="I229" s="12">
        <v>4.7919999999999998</v>
      </c>
      <c r="J229" s="12">
        <v>-0.14699999999999999</v>
      </c>
      <c r="K229" s="44" t="s">
        <v>732</v>
      </c>
      <c r="L229" s="9" t="str">
        <f t="shared" si="35"/>
        <v>Yes</v>
      </c>
    </row>
    <row r="230" spans="1:12" x14ac:dyDescent="0.2">
      <c r="A230" s="4" t="s">
        <v>1392</v>
      </c>
      <c r="B230" s="34" t="s">
        <v>217</v>
      </c>
      <c r="C230" s="51">
        <v>157637398</v>
      </c>
      <c r="D230" s="43" t="str">
        <f t="shared" ref="D230:D253" si="36">IF($B230="N/A","N/A",IF(C230&gt;10,"No",IF(C230&lt;-10,"No","Yes")))</f>
        <v>N/A</v>
      </c>
      <c r="E230" s="51">
        <v>155185871</v>
      </c>
      <c r="F230" s="43" t="str">
        <f t="shared" ref="F230:F253" si="37">IF($B230="N/A","N/A",IF(E230&gt;10,"No",IF(E230&lt;-10,"No","Yes")))</f>
        <v>N/A</v>
      </c>
      <c r="G230" s="51">
        <v>162387242</v>
      </c>
      <c r="H230" s="43" t="str">
        <f t="shared" ref="H230:H253" si="38">IF($B230="N/A","N/A",IF(G230&gt;10,"No",IF(G230&lt;-10,"No","Yes")))</f>
        <v>N/A</v>
      </c>
      <c r="I230" s="12">
        <v>-1.56</v>
      </c>
      <c r="J230" s="12">
        <v>4.6399999999999997</v>
      </c>
      <c r="K230" s="44" t="s">
        <v>732</v>
      </c>
      <c r="L230" s="9" t="str">
        <f t="shared" ref="L230:L253" si="39">IF(J230="Div by 0", "N/A", IF(K230="N/A","N/A", IF(J230&gt;VALUE(MID(K230,1,2)), "No", IF(J230&lt;-1*VALUE(MID(K230,1,2)), "No", "Yes"))))</f>
        <v>Yes</v>
      </c>
    </row>
    <row r="231" spans="1:12" x14ac:dyDescent="0.2">
      <c r="A231" s="4" t="s">
        <v>1569</v>
      </c>
      <c r="B231" s="34" t="s">
        <v>217</v>
      </c>
      <c r="C231" s="49">
        <v>8821</v>
      </c>
      <c r="D231" s="49" t="str">
        <f t="shared" si="36"/>
        <v>N/A</v>
      </c>
      <c r="E231" s="49">
        <v>9164</v>
      </c>
      <c r="F231" s="49" t="str">
        <f t="shared" si="37"/>
        <v>N/A</v>
      </c>
      <c r="G231" s="49">
        <v>9589</v>
      </c>
      <c r="H231" s="43" t="str">
        <f t="shared" si="38"/>
        <v>N/A</v>
      </c>
      <c r="I231" s="12">
        <v>3.8879999999999999</v>
      </c>
      <c r="J231" s="12">
        <v>4.6379999999999999</v>
      </c>
      <c r="K231" s="44" t="s">
        <v>732</v>
      </c>
      <c r="L231" s="9" t="str">
        <f t="shared" si="39"/>
        <v>Yes</v>
      </c>
    </row>
    <row r="232" spans="1:12" x14ac:dyDescent="0.2">
      <c r="A232" s="4" t="s">
        <v>1570</v>
      </c>
      <c r="B232" s="34" t="s">
        <v>217</v>
      </c>
      <c r="C232" s="51">
        <v>17870.694705999998</v>
      </c>
      <c r="D232" s="43" t="str">
        <f t="shared" si="36"/>
        <v>N/A</v>
      </c>
      <c r="E232" s="51">
        <v>16934.294086000002</v>
      </c>
      <c r="F232" s="43" t="str">
        <f t="shared" si="37"/>
        <v>N/A</v>
      </c>
      <c r="G232" s="51">
        <v>16934.742099999999</v>
      </c>
      <c r="H232" s="43" t="str">
        <f t="shared" si="38"/>
        <v>N/A</v>
      </c>
      <c r="I232" s="12">
        <v>-5.24</v>
      </c>
      <c r="J232" s="12">
        <v>2.5999999999999999E-3</v>
      </c>
      <c r="K232" s="44" t="s">
        <v>732</v>
      </c>
      <c r="L232" s="9" t="str">
        <f t="shared" si="39"/>
        <v>Yes</v>
      </c>
    </row>
    <row r="233" spans="1:12" x14ac:dyDescent="0.2">
      <c r="A233" s="52" t="s">
        <v>1571</v>
      </c>
      <c r="B233" s="34" t="s">
        <v>217</v>
      </c>
      <c r="C233" s="51">
        <v>11374.240970000001</v>
      </c>
      <c r="D233" s="43" t="str">
        <f t="shared" si="36"/>
        <v>N/A</v>
      </c>
      <c r="E233" s="51">
        <v>10329.557156000001</v>
      </c>
      <c r="F233" s="43" t="str">
        <f t="shared" si="37"/>
        <v>N/A</v>
      </c>
      <c r="G233" s="51">
        <v>9932.9532730999999</v>
      </c>
      <c r="H233" s="43" t="str">
        <f t="shared" si="38"/>
        <v>N/A</v>
      </c>
      <c r="I233" s="12">
        <v>-9.18</v>
      </c>
      <c r="J233" s="12">
        <v>-3.84</v>
      </c>
      <c r="K233" s="44" t="s">
        <v>732</v>
      </c>
      <c r="L233" s="9" t="str">
        <f t="shared" si="39"/>
        <v>Yes</v>
      </c>
    </row>
    <row r="234" spans="1:12" x14ac:dyDescent="0.2">
      <c r="A234" s="52" t="s">
        <v>1572</v>
      </c>
      <c r="B234" s="34" t="s">
        <v>217</v>
      </c>
      <c r="C234" s="51">
        <v>23755.227273</v>
      </c>
      <c r="D234" s="43" t="str">
        <f t="shared" si="36"/>
        <v>N/A</v>
      </c>
      <c r="E234" s="51">
        <v>22804.308373</v>
      </c>
      <c r="F234" s="43" t="str">
        <f t="shared" si="37"/>
        <v>N/A</v>
      </c>
      <c r="G234" s="51">
        <v>23346.205806000002</v>
      </c>
      <c r="H234" s="43" t="str">
        <f t="shared" si="38"/>
        <v>N/A</v>
      </c>
      <c r="I234" s="12">
        <v>-4</v>
      </c>
      <c r="J234" s="12">
        <v>2.3759999999999999</v>
      </c>
      <c r="K234" s="44" t="s">
        <v>732</v>
      </c>
      <c r="L234" s="9" t="str">
        <f t="shared" si="39"/>
        <v>Yes</v>
      </c>
    </row>
    <row r="235" spans="1:12" x14ac:dyDescent="0.2">
      <c r="A235" s="52" t="s">
        <v>1573</v>
      </c>
      <c r="B235" s="34" t="s">
        <v>217</v>
      </c>
      <c r="C235" s="51">
        <v>15875.362069000001</v>
      </c>
      <c r="D235" s="43" t="str">
        <f t="shared" si="36"/>
        <v>N/A</v>
      </c>
      <c r="E235" s="51">
        <v>10844.346154000001</v>
      </c>
      <c r="F235" s="43" t="str">
        <f t="shared" si="37"/>
        <v>N/A</v>
      </c>
      <c r="G235" s="51">
        <v>15556.113636</v>
      </c>
      <c r="H235" s="43" t="str">
        <f t="shared" si="38"/>
        <v>N/A</v>
      </c>
      <c r="I235" s="12">
        <v>-31.7</v>
      </c>
      <c r="J235" s="12">
        <v>43.45</v>
      </c>
      <c r="K235" s="44" t="s">
        <v>732</v>
      </c>
      <c r="L235" s="9" t="str">
        <f t="shared" si="39"/>
        <v>No</v>
      </c>
    </row>
    <row r="236" spans="1:12" x14ac:dyDescent="0.2">
      <c r="A236" s="52" t="s">
        <v>1574</v>
      </c>
      <c r="B236" s="34" t="s">
        <v>217</v>
      </c>
      <c r="C236" s="51">
        <v>2707.3888889</v>
      </c>
      <c r="D236" s="43" t="str">
        <f t="shared" si="36"/>
        <v>N/A</v>
      </c>
      <c r="E236" s="51">
        <v>2051.5882353000002</v>
      </c>
      <c r="F236" s="43" t="str">
        <f t="shared" si="37"/>
        <v>N/A</v>
      </c>
      <c r="G236" s="51">
        <v>1743.5384615</v>
      </c>
      <c r="H236" s="43" t="str">
        <f t="shared" si="38"/>
        <v>N/A</v>
      </c>
      <c r="I236" s="12">
        <v>-24.2</v>
      </c>
      <c r="J236" s="12">
        <v>-15</v>
      </c>
      <c r="K236" s="44" t="s">
        <v>732</v>
      </c>
      <c r="L236" s="9" t="str">
        <f t="shared" si="39"/>
        <v>Yes</v>
      </c>
    </row>
    <row r="237" spans="1:12" x14ac:dyDescent="0.2">
      <c r="A237" s="45" t="s">
        <v>1575</v>
      </c>
      <c r="B237" s="34" t="s">
        <v>217</v>
      </c>
      <c r="C237" s="43">
        <v>8.2961834357999997</v>
      </c>
      <c r="D237" s="43" t="str">
        <f t="shared" si="36"/>
        <v>N/A</v>
      </c>
      <c r="E237" s="43">
        <v>8.3733849892999999</v>
      </c>
      <c r="F237" s="43" t="str">
        <f t="shared" si="37"/>
        <v>N/A</v>
      </c>
      <c r="G237" s="43">
        <v>8.1596705158000002</v>
      </c>
      <c r="H237" s="43" t="str">
        <f t="shared" si="38"/>
        <v>N/A</v>
      </c>
      <c r="I237" s="12">
        <v>0.93059999999999998</v>
      </c>
      <c r="J237" s="12">
        <v>-2.5499999999999998</v>
      </c>
      <c r="K237" s="44" t="s">
        <v>732</v>
      </c>
      <c r="L237" s="9" t="str">
        <f t="shared" si="39"/>
        <v>Yes</v>
      </c>
    </row>
    <row r="238" spans="1:12" x14ac:dyDescent="0.2">
      <c r="A238" s="50" t="s">
        <v>1576</v>
      </c>
      <c r="B238" s="34" t="s">
        <v>217</v>
      </c>
      <c r="C238" s="43">
        <v>27.339607635</v>
      </c>
      <c r="D238" s="43" t="str">
        <f t="shared" si="36"/>
        <v>N/A</v>
      </c>
      <c r="E238" s="43">
        <v>28.060176287000001</v>
      </c>
      <c r="F238" s="43" t="str">
        <f t="shared" si="37"/>
        <v>N/A</v>
      </c>
      <c r="G238" s="43">
        <v>28.778940690999999</v>
      </c>
      <c r="H238" s="43" t="str">
        <f t="shared" si="38"/>
        <v>N/A</v>
      </c>
      <c r="I238" s="12">
        <v>2.6360000000000001</v>
      </c>
      <c r="J238" s="12">
        <v>2.5619999999999998</v>
      </c>
      <c r="K238" s="44" t="s">
        <v>732</v>
      </c>
      <c r="L238" s="9" t="str">
        <f t="shared" si="39"/>
        <v>Yes</v>
      </c>
    </row>
    <row r="239" spans="1:12" x14ac:dyDescent="0.2">
      <c r="A239" s="50" t="s">
        <v>1577</v>
      </c>
      <c r="B239" s="34" t="s">
        <v>217</v>
      </c>
      <c r="C239" s="43">
        <v>14.280856850999999</v>
      </c>
      <c r="D239" s="43" t="str">
        <f t="shared" si="36"/>
        <v>N/A</v>
      </c>
      <c r="E239" s="43">
        <v>14.719152157</v>
      </c>
      <c r="F239" s="43" t="str">
        <f t="shared" si="37"/>
        <v>N/A</v>
      </c>
      <c r="G239" s="43">
        <v>13.988461968999999</v>
      </c>
      <c r="H239" s="43" t="str">
        <f t="shared" si="38"/>
        <v>N/A</v>
      </c>
      <c r="I239" s="12">
        <v>3.069</v>
      </c>
      <c r="J239" s="12">
        <v>-4.96</v>
      </c>
      <c r="K239" s="44" t="s">
        <v>732</v>
      </c>
      <c r="L239" s="9" t="str">
        <f t="shared" si="39"/>
        <v>Yes</v>
      </c>
    </row>
    <row r="240" spans="1:12" x14ac:dyDescent="0.2">
      <c r="A240" s="50" t="s">
        <v>1578</v>
      </c>
      <c r="B240" s="34" t="s">
        <v>217</v>
      </c>
      <c r="C240" s="43">
        <v>0.13151629209999999</v>
      </c>
      <c r="D240" s="43" t="str">
        <f t="shared" si="36"/>
        <v>N/A</v>
      </c>
      <c r="E240" s="43">
        <v>0.1125809175</v>
      </c>
      <c r="F240" s="43" t="str">
        <f t="shared" si="37"/>
        <v>N/A</v>
      </c>
      <c r="G240" s="43">
        <v>8.9658685700000004E-2</v>
      </c>
      <c r="H240" s="43" t="str">
        <f t="shared" si="38"/>
        <v>N/A</v>
      </c>
      <c r="I240" s="12">
        <v>-14.4</v>
      </c>
      <c r="J240" s="12">
        <v>-20.399999999999999</v>
      </c>
      <c r="K240" s="44" t="s">
        <v>732</v>
      </c>
      <c r="L240" s="9" t="str">
        <f t="shared" si="39"/>
        <v>Yes</v>
      </c>
    </row>
    <row r="241" spans="1:12" x14ac:dyDescent="0.2">
      <c r="A241" s="50" t="s">
        <v>1579</v>
      </c>
      <c r="B241" s="34" t="s">
        <v>217</v>
      </c>
      <c r="C241" s="43">
        <v>0.121736778</v>
      </c>
      <c r="D241" s="43" t="str">
        <f t="shared" si="36"/>
        <v>N/A</v>
      </c>
      <c r="E241" s="43">
        <v>0.11229275380000001</v>
      </c>
      <c r="F241" s="43" t="str">
        <f t="shared" si="37"/>
        <v>N/A</v>
      </c>
      <c r="G241" s="43">
        <v>7.6610289400000003E-2</v>
      </c>
      <c r="H241" s="43" t="str">
        <f t="shared" si="38"/>
        <v>N/A</v>
      </c>
      <c r="I241" s="12">
        <v>-7.76</v>
      </c>
      <c r="J241" s="12">
        <v>-31.8</v>
      </c>
      <c r="K241" s="44" t="s">
        <v>732</v>
      </c>
      <c r="L241" s="9" t="str">
        <f t="shared" si="39"/>
        <v>No</v>
      </c>
    </row>
    <row r="242" spans="1:12" ht="25.5" x14ac:dyDescent="0.2">
      <c r="A242" s="4" t="s">
        <v>1404</v>
      </c>
      <c r="B242" s="34" t="s">
        <v>217</v>
      </c>
      <c r="C242" s="51">
        <v>77114030</v>
      </c>
      <c r="D242" s="43" t="str">
        <f t="shared" si="36"/>
        <v>N/A</v>
      </c>
      <c r="E242" s="51">
        <v>81014659</v>
      </c>
      <c r="F242" s="43" t="str">
        <f t="shared" si="37"/>
        <v>N/A</v>
      </c>
      <c r="G242" s="51">
        <v>84582693</v>
      </c>
      <c r="H242" s="43" t="str">
        <f t="shared" si="38"/>
        <v>N/A</v>
      </c>
      <c r="I242" s="12">
        <v>5.0579999999999998</v>
      </c>
      <c r="J242" s="12">
        <v>4.4039999999999999</v>
      </c>
      <c r="K242" s="44" t="s">
        <v>732</v>
      </c>
      <c r="L242" s="9" t="str">
        <f t="shared" si="39"/>
        <v>Yes</v>
      </c>
    </row>
    <row r="243" spans="1:12" x14ac:dyDescent="0.2">
      <c r="A243" s="4" t="s">
        <v>1580</v>
      </c>
      <c r="B243" s="34" t="s">
        <v>217</v>
      </c>
      <c r="C243" s="49">
        <v>4179</v>
      </c>
      <c r="D243" s="49" t="str">
        <f t="shared" si="36"/>
        <v>N/A</v>
      </c>
      <c r="E243" s="49">
        <v>4183</v>
      </c>
      <c r="F243" s="49" t="str">
        <f t="shared" si="37"/>
        <v>N/A</v>
      </c>
      <c r="G243" s="49">
        <v>4371</v>
      </c>
      <c r="H243" s="43" t="str">
        <f t="shared" si="38"/>
        <v>N/A</v>
      </c>
      <c r="I243" s="12">
        <v>9.5699999999999993E-2</v>
      </c>
      <c r="J243" s="12">
        <v>4.4939999999999998</v>
      </c>
      <c r="K243" s="44" t="s">
        <v>732</v>
      </c>
      <c r="L243" s="9" t="str">
        <f t="shared" si="39"/>
        <v>Yes</v>
      </c>
    </row>
    <row r="244" spans="1:12" ht="25.5" x14ac:dyDescent="0.2">
      <c r="A244" s="4" t="s">
        <v>1581</v>
      </c>
      <c r="B244" s="34" t="s">
        <v>217</v>
      </c>
      <c r="C244" s="51">
        <v>18452.747069000001</v>
      </c>
      <c r="D244" s="43" t="str">
        <f t="shared" si="36"/>
        <v>N/A</v>
      </c>
      <c r="E244" s="51">
        <v>19367.597179</v>
      </c>
      <c r="F244" s="43" t="str">
        <f t="shared" si="37"/>
        <v>N/A</v>
      </c>
      <c r="G244" s="51">
        <v>19350.879204000001</v>
      </c>
      <c r="H244" s="43" t="str">
        <f t="shared" si="38"/>
        <v>N/A</v>
      </c>
      <c r="I244" s="12">
        <v>4.9580000000000002</v>
      </c>
      <c r="J244" s="12">
        <v>-8.5999999999999993E-2</v>
      </c>
      <c r="K244" s="44" t="s">
        <v>732</v>
      </c>
      <c r="L244" s="9" t="str">
        <f t="shared" si="39"/>
        <v>Yes</v>
      </c>
    </row>
    <row r="245" spans="1:12" ht="25.5" x14ac:dyDescent="0.2">
      <c r="A245" s="52" t="s">
        <v>1582</v>
      </c>
      <c r="B245" s="34" t="s">
        <v>217</v>
      </c>
      <c r="C245" s="51">
        <v>3428.3429999999998</v>
      </c>
      <c r="D245" s="43" t="str">
        <f t="shared" si="36"/>
        <v>N/A</v>
      </c>
      <c r="E245" s="51">
        <v>4379.7254509000004</v>
      </c>
      <c r="F245" s="43" t="str">
        <f t="shared" si="37"/>
        <v>N/A</v>
      </c>
      <c r="G245" s="51">
        <v>4192.3450159000004</v>
      </c>
      <c r="H245" s="43" t="str">
        <f t="shared" si="38"/>
        <v>N/A</v>
      </c>
      <c r="I245" s="12">
        <v>27.75</v>
      </c>
      <c r="J245" s="12">
        <v>-4.28</v>
      </c>
      <c r="K245" s="44" t="s">
        <v>732</v>
      </c>
      <c r="L245" s="9" t="str">
        <f t="shared" si="39"/>
        <v>Yes</v>
      </c>
    </row>
    <row r="246" spans="1:12" ht="25.5" x14ac:dyDescent="0.2">
      <c r="A246" s="52" t="s">
        <v>1583</v>
      </c>
      <c r="B246" s="34" t="s">
        <v>217</v>
      </c>
      <c r="C246" s="51">
        <v>32230.779982</v>
      </c>
      <c r="D246" s="43" t="str">
        <f t="shared" si="36"/>
        <v>N/A</v>
      </c>
      <c r="E246" s="51">
        <v>33092.300917</v>
      </c>
      <c r="F246" s="43" t="str">
        <f t="shared" si="37"/>
        <v>N/A</v>
      </c>
      <c r="G246" s="51">
        <v>34692.216690000001</v>
      </c>
      <c r="H246" s="43" t="str">
        <f t="shared" si="38"/>
        <v>N/A</v>
      </c>
      <c r="I246" s="12">
        <v>2.673</v>
      </c>
      <c r="J246" s="12">
        <v>4.835</v>
      </c>
      <c r="K246" s="44" t="s">
        <v>732</v>
      </c>
      <c r="L246" s="9" t="str">
        <f t="shared" si="39"/>
        <v>Yes</v>
      </c>
    </row>
    <row r="247" spans="1:12" ht="25.5" x14ac:dyDescent="0.2">
      <c r="A247" s="52" t="s">
        <v>1584</v>
      </c>
      <c r="B247" s="34" t="s">
        <v>217</v>
      </c>
      <c r="C247" s="51">
        <v>41278.777778000003</v>
      </c>
      <c r="D247" s="43" t="str">
        <f t="shared" si="36"/>
        <v>N/A</v>
      </c>
      <c r="E247" s="51">
        <v>26042.400000000001</v>
      </c>
      <c r="F247" s="43" t="str">
        <f t="shared" si="37"/>
        <v>N/A</v>
      </c>
      <c r="G247" s="51">
        <v>31015</v>
      </c>
      <c r="H247" s="43" t="str">
        <f t="shared" si="38"/>
        <v>N/A</v>
      </c>
      <c r="I247" s="12">
        <v>-36.9</v>
      </c>
      <c r="J247" s="12">
        <v>19.09</v>
      </c>
      <c r="K247" s="44" t="s">
        <v>732</v>
      </c>
      <c r="L247" s="9" t="str">
        <f t="shared" si="39"/>
        <v>Yes</v>
      </c>
    </row>
    <row r="248" spans="1:12" ht="25.5" x14ac:dyDescent="0.2">
      <c r="A248" s="52" t="s">
        <v>1585</v>
      </c>
      <c r="B248" s="34" t="s">
        <v>217</v>
      </c>
      <c r="C248" s="51">
        <v>4752</v>
      </c>
      <c r="D248" s="43" t="str">
        <f t="shared" si="36"/>
        <v>N/A</v>
      </c>
      <c r="E248" s="51">
        <v>649.5</v>
      </c>
      <c r="F248" s="43" t="str">
        <f t="shared" si="37"/>
        <v>N/A</v>
      </c>
      <c r="G248" s="51">
        <v>633</v>
      </c>
      <c r="H248" s="43" t="str">
        <f t="shared" si="38"/>
        <v>N/A</v>
      </c>
      <c r="I248" s="12">
        <v>-86.3</v>
      </c>
      <c r="J248" s="12">
        <v>-2.54</v>
      </c>
      <c r="K248" s="44" t="s">
        <v>732</v>
      </c>
      <c r="L248" s="9" t="str">
        <f t="shared" si="39"/>
        <v>Yes</v>
      </c>
    </row>
    <row r="249" spans="1:12" ht="25.5" x14ac:dyDescent="0.2">
      <c r="A249" s="45" t="s">
        <v>1586</v>
      </c>
      <c r="B249" s="34" t="s">
        <v>217</v>
      </c>
      <c r="C249" s="43">
        <v>3.9303651034999998</v>
      </c>
      <c r="D249" s="43" t="str">
        <f t="shared" si="36"/>
        <v>N/A</v>
      </c>
      <c r="E249" s="43">
        <v>3.8221158238999999</v>
      </c>
      <c r="F249" s="43" t="str">
        <f t="shared" si="37"/>
        <v>N/A</v>
      </c>
      <c r="G249" s="43">
        <v>3.7194618651</v>
      </c>
      <c r="H249" s="43" t="str">
        <f t="shared" si="38"/>
        <v>N/A</v>
      </c>
      <c r="I249" s="12">
        <v>-2.75</v>
      </c>
      <c r="J249" s="12">
        <v>-2.69</v>
      </c>
      <c r="K249" s="44" t="s">
        <v>732</v>
      </c>
      <c r="L249" s="9" t="str">
        <f t="shared" si="39"/>
        <v>Yes</v>
      </c>
    </row>
    <row r="250" spans="1:12" ht="25.5" x14ac:dyDescent="0.2">
      <c r="A250" s="50" t="s">
        <v>1587</v>
      </c>
      <c r="B250" s="34" t="s">
        <v>217</v>
      </c>
      <c r="C250" s="43">
        <v>13.255567338000001</v>
      </c>
      <c r="D250" s="43" t="str">
        <f t="shared" si="36"/>
        <v>N/A</v>
      </c>
      <c r="E250" s="43">
        <v>13.228179468</v>
      </c>
      <c r="F250" s="43" t="str">
        <f t="shared" si="37"/>
        <v>N/A</v>
      </c>
      <c r="G250" s="43">
        <v>13.935934031</v>
      </c>
      <c r="H250" s="43" t="str">
        <f t="shared" si="38"/>
        <v>N/A</v>
      </c>
      <c r="I250" s="12">
        <v>-0.20699999999999999</v>
      </c>
      <c r="J250" s="12">
        <v>5.35</v>
      </c>
      <c r="K250" s="44" t="s">
        <v>732</v>
      </c>
      <c r="L250" s="9" t="str">
        <f t="shared" si="39"/>
        <v>Yes</v>
      </c>
    </row>
    <row r="251" spans="1:12" ht="25.5" x14ac:dyDescent="0.2">
      <c r="A251" s="50" t="s">
        <v>1588</v>
      </c>
      <c r="B251" s="34" t="s">
        <v>217</v>
      </c>
      <c r="C251" s="43">
        <v>6.7014929987</v>
      </c>
      <c r="D251" s="43" t="str">
        <f t="shared" si="36"/>
        <v>N/A</v>
      </c>
      <c r="E251" s="43">
        <v>6.6010598032000001</v>
      </c>
      <c r="F251" s="43" t="str">
        <f t="shared" si="37"/>
        <v>N/A</v>
      </c>
      <c r="G251" s="43">
        <v>6.0742690713999998</v>
      </c>
      <c r="H251" s="43" t="str">
        <f t="shared" si="38"/>
        <v>N/A</v>
      </c>
      <c r="I251" s="12">
        <v>-1.5</v>
      </c>
      <c r="J251" s="12">
        <v>-7.98</v>
      </c>
      <c r="K251" s="44" t="s">
        <v>732</v>
      </c>
      <c r="L251" s="9" t="str">
        <f t="shared" si="39"/>
        <v>Yes</v>
      </c>
    </row>
    <row r="252" spans="1:12" ht="25.5" x14ac:dyDescent="0.2">
      <c r="A252" s="50" t="s">
        <v>1589</v>
      </c>
      <c r="B252" s="34" t="s">
        <v>217</v>
      </c>
      <c r="C252" s="43">
        <v>2.0407700500000001E-2</v>
      </c>
      <c r="D252" s="43" t="str">
        <f t="shared" si="36"/>
        <v>N/A</v>
      </c>
      <c r="E252" s="43">
        <v>1.0825088199999999E-2</v>
      </c>
      <c r="F252" s="43" t="str">
        <f t="shared" si="37"/>
        <v>N/A</v>
      </c>
      <c r="G252" s="43">
        <v>8.1507895999999996E-3</v>
      </c>
      <c r="H252" s="43" t="str">
        <f t="shared" si="38"/>
        <v>N/A</v>
      </c>
      <c r="I252" s="12">
        <v>-47</v>
      </c>
      <c r="J252" s="12">
        <v>-24.7</v>
      </c>
      <c r="K252" s="44" t="s">
        <v>732</v>
      </c>
      <c r="L252" s="9" t="str">
        <f t="shared" si="39"/>
        <v>Yes</v>
      </c>
    </row>
    <row r="253" spans="1:12" ht="25.5" x14ac:dyDescent="0.2">
      <c r="A253" s="50" t="s">
        <v>1590</v>
      </c>
      <c r="B253" s="34" t="s">
        <v>217</v>
      </c>
      <c r="C253" s="43">
        <v>1.35263087E-2</v>
      </c>
      <c r="D253" s="43" t="str">
        <f t="shared" si="36"/>
        <v>N/A</v>
      </c>
      <c r="E253" s="43">
        <v>1.3210912199999999E-2</v>
      </c>
      <c r="F253" s="43" t="str">
        <f t="shared" si="37"/>
        <v>N/A</v>
      </c>
      <c r="G253" s="43">
        <v>5.8930991999999998E-3</v>
      </c>
      <c r="H253" s="43" t="str">
        <f t="shared" si="38"/>
        <v>N/A</v>
      </c>
      <c r="I253" s="12">
        <v>-2.33</v>
      </c>
      <c r="J253" s="12">
        <v>-55.4</v>
      </c>
      <c r="K253" s="44" t="s">
        <v>732</v>
      </c>
      <c r="L253" s="9" t="str">
        <f t="shared" si="39"/>
        <v>No</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30774</v>
      </c>
      <c r="D7" s="146" t="str">
        <f>IF($B7="N/A","N/A",IF(C7&gt;15,"No",IF(C7&lt;-15,"No","Yes")))</f>
        <v>N/A</v>
      </c>
      <c r="E7" s="145">
        <v>33320</v>
      </c>
      <c r="F7" s="146" t="str">
        <f>IF($B7="N/A","N/A",IF(E7&gt;15,"No",IF(E7&lt;-15,"No","Yes")))</f>
        <v>N/A</v>
      </c>
      <c r="G7" s="145">
        <v>34516</v>
      </c>
      <c r="H7" s="146" t="str">
        <f>IF($B7="N/A","N/A",IF(G7&gt;15,"No",IF(G7&lt;-15,"No","Yes")))</f>
        <v>N/A</v>
      </c>
      <c r="I7" s="147">
        <v>8.2729999999999997</v>
      </c>
      <c r="J7" s="147">
        <v>3.589</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100</v>
      </c>
      <c r="H8" s="146" t="str">
        <f>IF($B8="N/A","N/A",IF(G8&gt;15,"No",IF(G8&lt;-15,"No","Yes")))</f>
        <v>N/A</v>
      </c>
      <c r="I8" s="147" t="s">
        <v>217</v>
      </c>
      <c r="J8" s="147" t="s">
        <v>217</v>
      </c>
      <c r="K8" s="146" t="str">
        <f t="shared" si="0"/>
        <v>N/A</v>
      </c>
    </row>
    <row r="9" spans="1:11" x14ac:dyDescent="0.2">
      <c r="A9" s="25" t="s">
        <v>306</v>
      </c>
      <c r="B9" s="136" t="s">
        <v>217</v>
      </c>
      <c r="C9" s="134">
        <v>0</v>
      </c>
      <c r="D9" s="134" t="str">
        <f>IF($B9="N/A","N/A",IF(C9&gt;15,"No",IF(C9&lt;-15,"No","Yes")))</f>
        <v>N/A</v>
      </c>
      <c r="E9" s="134">
        <v>0</v>
      </c>
      <c r="F9" s="134" t="str">
        <f>IF($B9="N/A","N/A",IF(E9&gt;15,"No",IF(E9&lt;-15,"No","Yes")))</f>
        <v>N/A</v>
      </c>
      <c r="G9" s="134">
        <v>0</v>
      </c>
      <c r="H9" s="134" t="str">
        <f>IF($B9="N/A","N/A",IF(G9&gt;15,"No",IF(G9&lt;-15,"No","Yes")))</f>
        <v>N/A</v>
      </c>
      <c r="I9" s="143" t="s">
        <v>1743</v>
      </c>
      <c r="J9" s="143" t="s">
        <v>1743</v>
      </c>
      <c r="K9" s="134" t="str">
        <f t="shared" si="0"/>
        <v>N/A</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100</v>
      </c>
      <c r="F11" s="134" t="str">
        <f>IF(OR($B11="N/A",$E11="N/A"),"N/A",IF(E11&gt;100,"No",IF(E11&lt;95,"No","Yes")))</f>
        <v>Yes</v>
      </c>
      <c r="G11" s="134">
        <v>100</v>
      </c>
      <c r="H11" s="134" t="str">
        <f>IF($B11="N/A","N/A",IF(G11&gt;100,"No",IF(G11&lt;95,"No","Yes")))</f>
        <v>Yes</v>
      </c>
      <c r="I11" s="143" t="s">
        <v>217</v>
      </c>
      <c r="J11" s="143">
        <v>0</v>
      </c>
      <c r="K11" s="134" t="str">
        <f t="shared" si="0"/>
        <v>Yes</v>
      </c>
    </row>
    <row r="12" spans="1:11"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87.647058823999998</v>
      </c>
      <c r="F13" s="134" t="str">
        <f t="shared" si="2"/>
        <v>No</v>
      </c>
      <c r="G13" s="134">
        <v>88.231544791000005</v>
      </c>
      <c r="H13" s="134" t="str">
        <f t="shared" si="3"/>
        <v>No</v>
      </c>
      <c r="I13" s="143" t="s">
        <v>217</v>
      </c>
      <c r="J13" s="143">
        <v>0.66690000000000005</v>
      </c>
      <c r="K13" s="134" t="str">
        <f t="shared" si="0"/>
        <v>Yes</v>
      </c>
    </row>
    <row r="14" spans="1:11" x14ac:dyDescent="0.2">
      <c r="A14" s="28" t="s">
        <v>309</v>
      </c>
      <c r="B14" s="136" t="s">
        <v>217</v>
      </c>
      <c r="C14" s="149">
        <v>30774</v>
      </c>
      <c r="D14" s="134" t="str">
        <f>IF($B14="N/A","N/A",IF(C14&gt;15,"No",IF(C14&lt;-15,"No","Yes")))</f>
        <v>N/A</v>
      </c>
      <c r="E14" s="149">
        <v>33320</v>
      </c>
      <c r="F14" s="134" t="str">
        <f>IF($B14="N/A","N/A",IF(E14&gt;15,"No",IF(E14&lt;-15,"No","Yes")))</f>
        <v>N/A</v>
      </c>
      <c r="G14" s="149">
        <v>34516</v>
      </c>
      <c r="H14" s="134" t="str">
        <f>IF($B14="N/A","N/A",IF(G14&gt;15,"No",IF(G14&lt;-15,"No","Yes")))</f>
        <v>N/A</v>
      </c>
      <c r="I14" s="143">
        <v>8.2729999999999997</v>
      </c>
      <c r="J14" s="143">
        <v>3.589</v>
      </c>
      <c r="K14" s="134" t="str">
        <f t="shared" si="0"/>
        <v>Yes</v>
      </c>
    </row>
    <row r="15" spans="1:11" x14ac:dyDescent="0.2">
      <c r="A15" s="25" t="s">
        <v>435</v>
      </c>
      <c r="B15" s="136" t="s">
        <v>219</v>
      </c>
      <c r="C15" s="134">
        <v>18.054201598999999</v>
      </c>
      <c r="D15" s="134" t="str">
        <f>IF($B15="N/A","N/A",IF(C15&gt;20,"No",IF(C15&lt;5,"No","Yes")))</f>
        <v>Yes</v>
      </c>
      <c r="E15" s="134">
        <v>21.890756303</v>
      </c>
      <c r="F15" s="134" t="str">
        <f>IF($B15="N/A","N/A",IF(E15&gt;20,"No",IF(E15&lt;5,"No","Yes")))</f>
        <v>No</v>
      </c>
      <c r="G15" s="134">
        <v>22.378027581000001</v>
      </c>
      <c r="H15" s="134" t="str">
        <f>IF($B15="N/A","N/A",IF(G15&gt;20,"No",IF(G15&lt;5,"No","Yes")))</f>
        <v>No</v>
      </c>
      <c r="I15" s="143">
        <v>21.25</v>
      </c>
      <c r="J15" s="143">
        <v>2.226</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77.621972419000002</v>
      </c>
      <c r="H16" s="134" t="str">
        <f>IF($B16="N/A","N/A",IF(G16&gt;15,"No",IF(G16&lt;-15,"No","Yes")))</f>
        <v>N/A</v>
      </c>
      <c r="I16" s="143" t="s">
        <v>217</v>
      </c>
      <c r="J16" s="143" t="s">
        <v>217</v>
      </c>
      <c r="K16" s="134" t="str">
        <f t="shared" si="0"/>
        <v>N/A</v>
      </c>
    </row>
    <row r="17" spans="1:11" x14ac:dyDescent="0.2">
      <c r="A17" s="25" t="s">
        <v>437</v>
      </c>
      <c r="B17" s="136" t="s">
        <v>217</v>
      </c>
      <c r="C17" s="134">
        <v>3.8149086892000001</v>
      </c>
      <c r="D17" s="134" t="str">
        <f>IF($B17="N/A","N/A",IF(C17&gt;15,"No",IF(C17&lt;-15,"No","Yes")))</f>
        <v>N/A</v>
      </c>
      <c r="E17" s="134">
        <v>1.9057623049000001</v>
      </c>
      <c r="F17" s="134" t="str">
        <f>IF($B17="N/A","N/A",IF(E17&gt;15,"No",IF(E17&lt;-15,"No","Yes")))</f>
        <v>N/A</v>
      </c>
      <c r="G17" s="134">
        <v>2.5350562058000001</v>
      </c>
      <c r="H17" s="134" t="str">
        <f>IF($B17="N/A","N/A",IF(G17&gt;15,"No",IF(G17&lt;-15,"No","Yes")))</f>
        <v>N/A</v>
      </c>
      <c r="I17" s="143">
        <v>-50</v>
      </c>
      <c r="J17" s="143">
        <v>33.020000000000003</v>
      </c>
      <c r="K17" s="134" t="str">
        <f t="shared" si="0"/>
        <v>No</v>
      </c>
    </row>
    <row r="18" spans="1:11" x14ac:dyDescent="0.2">
      <c r="A18" s="25" t="s">
        <v>813</v>
      </c>
      <c r="B18" s="136" t="s">
        <v>217</v>
      </c>
      <c r="C18" s="182">
        <v>10309.094548999999</v>
      </c>
      <c r="D18" s="134" t="str">
        <f>IF($B18="N/A","N/A",IF(C18&gt;15,"No",IF(C18&lt;-15,"No","Yes")))</f>
        <v>N/A</v>
      </c>
      <c r="E18" s="182">
        <v>9565.3102362000009</v>
      </c>
      <c r="F18" s="134" t="str">
        <f>IF($B18="N/A","N/A",IF(E18&gt;15,"No",IF(E18&lt;-15,"No","Yes")))</f>
        <v>N/A</v>
      </c>
      <c r="G18" s="182">
        <v>12421.250286</v>
      </c>
      <c r="H18" s="134" t="str">
        <f>IF($B18="N/A","N/A",IF(G18&gt;15,"No",IF(G18&lt;-15,"No","Yes")))</f>
        <v>N/A</v>
      </c>
      <c r="I18" s="143">
        <v>-7.21</v>
      </c>
      <c r="J18" s="143">
        <v>29.86</v>
      </c>
      <c r="K18" s="134" t="str">
        <f t="shared" si="0"/>
        <v>Yes</v>
      </c>
    </row>
    <row r="19" spans="1:11" x14ac:dyDescent="0.2">
      <c r="A19" s="3" t="s">
        <v>310</v>
      </c>
      <c r="B19" s="136" t="s">
        <v>217</v>
      </c>
      <c r="C19" s="149">
        <v>354</v>
      </c>
      <c r="D19" s="136" t="s">
        <v>217</v>
      </c>
      <c r="E19" s="149">
        <v>1160</v>
      </c>
      <c r="F19" s="136" t="s">
        <v>217</v>
      </c>
      <c r="G19" s="149">
        <v>620</v>
      </c>
      <c r="H19" s="134" t="str">
        <f>IF($B19="N/A","N/A",IF(G19&gt;15,"No",IF(G19&lt;-15,"No","Yes")))</f>
        <v>N/A</v>
      </c>
      <c r="I19" s="143">
        <v>227.7</v>
      </c>
      <c r="J19" s="143">
        <v>-46.6</v>
      </c>
      <c r="K19" s="134" t="str">
        <f t="shared" si="0"/>
        <v>No</v>
      </c>
    </row>
    <row r="20" spans="1:11" x14ac:dyDescent="0.2">
      <c r="A20" s="3" t="s">
        <v>350</v>
      </c>
      <c r="B20" s="136" t="s">
        <v>217</v>
      </c>
      <c r="C20" s="149" t="s">
        <v>217</v>
      </c>
      <c r="D20" s="136" t="s">
        <v>217</v>
      </c>
      <c r="E20" s="149" t="s">
        <v>217</v>
      </c>
      <c r="F20" s="136" t="s">
        <v>217</v>
      </c>
      <c r="G20" s="150">
        <v>1.7962683973</v>
      </c>
      <c r="H20" s="134" t="str">
        <f>IF($B20="N/A","N/A",IF(G20&gt;15,"No",IF(G20&lt;-15,"No","Yes")))</f>
        <v>N/A</v>
      </c>
      <c r="I20" s="143" t="s">
        <v>217</v>
      </c>
      <c r="J20" s="143" t="s">
        <v>217</v>
      </c>
      <c r="K20" s="134" t="str">
        <f t="shared" si="0"/>
        <v>N/A</v>
      </c>
    </row>
    <row r="21" spans="1:11" ht="25.5" x14ac:dyDescent="0.2">
      <c r="A21" s="3" t="s">
        <v>814</v>
      </c>
      <c r="B21" s="136" t="s">
        <v>217</v>
      </c>
      <c r="C21" s="151">
        <v>8038.6129944000004</v>
      </c>
      <c r="D21" s="134" t="str">
        <f>IF($B21="N/A","N/A",IF(C21&gt;60,"No",IF(C21&lt;15,"No","Yes")))</f>
        <v>N/A</v>
      </c>
      <c r="E21" s="151">
        <v>5778.4215517000002</v>
      </c>
      <c r="F21" s="134" t="str">
        <f>IF($B21="N/A","N/A",IF(E21&gt;60,"No",IF(E21&lt;15,"No","Yes")))</f>
        <v>N/A</v>
      </c>
      <c r="G21" s="151">
        <v>7110.3790323000003</v>
      </c>
      <c r="H21" s="134" t="str">
        <f>IF($B21="N/A","N/A",IF(G21&gt;60,"No",IF(G21&lt;15,"No","Yes")))</f>
        <v>N/A</v>
      </c>
      <c r="I21" s="143">
        <v>-28.1</v>
      </c>
      <c r="J21" s="143">
        <v>23.05</v>
      </c>
      <c r="K21" s="134" t="str">
        <f t="shared" si="0"/>
        <v>Yes</v>
      </c>
    </row>
    <row r="22" spans="1:11" x14ac:dyDescent="0.2">
      <c r="A22" s="3" t="s">
        <v>815</v>
      </c>
      <c r="B22" s="136" t="s">
        <v>221</v>
      </c>
      <c r="C22" s="149">
        <v>0</v>
      </c>
      <c r="D22" s="134" t="str">
        <f>IF($B22="N/A","N/A",IF(C22="N/A","N/A",IF(C22=0,"Yes","No")))</f>
        <v>Yes</v>
      </c>
      <c r="E22" s="149">
        <v>11</v>
      </c>
      <c r="F22" s="134" t="str">
        <f>IF($B22="N/A","N/A",IF(E22="N/A","N/A",IF(E22=0,"Yes","No")))</f>
        <v>No</v>
      </c>
      <c r="G22" s="149">
        <v>0</v>
      </c>
      <c r="H22" s="134" t="str">
        <f>IF($B22="N/A","N/A",IF(G22=0,"Yes","No"))</f>
        <v>Yes</v>
      </c>
      <c r="I22" s="143" t="s">
        <v>1743</v>
      </c>
      <c r="J22" s="143">
        <v>-100</v>
      </c>
      <c r="K22" s="134" t="str">
        <f t="shared" si="0"/>
        <v>No</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25218</v>
      </c>
      <c r="D6" s="9" t="str">
        <f>IF($B6="N/A","N/A",IF(C6&gt;15,"No",IF(C6&lt;-15,"No","Yes")))</f>
        <v>N/A</v>
      </c>
      <c r="E6" s="35">
        <v>26026</v>
      </c>
      <c r="F6" s="9" t="str">
        <f>IF($B6="N/A","N/A",IF(E6&gt;15,"No",IF(E6&lt;-15,"No","Yes")))</f>
        <v>N/A</v>
      </c>
      <c r="G6" s="35">
        <v>26792</v>
      </c>
      <c r="H6" s="9" t="str">
        <f>IF($B6="N/A","N/A",IF(G6&gt;15,"No",IF(G6&lt;-15,"No","Yes")))</f>
        <v>N/A</v>
      </c>
      <c r="I6" s="10">
        <v>3.2040000000000002</v>
      </c>
      <c r="J6" s="10">
        <v>2.9430000000000001</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5817.3891267999998</v>
      </c>
      <c r="D9" s="9" t="str">
        <f>IF($B9="N/A","N/A",IF(C9&gt;7000,"No",IF(C9&lt;2000,"No","Yes")))</f>
        <v>Yes</v>
      </c>
      <c r="E9" s="88">
        <v>5558.8410819999999</v>
      </c>
      <c r="F9" s="9" t="str">
        <f>IF($B9="N/A","N/A",IF(E9&gt;7000,"No",IF(E9&lt;2000,"No","Yes")))</f>
        <v>Yes</v>
      </c>
      <c r="G9" s="88">
        <v>5562.5473276000002</v>
      </c>
      <c r="H9" s="9" t="str">
        <f>IF($B9="N/A","N/A",IF(G9&gt;7000,"No",IF(G9&lt;2000,"No","Yes")))</f>
        <v>Yes</v>
      </c>
      <c r="I9" s="10">
        <v>-4.4400000000000004</v>
      </c>
      <c r="J9" s="10">
        <v>6.6699999999999995E-2</v>
      </c>
      <c r="K9" s="9" t="str">
        <f t="shared" si="0"/>
        <v>Yes</v>
      </c>
    </row>
    <row r="10" spans="1:11" x14ac:dyDescent="0.2">
      <c r="A10" s="102" t="s">
        <v>819</v>
      </c>
      <c r="B10" s="34" t="s">
        <v>217</v>
      </c>
      <c r="C10" s="88">
        <v>1130.5370502999999</v>
      </c>
      <c r="D10" s="9" t="str">
        <f>IF($B10="N/A","N/A",IF(C10&gt;15,"No",IF(C10&lt;-15,"No","Yes")))</f>
        <v>N/A</v>
      </c>
      <c r="E10" s="88">
        <v>1085.0396430000001</v>
      </c>
      <c r="F10" s="9" t="str">
        <f>IF($B10="N/A","N/A",IF(E10&gt;15,"No",IF(E10&lt;-15,"No","Yes")))</f>
        <v>N/A</v>
      </c>
      <c r="G10" s="88">
        <v>1086.8509136</v>
      </c>
      <c r="H10" s="9" t="str">
        <f>IF($B10="N/A","N/A",IF(G10&gt;15,"No",IF(G10&lt;-15,"No","Yes")))</f>
        <v>N/A</v>
      </c>
      <c r="I10" s="10">
        <v>-4.0199999999999996</v>
      </c>
      <c r="J10" s="10">
        <v>0.16689999999999999</v>
      </c>
      <c r="K10" s="9" t="str">
        <f t="shared" si="0"/>
        <v>Yes</v>
      </c>
    </row>
    <row r="11" spans="1:11" x14ac:dyDescent="0.2">
      <c r="A11" s="102" t="s">
        <v>313</v>
      </c>
      <c r="B11" s="34" t="s">
        <v>223</v>
      </c>
      <c r="C11" s="9">
        <v>0.55912443489999997</v>
      </c>
      <c r="D11" s="9" t="str">
        <f>IF($B11="N/A","N/A",IF(C11&gt;10,"No",IF(C11&lt;=0,"No","Yes")))</f>
        <v>Yes</v>
      </c>
      <c r="E11" s="9">
        <v>0.57250441870000002</v>
      </c>
      <c r="F11" s="9" t="str">
        <f>IF($B11="N/A","N/A",IF(E11&gt;10,"No",IF(E11&lt;=0,"No","Yes")))</f>
        <v>Yes</v>
      </c>
      <c r="G11" s="9">
        <v>0.40310540459999999</v>
      </c>
      <c r="H11" s="9" t="str">
        <f>IF($B11="N/A","N/A",IF(G11&gt;10,"No",IF(G11&lt;=0,"No","Yes")))</f>
        <v>Yes</v>
      </c>
      <c r="I11" s="10">
        <v>2.3929999999999998</v>
      </c>
      <c r="J11" s="10">
        <v>-29.6</v>
      </c>
      <c r="K11" s="9" t="str">
        <f t="shared" si="0"/>
        <v>Yes</v>
      </c>
    </row>
    <row r="12" spans="1:11" x14ac:dyDescent="0.2">
      <c r="A12" s="102" t="s">
        <v>820</v>
      </c>
      <c r="B12" s="34" t="s">
        <v>217</v>
      </c>
      <c r="C12" s="88">
        <v>10132.184397000001</v>
      </c>
      <c r="D12" s="9" t="str">
        <f>IF($B12="N/A","N/A",IF(C12&gt;15,"No",IF(C12&lt;-15,"No","Yes")))</f>
        <v>N/A</v>
      </c>
      <c r="E12" s="88">
        <v>6283.7986577000001</v>
      </c>
      <c r="F12" s="9" t="str">
        <f>IF($B12="N/A","N/A",IF(E12&gt;15,"No",IF(E12&lt;-15,"No","Yes")))</f>
        <v>N/A</v>
      </c>
      <c r="G12" s="88">
        <v>4546.3611111</v>
      </c>
      <c r="H12" s="9" t="str">
        <f>IF($B12="N/A","N/A",IF(G12&gt;15,"No",IF(G12&lt;-15,"No","Yes")))</f>
        <v>N/A</v>
      </c>
      <c r="I12" s="10">
        <v>-38</v>
      </c>
      <c r="J12" s="10">
        <v>-27.6</v>
      </c>
      <c r="K12" s="9" t="str">
        <f t="shared" si="0"/>
        <v>Yes</v>
      </c>
    </row>
    <row r="13" spans="1:11" x14ac:dyDescent="0.2">
      <c r="A13" s="102" t="s">
        <v>314</v>
      </c>
      <c r="B13" s="34" t="s">
        <v>218</v>
      </c>
      <c r="C13" s="8">
        <v>99.857244824999995</v>
      </c>
      <c r="D13" s="9" t="str">
        <f>IF($B13="N/A","N/A",IF(C13&gt;100,"No",IF(C13&lt;95,"No","Yes")))</f>
        <v>Yes</v>
      </c>
      <c r="E13" s="8">
        <v>99.869361408000003</v>
      </c>
      <c r="F13" s="9" t="str">
        <f>IF($B13="N/A","N/A",IF(E13&gt;100,"No",IF(E13&lt;95,"No","Yes")))</f>
        <v>Yes</v>
      </c>
      <c r="G13" s="8">
        <v>99.858166616999995</v>
      </c>
      <c r="H13" s="9" t="str">
        <f>IF($B13="N/A","N/A",IF(G13&gt;100,"No",IF(G13&lt;95,"No","Yes")))</f>
        <v>Yes</v>
      </c>
      <c r="I13" s="10">
        <v>1.21E-2</v>
      </c>
      <c r="J13" s="10">
        <v>-1.0999999999999999E-2</v>
      </c>
      <c r="K13" s="9" t="str">
        <f t="shared" si="0"/>
        <v>Yes</v>
      </c>
    </row>
    <row r="14" spans="1:11" x14ac:dyDescent="0.2">
      <c r="A14" s="102" t="s">
        <v>821</v>
      </c>
      <c r="B14" s="34" t="s">
        <v>224</v>
      </c>
      <c r="C14" s="8">
        <v>1.2010165991999999</v>
      </c>
      <c r="D14" s="9" t="str">
        <f>IF($B14="N/A","N/A",IF(C14&gt;1,"Yes","No"))</f>
        <v>Yes</v>
      </c>
      <c r="E14" s="8">
        <v>1.1900584795</v>
      </c>
      <c r="F14" s="9" t="str">
        <f>IF($B14="N/A","N/A",IF(E14&gt;1,"Yes","No"))</f>
        <v>Yes</v>
      </c>
      <c r="G14" s="8">
        <v>1.2121551917</v>
      </c>
      <c r="H14" s="9" t="str">
        <f>IF($B14="N/A","N/A",IF(G14&gt;1,"Yes","No"))</f>
        <v>Yes</v>
      </c>
      <c r="I14" s="10">
        <v>-0.91200000000000003</v>
      </c>
      <c r="J14" s="10">
        <v>1.857</v>
      </c>
      <c r="K14" s="9" t="str">
        <f t="shared" si="0"/>
        <v>Yes</v>
      </c>
    </row>
    <row r="15" spans="1:11" x14ac:dyDescent="0.2">
      <c r="A15" s="102" t="s">
        <v>315</v>
      </c>
      <c r="B15" s="34" t="s">
        <v>218</v>
      </c>
      <c r="C15" s="8">
        <v>99.861210247000002</v>
      </c>
      <c r="D15" s="9" t="str">
        <f>IF($B15="N/A","N/A",IF(C15&gt;100,"No",IF(C15&lt;95,"No","Yes")))</f>
        <v>Yes</v>
      </c>
      <c r="E15" s="8">
        <v>99.873203719000003</v>
      </c>
      <c r="F15" s="9" t="str">
        <f>IF($B15="N/A","N/A",IF(E15&gt;100,"No",IF(E15&lt;95,"No","Yes")))</f>
        <v>Yes</v>
      </c>
      <c r="G15" s="8">
        <v>99.925350851000005</v>
      </c>
      <c r="H15" s="9" t="str">
        <f>IF($B15="N/A","N/A",IF(G15&gt;100,"No",IF(G15&lt;95,"No","Yes")))</f>
        <v>Yes</v>
      </c>
      <c r="I15" s="10">
        <v>1.2E-2</v>
      </c>
      <c r="J15" s="10">
        <v>5.2200000000000003E-2</v>
      </c>
      <c r="K15" s="9" t="str">
        <f t="shared" si="0"/>
        <v>Yes</v>
      </c>
    </row>
    <row r="16" spans="1:11" x14ac:dyDescent="0.2">
      <c r="A16" s="102" t="s">
        <v>822</v>
      </c>
      <c r="B16" s="34" t="s">
        <v>225</v>
      </c>
      <c r="C16" s="8">
        <v>9.9646586982999992</v>
      </c>
      <c r="D16" s="9" t="str">
        <f>IF($B16="N/A","N/A",IF(C16&gt;3,"Yes","No"))</f>
        <v>Yes</v>
      </c>
      <c r="E16" s="8">
        <v>10.057784787999999</v>
      </c>
      <c r="F16" s="9" t="str">
        <f>IF($B16="N/A","N/A",IF(E16&gt;3,"Yes","No"))</f>
        <v>Yes</v>
      </c>
      <c r="G16" s="8">
        <v>10.743911549</v>
      </c>
      <c r="H16" s="9" t="str">
        <f>IF($B16="N/A","N/A",IF(G16&gt;3,"Yes","No"))</f>
        <v>Yes</v>
      </c>
      <c r="I16" s="10">
        <v>0.93459999999999999</v>
      </c>
      <c r="J16" s="10">
        <v>6.8220000000000001</v>
      </c>
      <c r="K16" s="9" t="str">
        <f t="shared" si="0"/>
        <v>Yes</v>
      </c>
    </row>
    <row r="17" spans="1:11" x14ac:dyDescent="0.2">
      <c r="A17" s="102" t="s">
        <v>823</v>
      </c>
      <c r="B17" s="34" t="s">
        <v>226</v>
      </c>
      <c r="C17" s="8">
        <v>5.1376055835000001</v>
      </c>
      <c r="D17" s="9" t="str">
        <f>IF($B17="N/A","N/A",IF(C17&gt;=8,"No",IF(C17&lt;2,"No","Yes")))</f>
        <v>Yes</v>
      </c>
      <c r="E17" s="8">
        <v>5.1185105483999997</v>
      </c>
      <c r="F17" s="9" t="str">
        <f>IF($B17="N/A","N/A",IF(E17&gt;=8,"No",IF(E17&lt;2,"No","Yes")))</f>
        <v>Yes</v>
      </c>
      <c r="G17" s="8">
        <v>5.1069095524000003</v>
      </c>
      <c r="H17" s="9" t="str">
        <f>IF($B17="N/A","N/A",IF(G17&gt;=8,"No",IF(G17&lt;2,"No","Yes")))</f>
        <v>Yes</v>
      </c>
      <c r="I17" s="10">
        <v>-0.372</v>
      </c>
      <c r="J17" s="10">
        <v>-0.22700000000000001</v>
      </c>
      <c r="K17" s="9" t="str">
        <f t="shared" si="0"/>
        <v>Yes</v>
      </c>
    </row>
    <row r="18" spans="1:11" x14ac:dyDescent="0.2">
      <c r="A18" s="102" t="s">
        <v>824</v>
      </c>
      <c r="B18" s="34" t="s">
        <v>226</v>
      </c>
      <c r="C18" s="8">
        <v>5.1526790325</v>
      </c>
      <c r="D18" s="9" t="str">
        <f>IF($B18="N/A","N/A",IF(C18&gt;=8,"No",IF(C18&lt;2,"No","Yes")))</f>
        <v>Yes</v>
      </c>
      <c r="E18" s="8">
        <v>5.1296702450999998</v>
      </c>
      <c r="F18" s="9" t="str">
        <f>IF($B18="N/A","N/A",IF(E18&gt;=8,"No",IF(E18&lt;2,"No","Yes")))</f>
        <v>Yes</v>
      </c>
      <c r="G18" s="8">
        <v>5.1244720217999999</v>
      </c>
      <c r="H18" s="9" t="str">
        <f>IF($B18="N/A","N/A",IF(G18&gt;=8,"No",IF(G18&lt;2,"No","Yes")))</f>
        <v>Yes</v>
      </c>
      <c r="I18" s="10">
        <v>-0.44700000000000001</v>
      </c>
      <c r="J18" s="10">
        <v>-0.10100000000000001</v>
      </c>
      <c r="K18" s="9" t="str">
        <f t="shared" si="0"/>
        <v>Yes</v>
      </c>
    </row>
    <row r="19" spans="1:11" x14ac:dyDescent="0.2">
      <c r="A19" s="102" t="s">
        <v>316</v>
      </c>
      <c r="B19" s="34"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02" t="s">
        <v>31</v>
      </c>
      <c r="B20" s="59" t="s">
        <v>218</v>
      </c>
      <c r="C20" s="8">
        <v>98.794511857000003</v>
      </c>
      <c r="D20" s="9" t="str">
        <f>IF($B20="N/A","N/A",IF(C20&gt;100,"No",IF(C20&lt;95,"No","Yes")))</f>
        <v>Yes</v>
      </c>
      <c r="E20" s="8">
        <v>99.000999000999997</v>
      </c>
      <c r="F20" s="9" t="str">
        <f>IF($B20="N/A","N/A",IF(E20&gt;100,"No",IF(E20&lt;95,"No","Yes")))</f>
        <v>Yes</v>
      </c>
      <c r="G20" s="8">
        <v>99.167661988999996</v>
      </c>
      <c r="H20" s="9" t="str">
        <f>IF($B20="N/A","N/A",IF(G20&gt;100,"No",IF(G20&lt;95,"No","Yes")))</f>
        <v>Yes</v>
      </c>
      <c r="I20" s="10">
        <v>0.20899999999999999</v>
      </c>
      <c r="J20" s="10">
        <v>0.16830000000000001</v>
      </c>
      <c r="K20" s="9" t="str">
        <f t="shared" si="0"/>
        <v>Yes</v>
      </c>
    </row>
    <row r="21" spans="1:11" x14ac:dyDescent="0.2">
      <c r="A21" s="102" t="s">
        <v>317</v>
      </c>
      <c r="B21" s="34" t="s">
        <v>218</v>
      </c>
      <c r="C21" s="8">
        <v>99.179157743999994</v>
      </c>
      <c r="D21" s="9" t="str">
        <f>IF($B21="N/A","N/A",IF(C21&gt;100,"No",IF(C21&lt;95,"No","Yes")))</f>
        <v>Yes</v>
      </c>
      <c r="E21" s="8">
        <v>98.993314377999994</v>
      </c>
      <c r="F21" s="9" t="str">
        <f>IF($B21="N/A","N/A",IF(E21&gt;100,"No",IF(E21&lt;95,"No","Yes")))</f>
        <v>Yes</v>
      </c>
      <c r="G21" s="8">
        <v>99.09301284</v>
      </c>
      <c r="H21" s="9" t="str">
        <f>IF($B21="N/A","N/A",IF(G21&gt;100,"No",IF(G21&lt;95,"No","Yes")))</f>
        <v>Yes</v>
      </c>
      <c r="I21" s="10">
        <v>-0.187</v>
      </c>
      <c r="J21" s="10">
        <v>0.1007</v>
      </c>
      <c r="K21" s="9" t="str">
        <f t="shared" si="0"/>
        <v>Yes</v>
      </c>
    </row>
    <row r="22" spans="1:11" x14ac:dyDescent="0.2">
      <c r="A22" s="102" t="s">
        <v>1719</v>
      </c>
      <c r="B22" s="34" t="s">
        <v>228</v>
      </c>
      <c r="C22" s="8">
        <v>0</v>
      </c>
      <c r="D22" s="9" t="str">
        <f>IF($B22="N/A","N/A",IF(C22&gt;5,"No",IF(C22&lt;=0,"No","Yes")))</f>
        <v>No</v>
      </c>
      <c r="E22" s="8">
        <v>0</v>
      </c>
      <c r="F22" s="9" t="str">
        <f>IF($B22="N/A","N/A",IF(E22&gt;5,"No",IF(E22&lt;=0,"No","Yes")))</f>
        <v>No</v>
      </c>
      <c r="G22" s="8">
        <v>0</v>
      </c>
      <c r="H22" s="9" t="str">
        <f>IF($B22="N/A","N/A",IF(G22&gt;5,"No",IF(G22&lt;=0,"No","Yes")))</f>
        <v>No</v>
      </c>
      <c r="I22" s="10" t="s">
        <v>1743</v>
      </c>
      <c r="J22" s="10" t="s">
        <v>1743</v>
      </c>
      <c r="K22" s="9" t="str">
        <f t="shared" si="0"/>
        <v>N/A</v>
      </c>
    </row>
    <row r="23" spans="1:11" x14ac:dyDescent="0.2">
      <c r="A23" s="102" t="s">
        <v>318</v>
      </c>
      <c r="B23" s="34"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02" t="s">
        <v>825</v>
      </c>
      <c r="B24" s="34" t="s">
        <v>229</v>
      </c>
      <c r="C24" s="8">
        <v>4.7169482116000001</v>
      </c>
      <c r="D24" s="9" t="str">
        <f>IF($B24="N/A","N/A",IF(C24&gt;=2,"Yes","No"))</f>
        <v>Yes</v>
      </c>
      <c r="E24" s="8">
        <v>4.8298624451999999</v>
      </c>
      <c r="F24" s="9" t="str">
        <f>IF($B24="N/A","N/A",IF(E24&gt;=2,"Yes","No"))</f>
        <v>Yes</v>
      </c>
      <c r="G24" s="8">
        <v>5.0428859361000002</v>
      </c>
      <c r="H24" s="9" t="str">
        <f>IF($B24="N/A","N/A",IF(G24&gt;=2,"Yes","No"))</f>
        <v>Yes</v>
      </c>
      <c r="I24" s="10">
        <v>2.3940000000000001</v>
      </c>
      <c r="J24" s="10">
        <v>4.4109999999999996</v>
      </c>
      <c r="K24" s="9" t="str">
        <f t="shared" si="0"/>
        <v>Yes</v>
      </c>
    </row>
    <row r="25" spans="1:11" x14ac:dyDescent="0.2">
      <c r="A25" s="102" t="s">
        <v>826</v>
      </c>
      <c r="B25" s="34" t="s">
        <v>230</v>
      </c>
      <c r="C25" s="8">
        <v>5.1669442461999999</v>
      </c>
      <c r="D25" s="9" t="str">
        <f>IF($B25="N/A","N/A",IF(C25&gt;30,"No",IF(C25&lt;5,"No","Yes")))</f>
        <v>Yes</v>
      </c>
      <c r="E25" s="8">
        <v>5.8364712211000001</v>
      </c>
      <c r="F25" s="9" t="str">
        <f>IF($B25="N/A","N/A",IF(E25&gt;30,"No",IF(E25&lt;5,"No","Yes")))</f>
        <v>Yes</v>
      </c>
      <c r="G25" s="8">
        <v>5.3000895789999998</v>
      </c>
      <c r="H25" s="9" t="str">
        <f>IF($B25="N/A","N/A",IF(G25&gt;30,"No",IF(G25&lt;5,"No","Yes")))</f>
        <v>Yes</v>
      </c>
      <c r="I25" s="10">
        <v>12.96</v>
      </c>
      <c r="J25" s="10">
        <v>-9.19</v>
      </c>
      <c r="K25" s="9" t="str">
        <f t="shared" si="0"/>
        <v>Yes</v>
      </c>
    </row>
    <row r="26" spans="1:11" x14ac:dyDescent="0.2">
      <c r="A26" s="102" t="s">
        <v>827</v>
      </c>
      <c r="B26" s="34" t="s">
        <v>231</v>
      </c>
      <c r="C26" s="8">
        <v>16.70235546</v>
      </c>
      <c r="D26" s="9" t="str">
        <f>IF($B26="N/A","N/A",IF(C26&gt;75,"No",IF(C26&lt;15,"No","Yes")))</f>
        <v>Yes</v>
      </c>
      <c r="E26" s="8">
        <v>16.983016982999999</v>
      </c>
      <c r="F26" s="9" t="str">
        <f>IF($B26="N/A","N/A",IF(E26&gt;75,"No",IF(E26&lt;15,"No","Yes")))</f>
        <v>Yes</v>
      </c>
      <c r="G26" s="8">
        <v>18.121080920000001</v>
      </c>
      <c r="H26" s="9" t="str">
        <f>IF($B26="N/A","N/A",IF(G26&gt;75,"No",IF(G26&lt;15,"No","Yes")))</f>
        <v>Yes</v>
      </c>
      <c r="I26" s="10">
        <v>1.68</v>
      </c>
      <c r="J26" s="10">
        <v>6.7009999999999996</v>
      </c>
      <c r="K26" s="9" t="str">
        <f t="shared" si="0"/>
        <v>Yes</v>
      </c>
    </row>
    <row r="27" spans="1:11" x14ac:dyDescent="0.2">
      <c r="A27" s="102" t="s">
        <v>828</v>
      </c>
      <c r="B27" s="34" t="s">
        <v>232</v>
      </c>
      <c r="C27" s="8">
        <v>78.130700293000004</v>
      </c>
      <c r="D27" s="9" t="str">
        <f>IF($B27="N/A","N/A",IF(C27&gt;70,"No",IF(C27&lt;25,"No","Yes")))</f>
        <v>No</v>
      </c>
      <c r="E27" s="8">
        <v>77.180511796000005</v>
      </c>
      <c r="F27" s="9" t="str">
        <f>IF($B27="N/A","N/A",IF(E27&gt;70,"No",IF(E27&lt;25,"No","Yes")))</f>
        <v>No</v>
      </c>
      <c r="G27" s="8">
        <v>76.578829501000001</v>
      </c>
      <c r="H27" s="9" t="str">
        <f>IF($B27="N/A","N/A",IF(G27&gt;70,"No",IF(G27&lt;25,"No","Yes")))</f>
        <v>No</v>
      </c>
      <c r="I27" s="10">
        <v>-1.22</v>
      </c>
      <c r="J27" s="10">
        <v>-0.78</v>
      </c>
      <c r="K27" s="9" t="str">
        <f t="shared" si="0"/>
        <v>Yes</v>
      </c>
    </row>
    <row r="28" spans="1:11" x14ac:dyDescent="0.2">
      <c r="A28" s="102" t="s">
        <v>322</v>
      </c>
      <c r="B28" s="34" t="s">
        <v>233</v>
      </c>
      <c r="C28" s="8">
        <v>62.534697438000002</v>
      </c>
      <c r="D28" s="9" t="str">
        <f>IF($B28="N/A","N/A",IF(C28&gt;70,"No",IF(C28&lt;35,"No","Yes")))</f>
        <v>Yes</v>
      </c>
      <c r="E28" s="8">
        <v>61.619150081000001</v>
      </c>
      <c r="F28" s="9" t="str">
        <f>IF($B28="N/A","N/A",IF(E28&gt;70,"No",IF(E28&lt;35,"No","Yes")))</f>
        <v>Yes</v>
      </c>
      <c r="G28" s="8">
        <v>61.544490893000003</v>
      </c>
      <c r="H28" s="9" t="str">
        <f>IF($B28="N/A","N/A",IF(G28&gt;70,"No",IF(G28&lt;35,"No","Yes")))</f>
        <v>Yes</v>
      </c>
      <c r="I28" s="10">
        <v>-1.46</v>
      </c>
      <c r="J28" s="10">
        <v>-0.121</v>
      </c>
      <c r="K28" s="9" t="str">
        <f t="shared" si="0"/>
        <v>Yes</v>
      </c>
    </row>
    <row r="29" spans="1:11" x14ac:dyDescent="0.2">
      <c r="A29" s="102" t="s">
        <v>829</v>
      </c>
      <c r="B29" s="34" t="s">
        <v>224</v>
      </c>
      <c r="C29" s="8">
        <v>1.8277108434</v>
      </c>
      <c r="D29" s="9" t="str">
        <f>IF($B29="N/A","N/A",IF(C29&gt;1,"Yes","No"))</f>
        <v>Yes</v>
      </c>
      <c r="E29" s="8">
        <v>1.8437363597</v>
      </c>
      <c r="F29" s="9" t="str">
        <f>IF($B29="N/A","N/A",IF(E29&gt;1,"Yes","No"))</f>
        <v>Yes</v>
      </c>
      <c r="G29" s="8">
        <v>1.8425617078000001</v>
      </c>
      <c r="H29" s="9" t="str">
        <f>IF($B29="N/A","N/A",IF(G29&gt;1,"Yes","No"))</f>
        <v>Yes</v>
      </c>
      <c r="I29" s="10">
        <v>0.87680000000000002</v>
      </c>
      <c r="J29" s="10">
        <v>-6.4000000000000001E-2</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99.980976537999993</v>
      </c>
      <c r="D31" s="9" t="str">
        <f>IF($B31="N/A","N/A",IF(C31&gt;15,"No",IF(C31&lt;-15,"No","Yes")))</f>
        <v>N/A</v>
      </c>
      <c r="E31" s="8">
        <v>99.968822098999993</v>
      </c>
      <c r="F31" s="9" t="str">
        <f>IF($B31="N/A","N/A",IF(E31&gt;15,"No",IF(E31&lt;-15,"No","Yes")))</f>
        <v>N/A</v>
      </c>
      <c r="G31" s="8">
        <v>99.993935351000005</v>
      </c>
      <c r="H31" s="9" t="str">
        <f>IF($B31="N/A","N/A",IF(G31&gt;15,"No",IF(G31&lt;-15,"No","Yes")))</f>
        <v>N/A</v>
      </c>
      <c r="I31" s="10">
        <v>-1.2E-2</v>
      </c>
      <c r="J31" s="10">
        <v>2.5100000000000001E-2</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99.993657639000006</v>
      </c>
      <c r="D33" s="9" t="str">
        <f>IF($B33="N/A","N/A",IF(C33&gt;15,"No",IF(C33&lt;-15,"No","Yes")))</f>
        <v>N/A</v>
      </c>
      <c r="E33" s="8">
        <v>99.987524949999994</v>
      </c>
      <c r="F33" s="9" t="str">
        <f>IF($B33="N/A","N/A",IF(E33&gt;15,"No",IF(E33&lt;-15,"No","Yes")))</f>
        <v>N/A</v>
      </c>
      <c r="G33" s="8">
        <v>99.993934983000003</v>
      </c>
      <c r="H33" s="9" t="str">
        <f>IF($B33="N/A","N/A",IF(G33&gt;15,"No",IF(G33&lt;-15,"No","Yes")))</f>
        <v>N/A</v>
      </c>
      <c r="I33" s="10">
        <v>-6.0000000000000001E-3</v>
      </c>
      <c r="J33" s="10">
        <v>6.4000000000000003E-3</v>
      </c>
      <c r="K33" s="9" t="str">
        <f t="shared" si="0"/>
        <v>Yes</v>
      </c>
    </row>
    <row r="34" spans="1:11" x14ac:dyDescent="0.2">
      <c r="A34" s="102" t="s">
        <v>326</v>
      </c>
      <c r="B34" s="34" t="s">
        <v>234</v>
      </c>
      <c r="C34" s="8">
        <v>0</v>
      </c>
      <c r="D34" s="9" t="str">
        <f>IF($B34="N/A","N/A",IF(C34&gt;=90,"Yes","No"))</f>
        <v>No</v>
      </c>
      <c r="E34" s="8">
        <v>0</v>
      </c>
      <c r="F34" s="9" t="str">
        <f>IF($B34="N/A","N/A",IF(E34&gt;=90,"Yes","No"))</f>
        <v>No</v>
      </c>
      <c r="G34" s="8">
        <v>0</v>
      </c>
      <c r="H34" s="9" t="str">
        <f>IF($B34="N/A","N/A",IF(G34&gt;=90,"Yes","No"))</f>
        <v>No</v>
      </c>
      <c r="I34" s="10" t="s">
        <v>1743</v>
      </c>
      <c r="J34" s="10" t="s">
        <v>1743</v>
      </c>
      <c r="K34" s="9" t="str">
        <f t="shared" si="0"/>
        <v>N/A</v>
      </c>
    </row>
    <row r="35" spans="1:11" x14ac:dyDescent="0.2">
      <c r="A35" s="102" t="s">
        <v>327</v>
      </c>
      <c r="B35" s="34" t="s">
        <v>217</v>
      </c>
      <c r="C35" s="8">
        <v>26.604013006999999</v>
      </c>
      <c r="D35" s="9" t="str">
        <f>IF($B35="N/A","N/A",IF(C35&gt;15,"No",IF(C35&lt;-15,"No","Yes")))</f>
        <v>N/A</v>
      </c>
      <c r="E35" s="8">
        <v>25.739644970000001</v>
      </c>
      <c r="F35" s="9" t="str">
        <f>IF($B35="N/A","N/A",IF(E35&gt;15,"No",IF(E35&lt;-15,"No","Yes")))</f>
        <v>N/A</v>
      </c>
      <c r="G35" s="8">
        <v>25.276201851</v>
      </c>
      <c r="H35" s="9" t="str">
        <f>IF($B35="N/A","N/A",IF(G35&gt;15,"No",IF(G35&lt;-15,"No","Yes")))</f>
        <v>N/A</v>
      </c>
      <c r="I35" s="10">
        <v>-3.25</v>
      </c>
      <c r="J35" s="10">
        <v>-1.8</v>
      </c>
      <c r="K35" s="9" t="str">
        <f t="shared" si="0"/>
        <v>Yes</v>
      </c>
    </row>
    <row r="36" spans="1:11" ht="25.5" x14ac:dyDescent="0.2">
      <c r="A36" s="102" t="s">
        <v>368</v>
      </c>
      <c r="B36" s="34" t="s">
        <v>217</v>
      </c>
      <c r="C36" s="8">
        <v>30.490126100000001</v>
      </c>
      <c r="D36" s="9" t="str">
        <f>IF($B36="N/A","N/A",IF(C36&gt;15,"No",IF(C36&lt;-15,"No","Yes")))</f>
        <v>N/A</v>
      </c>
      <c r="E36" s="8">
        <v>29.751018212999998</v>
      </c>
      <c r="F36" s="9" t="str">
        <f>IF($B36="N/A","N/A",IF(E36&gt;15,"No",IF(E36&lt;-15,"No","Yes")))</f>
        <v>N/A</v>
      </c>
      <c r="G36" s="8">
        <v>28.075544939</v>
      </c>
      <c r="H36" s="9" t="str">
        <f>IF($B36="N/A","N/A",IF(G36&gt;15,"No",IF(G36&lt;-15,"No","Yes")))</f>
        <v>N/A</v>
      </c>
      <c r="I36" s="10">
        <v>-2.42</v>
      </c>
      <c r="J36" s="10">
        <v>-5.63</v>
      </c>
      <c r="K36" s="9" t="str">
        <f t="shared" si="0"/>
        <v>Yes</v>
      </c>
    </row>
    <row r="37" spans="1:11" x14ac:dyDescent="0.2">
      <c r="A37" s="102" t="s">
        <v>373</v>
      </c>
      <c r="B37" s="34" t="s">
        <v>235</v>
      </c>
      <c r="C37" s="8">
        <v>91.093663255999999</v>
      </c>
      <c r="D37" s="9" t="str">
        <f>IF($B37="N/A","N/A",IF(C37&gt;90,"No",IF(C37&lt;75,"No","Yes")))</f>
        <v>No</v>
      </c>
      <c r="E37" s="8">
        <v>91.335587489000005</v>
      </c>
      <c r="F37" s="9" t="str">
        <f>IF($B37="N/A","N/A",IF(E37&gt;90,"No",IF(E37&lt;75,"No","Yes")))</f>
        <v>No</v>
      </c>
      <c r="G37" s="8">
        <v>91.340698716000006</v>
      </c>
      <c r="H37" s="9" t="str">
        <f>IF($B37="N/A","N/A",IF(G37&gt;90,"No",IF(G37&lt;75,"No","Yes")))</f>
        <v>No</v>
      </c>
      <c r="I37" s="10">
        <v>0.2656</v>
      </c>
      <c r="J37" s="10">
        <v>5.5999999999999999E-3</v>
      </c>
      <c r="K37" s="9" t="str">
        <f>IF(J37="Div by 0", "N/A", IF(J37="N/A","N/A", IF(J37&gt;30, "No", IF(J37&lt;-30, "No", "Yes"))))</f>
        <v>Yes</v>
      </c>
    </row>
    <row r="38" spans="1:11" x14ac:dyDescent="0.2">
      <c r="A38" s="102" t="s">
        <v>374</v>
      </c>
      <c r="B38" s="34" t="s">
        <v>236</v>
      </c>
      <c r="C38" s="8">
        <v>5.1907367753000004</v>
      </c>
      <c r="D38" s="9" t="str">
        <f>IF($B38="N/A","N/A",IF(C38&gt;10,"No",IF(C38&lt;1,"No","Yes")))</f>
        <v>Yes</v>
      </c>
      <c r="E38" s="8">
        <v>5.1602243909999999</v>
      </c>
      <c r="F38" s="9" t="str">
        <f>IF($B38="N/A","N/A",IF(E38&gt;10,"No",IF(E38&lt;1,"No","Yes")))</f>
        <v>Yes</v>
      </c>
      <c r="G38" s="8">
        <v>5.5277694834000002</v>
      </c>
      <c r="H38" s="9" t="str">
        <f>IF($B38="N/A","N/A",IF(G38&gt;10,"No",IF(G38&lt;1,"No","Yes")))</f>
        <v>Yes</v>
      </c>
      <c r="I38" s="10">
        <v>-0.58799999999999997</v>
      </c>
      <c r="J38" s="10">
        <v>7.1230000000000002</v>
      </c>
      <c r="K38" s="9" t="str">
        <f>IF(J38="Div by 0", "N/A", IF(J38="N/A","N/A", IF(J38&gt;30, "No", IF(J38&lt;-30, "No", "Yes"))))</f>
        <v>Yes</v>
      </c>
    </row>
    <row r="39" spans="1:11" x14ac:dyDescent="0.2">
      <c r="A39" s="102" t="s">
        <v>375</v>
      </c>
      <c r="B39" s="34" t="s">
        <v>237</v>
      </c>
      <c r="C39" s="8">
        <v>2.6845903720000002</v>
      </c>
      <c r="D39" s="9" t="str">
        <f>IF($B39="N/A","N/A",IF(C39&gt;2,"No",IF(C39&lt;=0,"No","Yes")))</f>
        <v>No</v>
      </c>
      <c r="E39" s="8">
        <v>2.3707062168999999</v>
      </c>
      <c r="F39" s="9" t="str">
        <f>IF($B39="N/A","N/A",IF(E39&gt;2,"No",IF(E39&lt;=0,"No","Yes")))</f>
        <v>No</v>
      </c>
      <c r="G39" s="8">
        <v>1.9670050761</v>
      </c>
      <c r="H39" s="9" t="str">
        <f>IF($B39="N/A","N/A",IF(G39&gt;2,"No",IF(G39&lt;=0,"No","Yes")))</f>
        <v>Yes</v>
      </c>
      <c r="I39" s="10">
        <v>-11.7</v>
      </c>
      <c r="J39" s="10">
        <v>-17</v>
      </c>
      <c r="K39" s="9" t="str">
        <f>IF(J39="Div by 0", "N/A", IF(J39="N/A","N/A", IF(J39&gt;30, "No", IF(J39&lt;-30, "No", "Yes"))))</f>
        <v>Yes</v>
      </c>
    </row>
    <row r="40" spans="1:11" x14ac:dyDescent="0.2">
      <c r="A40" s="102" t="s">
        <v>376</v>
      </c>
      <c r="B40" s="34" t="s">
        <v>238</v>
      </c>
      <c r="C40" s="8">
        <v>1.0310095963000001</v>
      </c>
      <c r="D40" s="9" t="str">
        <f>IF($B40="N/A","N/A",IF(C40&gt;3,"No",IF(C40&lt;=0,"No","Yes")))</f>
        <v>Yes</v>
      </c>
      <c r="E40" s="8">
        <v>1.1334819027</v>
      </c>
      <c r="F40" s="9" t="str">
        <f>IF($B40="N/A","N/A",IF(E40&gt;3,"No",IF(E40&lt;=0,"No","Yes")))</f>
        <v>Yes</v>
      </c>
      <c r="G40" s="8">
        <v>1.1645267243999999</v>
      </c>
      <c r="H40" s="9" t="str">
        <f>IF($B40="N/A","N/A",IF(G40&gt;3,"No",IF(G40&lt;=0,"No","Yes")))</f>
        <v>Yes</v>
      </c>
      <c r="I40" s="10">
        <v>9.9390000000000001</v>
      </c>
      <c r="J40" s="10">
        <v>2.7389999999999999</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5556</v>
      </c>
      <c r="D6" s="9" t="str">
        <f>IF($B6="N/A","N/A",IF(C6&gt;15,"No",IF(C6&lt;-15,"No","Yes")))</f>
        <v>N/A</v>
      </c>
      <c r="E6" s="35">
        <v>7294</v>
      </c>
      <c r="F6" s="9" t="str">
        <f>IF($B6="N/A","N/A",IF(E6&gt;15,"No",IF(E6&lt;-15,"No","Yes")))</f>
        <v>N/A</v>
      </c>
      <c r="G6" s="35">
        <v>7724</v>
      </c>
      <c r="H6" s="9" t="str">
        <f>IF($B6="N/A","N/A",IF(G6&gt;15,"No",IF(G6&lt;-15,"No","Yes")))</f>
        <v>N/A</v>
      </c>
      <c r="I6" s="10">
        <v>31.28</v>
      </c>
      <c r="J6" s="10">
        <v>5.8949999999999996</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1203.7640389000001</v>
      </c>
      <c r="D9" s="9" t="str">
        <f>IF($B9="N/A","N/A",IF(C9&gt;15,"No",IF(C9&lt;-15,"No","Yes")))</f>
        <v>N/A</v>
      </c>
      <c r="E9" s="88">
        <v>1090.8814093999999</v>
      </c>
      <c r="F9" s="9" t="str">
        <f>IF($B9="N/A","N/A",IF(E9&gt;15,"No",IF(E9&lt;-15,"No","Yes")))</f>
        <v>N/A</v>
      </c>
      <c r="G9" s="88">
        <v>958.16403418000004</v>
      </c>
      <c r="H9" s="9" t="str">
        <f>IF($B9="N/A","N/A",IF(G9&gt;15,"No",IF(G9&lt;-15,"No","Yes")))</f>
        <v>N/A</v>
      </c>
      <c r="I9" s="10">
        <v>-9.3800000000000008</v>
      </c>
      <c r="J9" s="10">
        <v>-12.2</v>
      </c>
      <c r="K9" s="9" t="str">
        <f t="shared" si="0"/>
        <v>Yes</v>
      </c>
    </row>
    <row r="10" spans="1:11" x14ac:dyDescent="0.2">
      <c r="A10" s="102" t="s">
        <v>313</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102" t="s">
        <v>820</v>
      </c>
      <c r="B11" s="34" t="s">
        <v>217</v>
      </c>
      <c r="C11" s="88" t="s">
        <v>1743</v>
      </c>
      <c r="D11" s="9" t="str">
        <f>IF($B11="N/A","N/A",IF(C11&gt;15,"No",IF(C11&lt;-15,"No","Yes")))</f>
        <v>N/A</v>
      </c>
      <c r="E11" s="88" t="s">
        <v>1743</v>
      </c>
      <c r="F11" s="9" t="str">
        <f>IF($B11="N/A","N/A",IF(E11&gt;15,"No",IF(E11&lt;-15,"No","Yes")))</f>
        <v>N/A</v>
      </c>
      <c r="G11" s="88" t="s">
        <v>1743</v>
      </c>
      <c r="H11" s="9" t="str">
        <f>IF($B11="N/A","N/A",IF(G11&gt;15,"No",IF(G11&lt;-15,"No","Yes")))</f>
        <v>N/A</v>
      </c>
      <c r="I11" s="10" t="s">
        <v>1743</v>
      </c>
      <c r="J11" s="10" t="s">
        <v>1743</v>
      </c>
      <c r="K11" s="9" t="str">
        <f t="shared" si="0"/>
        <v>N/A</v>
      </c>
    </row>
    <row r="12" spans="1:11" x14ac:dyDescent="0.2">
      <c r="A12" s="102" t="s">
        <v>314</v>
      </c>
      <c r="B12" s="34" t="s">
        <v>218</v>
      </c>
      <c r="C12" s="8">
        <v>63.300935924999997</v>
      </c>
      <c r="D12" s="9" t="str">
        <f>IF($B12="N/A","N/A",IF(C12&gt;100,"No",IF(C12&lt;95,"No","Yes")))</f>
        <v>No</v>
      </c>
      <c r="E12" s="8">
        <v>47.024952014999997</v>
      </c>
      <c r="F12" s="9" t="str">
        <f>IF($B12="N/A","N/A",IF(E12&gt;100,"No",IF(E12&lt;95,"No","Yes")))</f>
        <v>No</v>
      </c>
      <c r="G12" s="8">
        <v>40.212325219999997</v>
      </c>
      <c r="H12" s="9" t="str">
        <f>IF($B12="N/A","N/A",IF(G12&gt;100,"No",IF(G12&lt;95,"No","Yes")))</f>
        <v>No</v>
      </c>
      <c r="I12" s="10">
        <v>-25.7</v>
      </c>
      <c r="J12" s="10">
        <v>-14.5</v>
      </c>
      <c r="K12" s="9" t="str">
        <f t="shared" si="0"/>
        <v>Yes</v>
      </c>
    </row>
    <row r="13" spans="1:11" x14ac:dyDescent="0.2">
      <c r="A13" s="102" t="s">
        <v>821</v>
      </c>
      <c r="B13" s="34" t="s">
        <v>224</v>
      </c>
      <c r="C13" s="8">
        <v>1.3204435599</v>
      </c>
      <c r="D13" s="9" t="str">
        <f>IF($B13="N/A","N/A",IF(C13&gt;1,"Yes","No"))</f>
        <v>Yes</v>
      </c>
      <c r="E13" s="8">
        <v>1.3457725948000001</v>
      </c>
      <c r="F13" s="9" t="str">
        <f>IF($B13="N/A","N/A",IF(E13&gt;1,"Yes","No"))</f>
        <v>Yes</v>
      </c>
      <c r="G13" s="8">
        <v>1.3518995492999999</v>
      </c>
      <c r="H13" s="9" t="str">
        <f>IF($B13="N/A","N/A",IF(G13&gt;1,"Yes","No"))</f>
        <v>Yes</v>
      </c>
      <c r="I13" s="10">
        <v>1.9179999999999999</v>
      </c>
      <c r="J13" s="10">
        <v>0.45529999999999998</v>
      </c>
      <c r="K13" s="9" t="str">
        <f t="shared" si="0"/>
        <v>Yes</v>
      </c>
    </row>
    <row r="14" spans="1:11" x14ac:dyDescent="0.2">
      <c r="A14" s="102" t="s">
        <v>315</v>
      </c>
      <c r="B14" s="34" t="s">
        <v>218</v>
      </c>
      <c r="C14" s="8">
        <v>95.248380130000001</v>
      </c>
      <c r="D14" s="9" t="str">
        <f>IF($B14="N/A","N/A",IF(C14&gt;100,"No",IF(C14&lt;95,"No","Yes")))</f>
        <v>Yes</v>
      </c>
      <c r="E14" s="8">
        <v>90.745818481000001</v>
      </c>
      <c r="F14" s="9" t="str">
        <f>IF($B14="N/A","N/A",IF(E14&gt;100,"No",IF(E14&lt;95,"No","Yes")))</f>
        <v>No</v>
      </c>
      <c r="G14" s="8">
        <v>75.517866389999995</v>
      </c>
      <c r="H14" s="9" t="str">
        <f>IF($B14="N/A","N/A",IF(G14&gt;100,"No",IF(G14&lt;95,"No","Yes")))</f>
        <v>No</v>
      </c>
      <c r="I14" s="10">
        <v>-4.7300000000000004</v>
      </c>
      <c r="J14" s="10">
        <v>-16.8</v>
      </c>
      <c r="K14" s="9" t="str">
        <f t="shared" si="0"/>
        <v>Yes</v>
      </c>
    </row>
    <row r="15" spans="1:11" x14ac:dyDescent="0.2">
      <c r="A15" s="102" t="s">
        <v>822</v>
      </c>
      <c r="B15" s="34" t="s">
        <v>225</v>
      </c>
      <c r="C15" s="8">
        <v>11.760582011</v>
      </c>
      <c r="D15" s="9" t="str">
        <f>IF($B15="N/A","N/A",IF(C15&gt;3,"Yes","No"))</f>
        <v>Yes</v>
      </c>
      <c r="E15" s="8">
        <v>10.08762653</v>
      </c>
      <c r="F15" s="9" t="str">
        <f>IF($B15="N/A","N/A",IF(E15&gt;3,"Yes","No"))</f>
        <v>Yes</v>
      </c>
      <c r="G15" s="8">
        <v>10.271044059999999</v>
      </c>
      <c r="H15" s="9" t="str">
        <f>IF($B15="N/A","N/A",IF(G15&gt;3,"Yes","No"))</f>
        <v>Yes</v>
      </c>
      <c r="I15" s="10">
        <v>-14.2</v>
      </c>
      <c r="J15" s="10">
        <v>1.8180000000000001</v>
      </c>
      <c r="K15" s="9" t="str">
        <f t="shared" si="0"/>
        <v>Yes</v>
      </c>
    </row>
    <row r="16" spans="1:11" x14ac:dyDescent="0.2">
      <c r="A16" s="102" t="s">
        <v>823</v>
      </c>
      <c r="B16" s="34" t="s">
        <v>226</v>
      </c>
      <c r="C16" s="8">
        <v>14.527717783</v>
      </c>
      <c r="D16" s="9" t="str">
        <f>IF($B16="N/A","N/A",IF(C16&gt;=8,"No",IF(C16&lt;2,"No","Yes")))</f>
        <v>No</v>
      </c>
      <c r="E16" s="8">
        <v>17.278173842000001</v>
      </c>
      <c r="F16" s="9" t="str">
        <f>IF($B16="N/A","N/A",IF(E16&gt;=8,"No",IF(E16&lt;2,"No","Yes")))</f>
        <v>No</v>
      </c>
      <c r="G16" s="8">
        <v>18.633091661999998</v>
      </c>
      <c r="H16" s="9" t="str">
        <f>IF($B16="N/A","N/A",IF(G16&gt;=8,"No",IF(G16&lt;2,"No","Yes")))</f>
        <v>No</v>
      </c>
      <c r="I16" s="10">
        <v>18.93</v>
      </c>
      <c r="J16" s="10">
        <v>7.8419999999999996</v>
      </c>
      <c r="K16" s="9" t="str">
        <f t="shared" si="0"/>
        <v>Yes</v>
      </c>
    </row>
    <row r="17" spans="1:11" x14ac:dyDescent="0.2">
      <c r="A17" s="102" t="s">
        <v>316</v>
      </c>
      <c r="B17" s="34" t="s">
        <v>227</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02" t="s">
        <v>31</v>
      </c>
      <c r="B18" s="34" t="s">
        <v>218</v>
      </c>
      <c r="C18" s="8">
        <v>99.622030237999994</v>
      </c>
      <c r="D18" s="9" t="str">
        <f>IF($B18="N/A","N/A",IF(C18&gt;100,"No",IF(C18&lt;95,"No","Yes")))</f>
        <v>Yes</v>
      </c>
      <c r="E18" s="8">
        <v>99.794351521999999</v>
      </c>
      <c r="F18" s="9" t="str">
        <f>IF($B18="N/A","N/A",IF(E18&gt;100,"No",IF(E18&lt;95,"No","Yes")))</f>
        <v>Yes</v>
      </c>
      <c r="G18" s="8">
        <v>99.818746762999993</v>
      </c>
      <c r="H18" s="9" t="str">
        <f>IF($B18="N/A","N/A",IF(G18&gt;100,"No",IF(G18&lt;95,"No","Yes")))</f>
        <v>Yes</v>
      </c>
      <c r="I18" s="10">
        <v>0.17299999999999999</v>
      </c>
      <c r="J18" s="10">
        <v>2.4400000000000002E-2</v>
      </c>
      <c r="K18" s="9" t="str">
        <f t="shared" si="0"/>
        <v>Yes</v>
      </c>
    </row>
    <row r="19" spans="1:11" x14ac:dyDescent="0.2">
      <c r="A19" s="102" t="s">
        <v>317</v>
      </c>
      <c r="B19" s="34" t="s">
        <v>218</v>
      </c>
      <c r="C19" s="8">
        <v>99.838012958999997</v>
      </c>
      <c r="D19" s="9" t="str">
        <f>IF($B19="N/A","N/A",IF(C19&gt;100,"No",IF(C19&lt;95,"No","Yes")))</f>
        <v>Yes</v>
      </c>
      <c r="E19" s="8">
        <v>99.931450506999994</v>
      </c>
      <c r="F19" s="9" t="str">
        <f>IF($B19="N/A","N/A",IF(E19&gt;100,"No",IF(E19&lt;95,"No","Yes")))</f>
        <v>Yes</v>
      </c>
      <c r="G19" s="8">
        <v>99.909373381999998</v>
      </c>
      <c r="H19" s="9" t="str">
        <f>IF($B19="N/A","N/A",IF(G19&gt;100,"No",IF(G19&lt;95,"No","Yes")))</f>
        <v>Yes</v>
      </c>
      <c r="I19" s="10">
        <v>9.3600000000000003E-2</v>
      </c>
      <c r="J19" s="10">
        <v>-2.1999999999999999E-2</v>
      </c>
      <c r="K19" s="9" t="str">
        <f t="shared" si="0"/>
        <v>Yes</v>
      </c>
    </row>
    <row r="20" spans="1:11" x14ac:dyDescent="0.2">
      <c r="A20" s="102" t="s">
        <v>318</v>
      </c>
      <c r="B20" s="34"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02" t="s">
        <v>825</v>
      </c>
      <c r="B21" s="34" t="s">
        <v>229</v>
      </c>
      <c r="C21" s="8">
        <v>6.5608351332000003</v>
      </c>
      <c r="D21" s="9" t="str">
        <f>IF($B21="N/A","N/A",IF(C21&gt;=2,"Yes","No"))</f>
        <v>Yes</v>
      </c>
      <c r="E21" s="8">
        <v>5.8506992047999997</v>
      </c>
      <c r="F21" s="9" t="str">
        <f>IF($B21="N/A","N/A",IF(E21&gt;=2,"Yes","No"))</f>
        <v>Yes</v>
      </c>
      <c r="G21" s="8">
        <v>5.4935266700999996</v>
      </c>
      <c r="H21" s="9" t="str">
        <f>IF($B21="N/A","N/A",IF(G21&gt;=2,"Yes","No"))</f>
        <v>Yes</v>
      </c>
      <c r="I21" s="10">
        <v>-10.8</v>
      </c>
      <c r="J21" s="10">
        <v>-6.1</v>
      </c>
      <c r="K21" s="9" t="str">
        <f t="shared" si="0"/>
        <v>Yes</v>
      </c>
    </row>
    <row r="22" spans="1:11" x14ac:dyDescent="0.2">
      <c r="A22" s="102" t="s">
        <v>826</v>
      </c>
      <c r="B22" s="34" t="s">
        <v>230</v>
      </c>
      <c r="C22" s="8">
        <v>4.3736501079999996</v>
      </c>
      <c r="D22" s="9" t="str">
        <f>IF($B22="N/A","N/A",IF(C22&gt;30,"No",IF(C22&lt;5,"No","Yes")))</f>
        <v>No</v>
      </c>
      <c r="E22" s="8">
        <v>2.9750479846000002</v>
      </c>
      <c r="F22" s="9" t="str">
        <f>IF($B22="N/A","N/A",IF(E22&gt;30,"No",IF(E22&lt;5,"No","Yes")))</f>
        <v>No</v>
      </c>
      <c r="G22" s="8">
        <v>2.4987053339999998</v>
      </c>
      <c r="H22" s="9" t="str">
        <f>IF($B22="N/A","N/A",IF(G22&gt;30,"No",IF(G22&lt;5,"No","Yes")))</f>
        <v>No</v>
      </c>
      <c r="I22" s="10">
        <v>-32</v>
      </c>
      <c r="J22" s="10">
        <v>-16</v>
      </c>
      <c r="K22" s="9" t="str">
        <f t="shared" si="0"/>
        <v>Yes</v>
      </c>
    </row>
    <row r="23" spans="1:11" x14ac:dyDescent="0.2">
      <c r="A23" s="102" t="s">
        <v>827</v>
      </c>
      <c r="B23" s="34" t="s">
        <v>231</v>
      </c>
      <c r="C23" s="8">
        <v>61.699064075000003</v>
      </c>
      <c r="D23" s="9" t="str">
        <f>IF($B23="N/A","N/A",IF(C23&gt;75,"No",IF(C23&lt;15,"No","Yes")))</f>
        <v>Yes</v>
      </c>
      <c r="E23" s="8">
        <v>71.401151631000005</v>
      </c>
      <c r="F23" s="9" t="str">
        <f>IF($B23="N/A","N/A",IF(E23&gt;75,"No",IF(E23&lt;15,"No","Yes")))</f>
        <v>Yes</v>
      </c>
      <c r="G23" s="8">
        <v>75.504919731000001</v>
      </c>
      <c r="H23" s="9" t="str">
        <f>IF($B23="N/A","N/A",IF(G23&gt;75,"No",IF(G23&lt;15,"No","Yes")))</f>
        <v>No</v>
      </c>
      <c r="I23" s="10">
        <v>15.72</v>
      </c>
      <c r="J23" s="10">
        <v>5.7469999999999999</v>
      </c>
      <c r="K23" s="9" t="str">
        <f t="shared" si="0"/>
        <v>Yes</v>
      </c>
    </row>
    <row r="24" spans="1:11" x14ac:dyDescent="0.2">
      <c r="A24" s="102" t="s">
        <v>828</v>
      </c>
      <c r="B24" s="34" t="s">
        <v>232</v>
      </c>
      <c r="C24" s="8">
        <v>33.927285816999998</v>
      </c>
      <c r="D24" s="9" t="str">
        <f>IF($B24="N/A","N/A",IF(C24&gt;70,"No",IF(C24&lt;25,"No","Yes")))</f>
        <v>Yes</v>
      </c>
      <c r="E24" s="8">
        <v>25.623800383999999</v>
      </c>
      <c r="F24" s="9" t="str">
        <f>IF($B24="N/A","N/A",IF(E24&gt;70,"No",IF(E24&lt;25,"No","Yes")))</f>
        <v>Yes</v>
      </c>
      <c r="G24" s="8">
        <v>21.996374934999999</v>
      </c>
      <c r="H24" s="9" t="str">
        <f>IF($B24="N/A","N/A",IF(G24&gt;70,"No",IF(G24&lt;25,"No","Yes")))</f>
        <v>No</v>
      </c>
      <c r="I24" s="10">
        <v>-24.5</v>
      </c>
      <c r="J24" s="10">
        <v>-14.2</v>
      </c>
      <c r="K24" s="9" t="str">
        <f t="shared" si="0"/>
        <v>Yes</v>
      </c>
    </row>
    <row r="25" spans="1:11" x14ac:dyDescent="0.2">
      <c r="A25" s="102" t="s">
        <v>322</v>
      </c>
      <c r="B25" s="34" t="s">
        <v>233</v>
      </c>
      <c r="C25" s="8">
        <v>30.597552195999999</v>
      </c>
      <c r="D25" s="9" t="str">
        <f>IF($B25="N/A","N/A",IF(C25&gt;70,"No",IF(C25&lt;35,"No","Yes")))</f>
        <v>No</v>
      </c>
      <c r="E25" s="8">
        <v>23.375377021999999</v>
      </c>
      <c r="F25" s="9" t="str">
        <f>IF($B25="N/A","N/A",IF(E25&gt;70,"No",IF(E25&lt;35,"No","Yes")))</f>
        <v>No</v>
      </c>
      <c r="G25" s="8">
        <v>19.704816157</v>
      </c>
      <c r="H25" s="9" t="str">
        <f>IF($B25="N/A","N/A",IF(G25&gt;70,"No",IF(G25&lt;35,"No","Yes")))</f>
        <v>No</v>
      </c>
      <c r="I25" s="10">
        <v>-23.6</v>
      </c>
      <c r="J25" s="10">
        <v>-15.7</v>
      </c>
      <c r="K25" s="9" t="str">
        <f t="shared" si="0"/>
        <v>Yes</v>
      </c>
    </row>
    <row r="26" spans="1:11" x14ac:dyDescent="0.2">
      <c r="A26" s="102" t="s">
        <v>829</v>
      </c>
      <c r="B26" s="34" t="s">
        <v>224</v>
      </c>
      <c r="C26" s="8">
        <v>2.0247058824000002</v>
      </c>
      <c r="D26" s="9" t="str">
        <f>IF($B26="N/A","N/A",IF(C26&gt;1,"Yes","No"))</f>
        <v>Yes</v>
      </c>
      <c r="E26" s="8">
        <v>1.9929618767999999</v>
      </c>
      <c r="F26" s="9" t="str">
        <f>IF($B26="N/A","N/A",IF(E26&gt;1,"Yes","No"))</f>
        <v>Yes</v>
      </c>
      <c r="G26" s="8">
        <v>2.0019710907000001</v>
      </c>
      <c r="H26" s="9" t="str">
        <f>IF($B26="N/A","N/A",IF(G26&gt;1,"Yes","No"))</f>
        <v>Yes</v>
      </c>
      <c r="I26" s="10">
        <v>-1.57</v>
      </c>
      <c r="J26" s="10">
        <v>0.4521</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99.647058823999998</v>
      </c>
      <c r="D28" s="9" t="str">
        <f>IF($B28="N/A","N/A",IF(C28&gt;15,"No",IF(C28&lt;-15,"No","Yes")))</f>
        <v>N/A</v>
      </c>
      <c r="E28" s="8">
        <v>99.648093841999994</v>
      </c>
      <c r="F28" s="9" t="str">
        <f>IF($B28="N/A","N/A",IF(E28&gt;15,"No",IF(E28&lt;-15,"No","Yes")))</f>
        <v>N/A</v>
      </c>
      <c r="G28" s="8">
        <v>100</v>
      </c>
      <c r="H28" s="9" t="str">
        <f>IF($B28="N/A","N/A",IF(G28&gt;15,"No",IF(G28&lt;-15,"No","Yes")))</f>
        <v>N/A</v>
      </c>
      <c r="I28" s="10">
        <v>1E-3</v>
      </c>
      <c r="J28" s="10">
        <v>0.35310000000000002</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99.941141848000001</v>
      </c>
      <c r="F30" s="9" t="str">
        <f>IF($B30="N/A","N/A",IF(E30&gt;15,"No",IF(E30&lt;-15,"No","Yes")))</f>
        <v>N/A</v>
      </c>
      <c r="G30" s="8">
        <v>100</v>
      </c>
      <c r="H30" s="9" t="str">
        <f>IF($B30="N/A","N/A",IF(G30&gt;15,"No",IF(G30&lt;-15,"No","Yes")))</f>
        <v>N/A</v>
      </c>
      <c r="I30" s="10">
        <v>-5.8999999999999997E-2</v>
      </c>
      <c r="J30" s="10">
        <v>5.8900000000000001E-2</v>
      </c>
      <c r="K30" s="9" t="str">
        <f t="shared" si="0"/>
        <v>Yes</v>
      </c>
    </row>
    <row r="31" spans="1:11" x14ac:dyDescent="0.2">
      <c r="A31" s="102" t="s">
        <v>326</v>
      </c>
      <c r="B31" s="34" t="s">
        <v>234</v>
      </c>
      <c r="C31" s="8">
        <v>0</v>
      </c>
      <c r="D31" s="9" t="str">
        <f>IF($B31="N/A","N/A",IF(C31&gt;=90,"Yes","No"))</f>
        <v>No</v>
      </c>
      <c r="E31" s="8">
        <v>0</v>
      </c>
      <c r="F31" s="9" t="str">
        <f>IF($B31="N/A","N/A",IF(E31&gt;=90,"Yes","No"))</f>
        <v>No</v>
      </c>
      <c r="G31" s="8">
        <v>0</v>
      </c>
      <c r="H31" s="9" t="str">
        <f>IF($B31="N/A","N/A",IF(G31&gt;=90,"Yes","No"))</f>
        <v>No</v>
      </c>
      <c r="I31" s="10" t="s">
        <v>1743</v>
      </c>
      <c r="J31" s="10" t="s">
        <v>1743</v>
      </c>
      <c r="K31" s="9" t="str">
        <f t="shared" si="0"/>
        <v>N/A</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0</v>
      </c>
      <c r="F6" s="9" t="str">
        <f>IF($B6="N/A","N/A",IF(E6&lt;0,"No","Yes"))</f>
        <v>N/A</v>
      </c>
      <c r="G6" s="35">
        <v>0</v>
      </c>
      <c r="H6" s="9" t="str">
        <f>IF($B6="N/A","N/A",IF(G6&lt;0,"No","Yes"))</f>
        <v>N/A</v>
      </c>
      <c r="I6" s="10" t="s">
        <v>217</v>
      </c>
      <c r="J6" s="10" t="s">
        <v>1743</v>
      </c>
      <c r="K6" s="9" t="str">
        <f t="shared" ref="K6:K35" si="0">IF(J6="Div by 0", "N/A", IF(J6="N/A","N/A", IF(J6&gt;30, "No", IF(J6&lt;-30, "No", "Yes"))))</f>
        <v>N/A</v>
      </c>
    </row>
    <row r="7" spans="1:11" x14ac:dyDescent="0.2">
      <c r="A7" s="102" t="s">
        <v>438</v>
      </c>
      <c r="B7" s="97" t="s">
        <v>217</v>
      </c>
      <c r="C7" s="9" t="s">
        <v>217</v>
      </c>
      <c r="D7" s="9" t="str">
        <f t="shared" ref="D7:D17" si="1">IF(OR($B7="N/A",$C7="N/A"),"N/A",IF(C7&lt;0,"No","Yes"))</f>
        <v>N/A</v>
      </c>
      <c r="E7" s="9" t="s">
        <v>1743</v>
      </c>
      <c r="F7" s="9" t="str">
        <f t="shared" ref="F7:F17" si="2">IF($B7="N/A","N/A",IF(E7&lt;0,"No","Yes"))</f>
        <v>N/A</v>
      </c>
      <c r="G7" s="9" t="s">
        <v>1743</v>
      </c>
      <c r="H7" s="9" t="str">
        <f t="shared" ref="H7:H17" si="3">IF($B7="N/A","N/A",IF(G7&lt;0,"No","Yes"))</f>
        <v>N/A</v>
      </c>
      <c r="I7" s="10" t="s">
        <v>217</v>
      </c>
      <c r="J7" s="10" t="s">
        <v>1743</v>
      </c>
      <c r="K7" s="9" t="str">
        <f t="shared" si="0"/>
        <v>N/A</v>
      </c>
    </row>
    <row r="8" spans="1:11" x14ac:dyDescent="0.2">
      <c r="A8" s="102" t="s">
        <v>439</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102" t="s">
        <v>440</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102" t="s">
        <v>441</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25" t="s">
        <v>328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25" t="s">
        <v>314</v>
      </c>
      <c r="B12" s="97" t="s">
        <v>217</v>
      </c>
      <c r="C12" s="9" t="s">
        <v>217</v>
      </c>
      <c r="D12" s="9" t="str">
        <f t="shared" si="1"/>
        <v>N/A</v>
      </c>
      <c r="E12" s="9" t="s">
        <v>1743</v>
      </c>
      <c r="F12" s="9" t="str">
        <f t="shared" si="2"/>
        <v>N/A</v>
      </c>
      <c r="G12" s="9" t="s">
        <v>1743</v>
      </c>
      <c r="H12" s="9" t="str">
        <f t="shared" si="3"/>
        <v>N/A</v>
      </c>
      <c r="I12" s="10" t="s">
        <v>217</v>
      </c>
      <c r="J12" s="10" t="s">
        <v>1743</v>
      </c>
      <c r="K12" s="9" t="str">
        <f t="shared" si="0"/>
        <v>N/A</v>
      </c>
    </row>
    <row r="13" spans="1:11" x14ac:dyDescent="0.2">
      <c r="A13" s="25" t="s">
        <v>821</v>
      </c>
      <c r="B13" s="97" t="s">
        <v>217</v>
      </c>
      <c r="C13" s="9" t="s">
        <v>217</v>
      </c>
      <c r="D13" s="9" t="str">
        <f t="shared" si="1"/>
        <v>N/A</v>
      </c>
      <c r="E13" s="9" t="s">
        <v>1743</v>
      </c>
      <c r="F13" s="9" t="str">
        <f t="shared" si="2"/>
        <v>N/A</v>
      </c>
      <c r="G13" s="9" t="s">
        <v>1743</v>
      </c>
      <c r="H13" s="9" t="str">
        <f t="shared" si="3"/>
        <v>N/A</v>
      </c>
      <c r="I13" s="10" t="s">
        <v>217</v>
      </c>
      <c r="J13" s="10" t="s">
        <v>1743</v>
      </c>
      <c r="K13" s="9" t="str">
        <f t="shared" si="0"/>
        <v>N/A</v>
      </c>
    </row>
    <row r="14" spans="1:11" x14ac:dyDescent="0.2">
      <c r="A14" s="25" t="s">
        <v>315</v>
      </c>
      <c r="B14" s="97" t="s">
        <v>217</v>
      </c>
      <c r="C14" s="9" t="s">
        <v>217</v>
      </c>
      <c r="D14" s="9" t="str">
        <f t="shared" si="1"/>
        <v>N/A</v>
      </c>
      <c r="E14" s="9" t="s">
        <v>1743</v>
      </c>
      <c r="F14" s="9" t="str">
        <f t="shared" si="2"/>
        <v>N/A</v>
      </c>
      <c r="G14" s="9" t="s">
        <v>1743</v>
      </c>
      <c r="H14" s="9" t="str">
        <f t="shared" si="3"/>
        <v>N/A</v>
      </c>
      <c r="I14" s="10" t="s">
        <v>217</v>
      </c>
      <c r="J14" s="10" t="s">
        <v>1743</v>
      </c>
      <c r="K14" s="9" t="str">
        <f t="shared" si="0"/>
        <v>N/A</v>
      </c>
    </row>
    <row r="15" spans="1:11" x14ac:dyDescent="0.2">
      <c r="A15" s="25" t="s">
        <v>822</v>
      </c>
      <c r="B15" s="97" t="s">
        <v>217</v>
      </c>
      <c r="C15" s="9" t="s">
        <v>217</v>
      </c>
      <c r="D15" s="9" t="str">
        <f t="shared" si="1"/>
        <v>N/A</v>
      </c>
      <c r="E15" s="9" t="s">
        <v>1743</v>
      </c>
      <c r="F15" s="9" t="str">
        <f t="shared" si="2"/>
        <v>N/A</v>
      </c>
      <c r="G15" s="9" t="s">
        <v>1743</v>
      </c>
      <c r="H15" s="9" t="str">
        <f t="shared" si="3"/>
        <v>N/A</v>
      </c>
      <c r="I15" s="10" t="s">
        <v>217</v>
      </c>
      <c r="J15" s="10" t="s">
        <v>1743</v>
      </c>
      <c r="K15" s="9" t="str">
        <f t="shared" si="0"/>
        <v>N/A</v>
      </c>
    </row>
    <row r="16" spans="1:11" x14ac:dyDescent="0.2">
      <c r="A16" s="25" t="s">
        <v>831</v>
      </c>
      <c r="B16" s="97" t="s">
        <v>217</v>
      </c>
      <c r="C16" s="9" t="s">
        <v>217</v>
      </c>
      <c r="D16" s="9" t="str">
        <f t="shared" si="1"/>
        <v>N/A</v>
      </c>
      <c r="E16" s="9" t="s">
        <v>1743</v>
      </c>
      <c r="F16" s="9" t="str">
        <f t="shared" si="2"/>
        <v>N/A</v>
      </c>
      <c r="G16" s="9" t="s">
        <v>1743</v>
      </c>
      <c r="H16" s="9" t="str">
        <f t="shared" si="3"/>
        <v>N/A</v>
      </c>
      <c r="I16" s="10" t="s">
        <v>217</v>
      </c>
      <c r="J16" s="10" t="s">
        <v>1743</v>
      </c>
      <c r="K16" s="9" t="str">
        <f t="shared" si="0"/>
        <v>N/A</v>
      </c>
    </row>
    <row r="17" spans="1:11" x14ac:dyDescent="0.2">
      <c r="A17" s="25" t="s">
        <v>824</v>
      </c>
      <c r="B17" s="97" t="s">
        <v>217</v>
      </c>
      <c r="C17" s="9" t="s">
        <v>217</v>
      </c>
      <c r="D17" s="9" t="str">
        <f t="shared" si="1"/>
        <v>N/A</v>
      </c>
      <c r="E17" s="9" t="s">
        <v>1743</v>
      </c>
      <c r="F17" s="9" t="str">
        <f t="shared" si="2"/>
        <v>N/A</v>
      </c>
      <c r="G17" s="9" t="s">
        <v>1743</v>
      </c>
      <c r="H17" s="9" t="str">
        <f t="shared" si="3"/>
        <v>N/A</v>
      </c>
      <c r="I17" s="10" t="s">
        <v>217</v>
      </c>
      <c r="J17" s="10" t="s">
        <v>1743</v>
      </c>
      <c r="K17" s="9" t="str">
        <f t="shared" si="0"/>
        <v>N/A</v>
      </c>
    </row>
    <row r="18" spans="1:11" x14ac:dyDescent="0.2">
      <c r="A18" s="102" t="s">
        <v>316</v>
      </c>
      <c r="B18" s="34" t="s">
        <v>227</v>
      </c>
      <c r="C18" s="9" t="s">
        <v>217</v>
      </c>
      <c r="D18" s="9" t="str">
        <f>IF(OR($B18="N/A",$C18="N/A"),"N/A",IF(C18&gt;100,"No",IF(C18&lt;98,"No","Yes")))</f>
        <v>N/A</v>
      </c>
      <c r="E18" s="9" t="s">
        <v>1743</v>
      </c>
      <c r="F18" s="9" t="str">
        <f>IF(OR($B18="N/A",$E18="N/A"),"N/A",IF(E18&gt;100,"No",IF(E18&lt;98,"No","Yes")))</f>
        <v>No</v>
      </c>
      <c r="G18" s="9" t="s">
        <v>1743</v>
      </c>
      <c r="H18" s="9" t="str">
        <f>IF($B18="N/A","N/A",IF(G18&gt;100,"No",IF(G18&lt;98,"No","Yes")))</f>
        <v>No</v>
      </c>
      <c r="I18" s="10" t="s">
        <v>217</v>
      </c>
      <c r="J18" s="10" t="s">
        <v>1743</v>
      </c>
      <c r="K18" s="9" t="str">
        <f t="shared" si="0"/>
        <v>N/A</v>
      </c>
    </row>
    <row r="19" spans="1:11" x14ac:dyDescent="0.2">
      <c r="A19" s="102" t="s">
        <v>31</v>
      </c>
      <c r="B19" s="34" t="s">
        <v>218</v>
      </c>
      <c r="C19" s="9" t="s">
        <v>217</v>
      </c>
      <c r="D19" s="9" t="str">
        <f>IF(OR($B19="N/A",$C19="N/A"),"N/A",IF(C19&gt;100,"No",IF(C19&lt;95,"No","Yes")))</f>
        <v>N/A</v>
      </c>
      <c r="E19" s="9" t="s">
        <v>1743</v>
      </c>
      <c r="F19" s="9" t="str">
        <f>IF(OR($B19="N/A",$E19="N/A"),"N/A",IF(E19&gt;100,"No",IF(E19&lt;98,"No","Yes")))</f>
        <v>No</v>
      </c>
      <c r="G19" s="9" t="s">
        <v>1743</v>
      </c>
      <c r="H19" s="9" t="str">
        <f>IF($B19="N/A","N/A",IF(G19&gt;100,"No",IF(G19&lt;95,"No","Yes")))</f>
        <v>No</v>
      </c>
      <c r="I19" s="10" t="s">
        <v>217</v>
      </c>
      <c r="J19" s="10" t="s">
        <v>1743</v>
      </c>
      <c r="K19" s="9" t="str">
        <f t="shared" si="0"/>
        <v>N/A</v>
      </c>
    </row>
    <row r="20" spans="1:11" x14ac:dyDescent="0.2">
      <c r="A20" s="25" t="s">
        <v>317</v>
      </c>
      <c r="B20" s="97" t="s">
        <v>217</v>
      </c>
      <c r="C20" s="9" t="s">
        <v>217</v>
      </c>
      <c r="D20" s="9" t="str">
        <f t="shared" ref="D20:D35" si="4">IF(OR($B20="N/A",$C20="N/A"),"N/A",IF(C20&lt;0,"No","Yes"))</f>
        <v>N/A</v>
      </c>
      <c r="E20" s="9" t="s">
        <v>1743</v>
      </c>
      <c r="F20" s="9" t="str">
        <f t="shared" ref="F20:F34" si="5">IF($B20="N/A","N/A",IF(E20&lt;0,"No","Yes"))</f>
        <v>N/A</v>
      </c>
      <c r="G20" s="9" t="s">
        <v>1743</v>
      </c>
      <c r="H20" s="9" t="str">
        <f t="shared" ref="H20:H35" si="6">IF($B20="N/A","N/A",IF(G20&lt;0,"No","Yes"))</f>
        <v>N/A</v>
      </c>
      <c r="I20" s="10" t="s">
        <v>217</v>
      </c>
      <c r="J20" s="10" t="s">
        <v>1743</v>
      </c>
      <c r="K20" s="9" t="str">
        <f t="shared" si="0"/>
        <v>N/A</v>
      </c>
    </row>
    <row r="21" spans="1:11" x14ac:dyDescent="0.2">
      <c r="A21" s="25" t="s">
        <v>832</v>
      </c>
      <c r="B21" s="97" t="s">
        <v>217</v>
      </c>
      <c r="C21" s="9" t="s">
        <v>217</v>
      </c>
      <c r="D21" s="9" t="str">
        <f t="shared" si="4"/>
        <v>N/A</v>
      </c>
      <c r="E21" s="9" t="s">
        <v>1743</v>
      </c>
      <c r="F21" s="9" t="str">
        <f t="shared" si="5"/>
        <v>N/A</v>
      </c>
      <c r="G21" s="9" t="s">
        <v>1743</v>
      </c>
      <c r="H21" s="9" t="str">
        <f t="shared" si="6"/>
        <v>N/A</v>
      </c>
      <c r="I21" s="10" t="s">
        <v>217</v>
      </c>
      <c r="J21" s="10" t="s">
        <v>1743</v>
      </c>
      <c r="K21" s="9" t="str">
        <f t="shared" si="0"/>
        <v>N/A</v>
      </c>
    </row>
    <row r="22" spans="1:11" x14ac:dyDescent="0.2">
      <c r="A22" s="25" t="s">
        <v>318</v>
      </c>
      <c r="B22" s="97" t="s">
        <v>217</v>
      </c>
      <c r="C22" s="9" t="s">
        <v>217</v>
      </c>
      <c r="D22" s="9" t="str">
        <f t="shared" si="4"/>
        <v>N/A</v>
      </c>
      <c r="E22" s="9" t="s">
        <v>1743</v>
      </c>
      <c r="F22" s="9" t="str">
        <f t="shared" si="5"/>
        <v>N/A</v>
      </c>
      <c r="G22" s="9" t="s">
        <v>1743</v>
      </c>
      <c r="H22" s="9" t="str">
        <f t="shared" si="6"/>
        <v>N/A</v>
      </c>
      <c r="I22" s="10" t="s">
        <v>217</v>
      </c>
      <c r="J22" s="10" t="s">
        <v>1743</v>
      </c>
      <c r="K22" s="9" t="str">
        <f t="shared" si="0"/>
        <v>N/A</v>
      </c>
    </row>
    <row r="23" spans="1:11" x14ac:dyDescent="0.2">
      <c r="A23" s="25" t="s">
        <v>825</v>
      </c>
      <c r="B23" s="97" t="s">
        <v>217</v>
      </c>
      <c r="C23" s="9" t="s">
        <v>217</v>
      </c>
      <c r="D23" s="9" t="str">
        <f t="shared" si="4"/>
        <v>N/A</v>
      </c>
      <c r="E23" s="9" t="s">
        <v>1743</v>
      </c>
      <c r="F23" s="9" t="str">
        <f t="shared" si="5"/>
        <v>N/A</v>
      </c>
      <c r="G23" s="9" t="s">
        <v>1743</v>
      </c>
      <c r="H23" s="9" t="str">
        <f t="shared" si="6"/>
        <v>N/A</v>
      </c>
      <c r="I23" s="10" t="s">
        <v>217</v>
      </c>
      <c r="J23" s="10" t="s">
        <v>1743</v>
      </c>
      <c r="K23" s="9" t="str">
        <f t="shared" si="0"/>
        <v>N/A</v>
      </c>
    </row>
    <row r="24" spans="1:11" x14ac:dyDescent="0.2">
      <c r="A24" s="25" t="s">
        <v>319</v>
      </c>
      <c r="B24" s="97" t="s">
        <v>217</v>
      </c>
      <c r="C24" s="9" t="s">
        <v>217</v>
      </c>
      <c r="D24" s="9" t="str">
        <f t="shared" si="4"/>
        <v>N/A</v>
      </c>
      <c r="E24" s="9" t="s">
        <v>1743</v>
      </c>
      <c r="F24" s="9" t="str">
        <f t="shared" si="5"/>
        <v>N/A</v>
      </c>
      <c r="G24" s="9" t="s">
        <v>1743</v>
      </c>
      <c r="H24" s="9" t="str">
        <f t="shared" si="6"/>
        <v>N/A</v>
      </c>
      <c r="I24" s="10" t="s">
        <v>217</v>
      </c>
      <c r="J24" s="10" t="s">
        <v>1743</v>
      </c>
      <c r="K24" s="9" t="str">
        <f t="shared" si="0"/>
        <v>N/A</v>
      </c>
    </row>
    <row r="25" spans="1:11" x14ac:dyDescent="0.2">
      <c r="A25" s="25" t="s">
        <v>320</v>
      </c>
      <c r="B25" s="97" t="s">
        <v>217</v>
      </c>
      <c r="C25" s="9" t="s">
        <v>217</v>
      </c>
      <c r="D25" s="9" t="str">
        <f t="shared" si="4"/>
        <v>N/A</v>
      </c>
      <c r="E25" s="9" t="s">
        <v>1743</v>
      </c>
      <c r="F25" s="9" t="str">
        <f t="shared" si="5"/>
        <v>N/A</v>
      </c>
      <c r="G25" s="9" t="s">
        <v>1743</v>
      </c>
      <c r="H25" s="9" t="str">
        <f t="shared" si="6"/>
        <v>N/A</v>
      </c>
      <c r="I25" s="10" t="s">
        <v>217</v>
      </c>
      <c r="J25" s="10" t="s">
        <v>1743</v>
      </c>
      <c r="K25" s="9" t="str">
        <f t="shared" si="0"/>
        <v>N/A</v>
      </c>
    </row>
    <row r="26" spans="1:11" x14ac:dyDescent="0.2">
      <c r="A26" s="25" t="s">
        <v>321</v>
      </c>
      <c r="B26" s="97" t="s">
        <v>217</v>
      </c>
      <c r="C26" s="9" t="s">
        <v>217</v>
      </c>
      <c r="D26" s="9" t="str">
        <f t="shared" si="4"/>
        <v>N/A</v>
      </c>
      <c r="E26" s="9" t="s">
        <v>1743</v>
      </c>
      <c r="F26" s="9" t="str">
        <f t="shared" si="5"/>
        <v>N/A</v>
      </c>
      <c r="G26" s="9" t="s">
        <v>1743</v>
      </c>
      <c r="H26" s="9" t="str">
        <f t="shared" si="6"/>
        <v>N/A</v>
      </c>
      <c r="I26" s="10" t="s">
        <v>217</v>
      </c>
      <c r="J26" s="10" t="s">
        <v>1743</v>
      </c>
      <c r="K26" s="9" t="str">
        <f t="shared" si="0"/>
        <v>N/A</v>
      </c>
    </row>
    <row r="27" spans="1:11" x14ac:dyDescent="0.2">
      <c r="A27" s="25" t="s">
        <v>322</v>
      </c>
      <c r="B27" s="97" t="s">
        <v>217</v>
      </c>
      <c r="C27" s="9" t="s">
        <v>217</v>
      </c>
      <c r="D27" s="9" t="str">
        <f t="shared" si="4"/>
        <v>N/A</v>
      </c>
      <c r="E27" s="9" t="s">
        <v>1743</v>
      </c>
      <c r="F27" s="9" t="str">
        <f t="shared" si="5"/>
        <v>N/A</v>
      </c>
      <c r="G27" s="9" t="s">
        <v>1743</v>
      </c>
      <c r="H27" s="9" t="str">
        <f t="shared" si="6"/>
        <v>N/A</v>
      </c>
      <c r="I27" s="10" t="s">
        <v>217</v>
      </c>
      <c r="J27" s="10" t="s">
        <v>1743</v>
      </c>
      <c r="K27" s="9" t="str">
        <f t="shared" si="0"/>
        <v>N/A</v>
      </c>
    </row>
    <row r="28" spans="1:11" x14ac:dyDescent="0.2">
      <c r="A28" s="25" t="s">
        <v>829</v>
      </c>
      <c r="B28" s="97" t="s">
        <v>217</v>
      </c>
      <c r="C28" s="9" t="s">
        <v>217</v>
      </c>
      <c r="D28" s="9" t="str">
        <f t="shared" si="4"/>
        <v>N/A</v>
      </c>
      <c r="E28" s="9" t="s">
        <v>1743</v>
      </c>
      <c r="F28" s="9" t="str">
        <f t="shared" si="5"/>
        <v>N/A</v>
      </c>
      <c r="G28" s="9" t="s">
        <v>1743</v>
      </c>
      <c r="H28" s="9" t="str">
        <f t="shared" si="6"/>
        <v>N/A</v>
      </c>
      <c r="I28" s="10" t="s">
        <v>217</v>
      </c>
      <c r="J28" s="10" t="s">
        <v>1743</v>
      </c>
      <c r="K28" s="9" t="str">
        <f t="shared" si="0"/>
        <v>N/A</v>
      </c>
    </row>
    <row r="29" spans="1:11" x14ac:dyDescent="0.2">
      <c r="A29" s="25" t="s">
        <v>323</v>
      </c>
      <c r="B29" s="97" t="s">
        <v>217</v>
      </c>
      <c r="C29" s="9" t="s">
        <v>217</v>
      </c>
      <c r="D29" s="9" t="str">
        <f t="shared" si="4"/>
        <v>N/A</v>
      </c>
      <c r="E29" s="9" t="s">
        <v>1743</v>
      </c>
      <c r="F29" s="9" t="str">
        <f t="shared" si="5"/>
        <v>N/A</v>
      </c>
      <c r="G29" s="9" t="s">
        <v>1743</v>
      </c>
      <c r="H29" s="9" t="str">
        <f t="shared" si="6"/>
        <v>N/A</v>
      </c>
      <c r="I29" s="10" t="s">
        <v>217</v>
      </c>
      <c r="J29" s="10" t="s">
        <v>1743</v>
      </c>
      <c r="K29" s="9" t="str">
        <f t="shared" si="0"/>
        <v>N/A</v>
      </c>
    </row>
    <row r="30" spans="1:11" x14ac:dyDescent="0.2">
      <c r="A30" s="25" t="s">
        <v>830</v>
      </c>
      <c r="B30" s="97" t="s">
        <v>217</v>
      </c>
      <c r="C30" s="9" t="s">
        <v>217</v>
      </c>
      <c r="D30" s="9" t="str">
        <f t="shared" si="4"/>
        <v>N/A</v>
      </c>
      <c r="E30" s="9" t="s">
        <v>1743</v>
      </c>
      <c r="F30" s="9" t="str">
        <f t="shared" si="5"/>
        <v>N/A</v>
      </c>
      <c r="G30" s="9" t="s">
        <v>1743</v>
      </c>
      <c r="H30" s="9" t="str">
        <f t="shared" si="6"/>
        <v>N/A</v>
      </c>
      <c r="I30" s="10" t="s">
        <v>217</v>
      </c>
      <c r="J30" s="10" t="s">
        <v>1743</v>
      </c>
      <c r="K30" s="9" t="str">
        <f t="shared" si="0"/>
        <v>N/A</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t="s">
        <v>1743</v>
      </c>
      <c r="F32" s="9" t="str">
        <f t="shared" si="5"/>
        <v>N/A</v>
      </c>
      <c r="G32" s="9" t="s">
        <v>1743</v>
      </c>
      <c r="H32" s="9" t="str">
        <f t="shared" si="6"/>
        <v>N/A</v>
      </c>
      <c r="I32" s="10" t="s">
        <v>217</v>
      </c>
      <c r="J32" s="10" t="s">
        <v>1743</v>
      </c>
      <c r="K32" s="9" t="str">
        <f t="shared" si="0"/>
        <v>N/A</v>
      </c>
    </row>
    <row r="33" spans="1:11" x14ac:dyDescent="0.2">
      <c r="A33" s="25" t="s">
        <v>326</v>
      </c>
      <c r="B33" s="97" t="s">
        <v>217</v>
      </c>
      <c r="C33" s="9" t="s">
        <v>217</v>
      </c>
      <c r="D33" s="9" t="str">
        <f t="shared" si="4"/>
        <v>N/A</v>
      </c>
      <c r="E33" s="9" t="s">
        <v>1743</v>
      </c>
      <c r="F33" s="9" t="str">
        <f t="shared" si="5"/>
        <v>N/A</v>
      </c>
      <c r="G33" s="9" t="s">
        <v>1743</v>
      </c>
      <c r="H33" s="9" t="str">
        <f t="shared" si="6"/>
        <v>N/A</v>
      </c>
      <c r="I33" s="10" t="s">
        <v>217</v>
      </c>
      <c r="J33" s="10" t="s">
        <v>1743</v>
      </c>
      <c r="K33" s="9" t="str">
        <f t="shared" si="0"/>
        <v>N/A</v>
      </c>
    </row>
    <row r="34" spans="1:11" x14ac:dyDescent="0.2">
      <c r="A34" s="25" t="s">
        <v>327</v>
      </c>
      <c r="B34" s="97" t="s">
        <v>217</v>
      </c>
      <c r="C34" s="9" t="s">
        <v>217</v>
      </c>
      <c r="D34" s="9" t="str">
        <f t="shared" si="4"/>
        <v>N/A</v>
      </c>
      <c r="E34" s="9" t="s">
        <v>1743</v>
      </c>
      <c r="F34" s="9" t="str">
        <f t="shared" si="5"/>
        <v>N/A</v>
      </c>
      <c r="G34" s="9" t="s">
        <v>1743</v>
      </c>
      <c r="H34" s="9" t="str">
        <f t="shared" si="6"/>
        <v>N/A</v>
      </c>
      <c r="I34" s="10" t="s">
        <v>217</v>
      </c>
      <c r="J34" s="10" t="s">
        <v>1743</v>
      </c>
      <c r="K34" s="9" t="str">
        <f t="shared" si="0"/>
        <v>N/A</v>
      </c>
    </row>
    <row r="35" spans="1:11" ht="25.5" x14ac:dyDescent="0.2">
      <c r="A35" s="25" t="s">
        <v>369</v>
      </c>
      <c r="B35" s="97" t="s">
        <v>217</v>
      </c>
      <c r="C35" s="9" t="s">
        <v>217</v>
      </c>
      <c r="D35" s="9" t="str">
        <f t="shared" si="4"/>
        <v>N/A</v>
      </c>
      <c r="E35" s="9" t="s">
        <v>1743</v>
      </c>
      <c r="F35" s="9" t="str">
        <f>IF($B35="N/A","N/A",IF(E35&lt;0,"No","Yes"))</f>
        <v>N/A</v>
      </c>
      <c r="G35" s="9" t="s">
        <v>1743</v>
      </c>
      <c r="H35" s="9" t="str">
        <f t="shared" si="6"/>
        <v>N/A</v>
      </c>
      <c r="I35" s="10" t="s">
        <v>217</v>
      </c>
      <c r="J35" s="10" t="s">
        <v>1743</v>
      </c>
      <c r="K35" s="9" t="str">
        <f t="shared" si="0"/>
        <v>N/A</v>
      </c>
    </row>
    <row r="36" spans="1:11" x14ac:dyDescent="0.2">
      <c r="A36" s="28" t="s">
        <v>373</v>
      </c>
      <c r="B36" s="1" t="s">
        <v>217</v>
      </c>
      <c r="C36" s="8" t="s">
        <v>217</v>
      </c>
      <c r="D36" s="9" t="str">
        <f t="shared" ref="D36:D39" si="7">IF($B36="N/A","N/A",IF(C36&lt;0,"No","Yes"))</f>
        <v>N/A</v>
      </c>
      <c r="E36" s="8" t="s">
        <v>1743</v>
      </c>
      <c r="F36" s="9" t="str">
        <f t="shared" ref="F36:F39" si="8">IF($B36="N/A","N/A",IF(E36&lt;0,"No","Yes"))</f>
        <v>N/A</v>
      </c>
      <c r="G36" s="8" t="s">
        <v>1743</v>
      </c>
      <c r="H36" s="9" t="str">
        <f t="shared" ref="H36:H39" si="9">IF($B36="N/A","N/A",IF(G36&lt;0,"No","Yes"))</f>
        <v>N/A</v>
      </c>
      <c r="I36" s="10" t="s">
        <v>217</v>
      </c>
      <c r="J36" s="10" t="s">
        <v>1743</v>
      </c>
      <c r="K36" s="9" t="str">
        <f>IF(J36="Div by 0", "N/A", IF(J36="N/A","N/A", IF(J36&gt;30, "No", IF(J36&lt;-30, "No", "Yes"))))</f>
        <v>N/A</v>
      </c>
    </row>
    <row r="37" spans="1:11" x14ac:dyDescent="0.2">
      <c r="A37" s="28" t="s">
        <v>374</v>
      </c>
      <c r="B37" s="1" t="s">
        <v>217</v>
      </c>
      <c r="C37" s="8" t="s">
        <v>217</v>
      </c>
      <c r="D37" s="9" t="str">
        <f t="shared" si="7"/>
        <v>N/A</v>
      </c>
      <c r="E37" s="8" t="s">
        <v>1743</v>
      </c>
      <c r="F37" s="9" t="str">
        <f t="shared" si="8"/>
        <v>N/A</v>
      </c>
      <c r="G37" s="8" t="s">
        <v>1743</v>
      </c>
      <c r="H37" s="9" t="str">
        <f t="shared" si="9"/>
        <v>N/A</v>
      </c>
      <c r="I37" s="10" t="s">
        <v>217</v>
      </c>
      <c r="J37" s="10" t="s">
        <v>1743</v>
      </c>
      <c r="K37" s="9" t="str">
        <f>IF(J37="Div by 0", "N/A", IF(J37="N/A","N/A", IF(J37&gt;30, "No", IF(J37&lt;-30, "No", "Yes"))))</f>
        <v>N/A</v>
      </c>
    </row>
    <row r="38" spans="1:11" x14ac:dyDescent="0.2">
      <c r="A38" s="28" t="s">
        <v>375</v>
      </c>
      <c r="B38" s="1" t="s">
        <v>217</v>
      </c>
      <c r="C38" s="8" t="s">
        <v>217</v>
      </c>
      <c r="D38" s="9" t="str">
        <f t="shared" si="7"/>
        <v>N/A</v>
      </c>
      <c r="E38" s="8" t="s">
        <v>1743</v>
      </c>
      <c r="F38" s="9" t="str">
        <f t="shared" si="8"/>
        <v>N/A</v>
      </c>
      <c r="G38" s="8" t="s">
        <v>1743</v>
      </c>
      <c r="H38" s="9" t="str">
        <f t="shared" si="9"/>
        <v>N/A</v>
      </c>
      <c r="I38" s="10" t="s">
        <v>217</v>
      </c>
      <c r="J38" s="10" t="s">
        <v>1743</v>
      </c>
      <c r="K38" s="9" t="str">
        <f>IF(J38="Div by 0", "N/A", IF(J38="N/A","N/A", IF(J38&gt;30, "No", IF(J38&lt;-30, "No", "Yes"))))</f>
        <v>N/A</v>
      </c>
    </row>
    <row r="39" spans="1:11" x14ac:dyDescent="0.2">
      <c r="A39" s="28" t="s">
        <v>376</v>
      </c>
      <c r="B39" s="1" t="s">
        <v>217</v>
      </c>
      <c r="C39" s="8" t="s">
        <v>217</v>
      </c>
      <c r="D39" s="9" t="str">
        <f t="shared" si="7"/>
        <v>N/A</v>
      </c>
      <c r="E39" s="8" t="s">
        <v>1743</v>
      </c>
      <c r="F39" s="9" t="str">
        <f t="shared" si="8"/>
        <v>N/A</v>
      </c>
      <c r="G39" s="8" t="s">
        <v>1743</v>
      </c>
      <c r="H39" s="9" t="str">
        <f t="shared" si="9"/>
        <v>N/A</v>
      </c>
      <c r="I39" s="10" t="s">
        <v>217</v>
      </c>
      <c r="J39" s="10" t="s">
        <v>1743</v>
      </c>
      <c r="K39" s="9" t="str">
        <f>IF(J39="Div by 0", "N/A", IF(J39="N/A","N/A", IF(J39&gt;30, "No", IF(J39&lt;-30, "No", "Yes"))))</f>
        <v>N/A</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66725</v>
      </c>
      <c r="D7" s="31" t="str">
        <f>IF($B7="N/A","N/A",IF(C7&gt;15,"No",IF(C7&lt;-15,"No","Yes")))</f>
        <v>N/A</v>
      </c>
      <c r="E7" s="30">
        <v>67374</v>
      </c>
      <c r="F7" s="31" t="str">
        <f>IF($B7="N/A","N/A",IF(E7&gt;15,"No",IF(E7&lt;-15,"No","Yes")))</f>
        <v>N/A</v>
      </c>
      <c r="G7" s="30">
        <v>67919</v>
      </c>
      <c r="H7" s="31" t="str">
        <f>IF($B7="N/A","N/A",IF(G7&gt;15,"No",IF(G7&lt;-15,"No","Yes")))</f>
        <v>N/A</v>
      </c>
      <c r="I7" s="32">
        <v>0.97260000000000002</v>
      </c>
      <c r="J7" s="32">
        <v>0.80889999999999995</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99" t="s">
        <v>119</v>
      </c>
      <c r="B9" s="34" t="s">
        <v>217</v>
      </c>
      <c r="C9" s="8">
        <v>0</v>
      </c>
      <c r="D9" s="9" t="str">
        <f>IF($B9="N/A","N/A",IF(C9&gt;15,"No",IF(C9&lt;-15,"No","Yes")))</f>
        <v>N/A</v>
      </c>
      <c r="E9" s="8">
        <v>0</v>
      </c>
      <c r="F9" s="9" t="str">
        <f>IF($B9="N/A","N/A",IF(E9&gt;15,"No",IF(E9&lt;-15,"No","Yes")))</f>
        <v>N/A</v>
      </c>
      <c r="G9" s="8">
        <v>0</v>
      </c>
      <c r="H9" s="9" t="str">
        <f>IF($B9="N/A","N/A",IF(G9&gt;15,"No",IF(G9&lt;-15,"No","Yes")))</f>
        <v>N/A</v>
      </c>
      <c r="I9" s="10" t="s">
        <v>1743</v>
      </c>
      <c r="J9" s="10" t="s">
        <v>1743</v>
      </c>
      <c r="K9" s="9" t="str">
        <f t="shared" si="0"/>
        <v>N/A</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100</v>
      </c>
      <c r="F11" s="9" t="str">
        <f>IF(OR($B11="N/A",$E11="N/A"),"N/A",IF(E11&gt;100,"No",IF(E11&lt;95,"No","Yes")))</f>
        <v>Yes</v>
      </c>
      <c r="G11" s="8">
        <v>100</v>
      </c>
      <c r="H11" s="9" t="str">
        <f>IF($B11="N/A","N/A",IF(G11&gt;100,"No",IF(G11&lt;95,"No","Yes")))</f>
        <v>Yes</v>
      </c>
      <c r="I11" s="10" t="s">
        <v>217</v>
      </c>
      <c r="J11" s="10">
        <v>0</v>
      </c>
      <c r="K11" s="9" t="str">
        <f t="shared" si="0"/>
        <v>Yes</v>
      </c>
    </row>
    <row r="12" spans="1:11"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21.146139460000001</v>
      </c>
      <c r="F13" s="9" t="str">
        <f t="shared" si="2"/>
        <v>No</v>
      </c>
      <c r="G13" s="8">
        <v>27.289859979999999</v>
      </c>
      <c r="H13" s="9" t="str">
        <f t="shared" si="3"/>
        <v>No</v>
      </c>
      <c r="I13" s="10" t="s">
        <v>217</v>
      </c>
      <c r="J13" s="10">
        <v>29.05</v>
      </c>
      <c r="K13" s="9" t="str">
        <f t="shared" si="0"/>
        <v>Yes</v>
      </c>
    </row>
    <row r="14" spans="1:11" x14ac:dyDescent="0.2">
      <c r="A14" s="99" t="s">
        <v>13</v>
      </c>
      <c r="B14" s="34" t="s">
        <v>217</v>
      </c>
      <c r="C14" s="35">
        <v>66725</v>
      </c>
      <c r="D14" s="9" t="str">
        <f>IF($B14="N/A","N/A",IF(C14&gt;15,"No",IF(C14&lt;-15,"No","Yes")))</f>
        <v>N/A</v>
      </c>
      <c r="E14" s="35">
        <v>67374</v>
      </c>
      <c r="F14" s="9" t="str">
        <f>IF($B14="N/A","N/A",IF(E14&gt;15,"No",IF(E14&lt;-15,"No","Yes")))</f>
        <v>N/A</v>
      </c>
      <c r="G14" s="35">
        <v>67919</v>
      </c>
      <c r="H14" s="9" t="str">
        <f>IF($B14="N/A","N/A",IF(G14&gt;15,"No",IF(G14&lt;-15,"No","Yes")))</f>
        <v>N/A</v>
      </c>
      <c r="I14" s="10">
        <v>0.97260000000000002</v>
      </c>
      <c r="J14" s="10">
        <v>0.80889999999999995</v>
      </c>
      <c r="K14" s="9" t="str">
        <f t="shared" si="0"/>
        <v>Yes</v>
      </c>
    </row>
    <row r="15" spans="1:11" x14ac:dyDescent="0.2">
      <c r="A15" s="99" t="s">
        <v>442</v>
      </c>
      <c r="B15" s="34" t="s">
        <v>219</v>
      </c>
      <c r="C15" s="8">
        <v>0.6699138254</v>
      </c>
      <c r="D15" s="9" t="str">
        <f>IF($B15="N/A","N/A",IF(C15&gt;20,"No",IF(C15&lt;5,"No","Yes")))</f>
        <v>No</v>
      </c>
      <c r="E15" s="8">
        <v>0.90539377210000005</v>
      </c>
      <c r="F15" s="9" t="str">
        <f>IF($B15="N/A","N/A",IF(E15&gt;20,"No",IF(E15&lt;5,"No","Yes")))</f>
        <v>No</v>
      </c>
      <c r="G15" s="8">
        <v>0.64046879369999998</v>
      </c>
      <c r="H15" s="9" t="str">
        <f>IF($B15="N/A","N/A",IF(G15&gt;20,"No",IF(G15&lt;5,"No","Yes")))</f>
        <v>No</v>
      </c>
      <c r="I15" s="10">
        <v>35.15</v>
      </c>
      <c r="J15" s="10">
        <v>-29.3</v>
      </c>
      <c r="K15" s="9" t="str">
        <f t="shared" si="0"/>
        <v>Yes</v>
      </c>
    </row>
    <row r="16" spans="1:11" x14ac:dyDescent="0.2">
      <c r="A16" s="99" t="s">
        <v>443</v>
      </c>
      <c r="B16" s="29" t="s">
        <v>217</v>
      </c>
      <c r="C16" s="8" t="s">
        <v>217</v>
      </c>
      <c r="D16" s="9" t="str">
        <f>IF($B16="N/A","N/A",IF(C16&gt;15,"No",IF(C16&lt;-15,"No","Yes")))</f>
        <v>N/A</v>
      </c>
      <c r="E16" s="8" t="s">
        <v>217</v>
      </c>
      <c r="F16" s="9" t="str">
        <f>IF($B16="N/A","N/A",IF(E16&gt;15,"No",IF(E16&lt;-15,"No","Yes")))</f>
        <v>N/A</v>
      </c>
      <c r="G16" s="8">
        <v>99.359531206</v>
      </c>
      <c r="H16" s="9" t="str">
        <f>IF($B16="N/A","N/A",IF(G16&gt;15,"No",IF(G16&lt;-15,"No","Yes")))</f>
        <v>N/A</v>
      </c>
      <c r="I16" s="10" t="s">
        <v>217</v>
      </c>
      <c r="J16" s="10" t="s">
        <v>217</v>
      </c>
      <c r="K16" s="9" t="str">
        <f t="shared" si="0"/>
        <v>N/A</v>
      </c>
    </row>
    <row r="17" spans="1:11" x14ac:dyDescent="0.2">
      <c r="A17" s="99" t="s">
        <v>444</v>
      </c>
      <c r="B17" s="34" t="s">
        <v>239</v>
      </c>
      <c r="C17" s="8">
        <v>5.8493817908999999</v>
      </c>
      <c r="D17" s="9" t="str">
        <f>IF($B17="N/A","N/A",IF(C17&gt;1,"Yes","No"))</f>
        <v>Yes</v>
      </c>
      <c r="E17" s="8">
        <v>7.4450084602000004</v>
      </c>
      <c r="F17" s="9" t="str">
        <f>IF($B17="N/A","N/A",IF(E17&gt;1,"Yes","No"))</f>
        <v>Yes</v>
      </c>
      <c r="G17" s="8">
        <v>9.5039679618000008</v>
      </c>
      <c r="H17" s="9" t="str">
        <f>IF($B17="N/A","N/A",IF(G17&gt;1,"Yes","No"))</f>
        <v>Yes</v>
      </c>
      <c r="I17" s="10">
        <v>27.28</v>
      </c>
      <c r="J17" s="10">
        <v>27.66</v>
      </c>
      <c r="K17" s="9" t="str">
        <f t="shared" si="0"/>
        <v>Yes</v>
      </c>
    </row>
    <row r="18" spans="1:11" x14ac:dyDescent="0.2">
      <c r="A18" s="99" t="s">
        <v>856</v>
      </c>
      <c r="B18" s="34" t="s">
        <v>217</v>
      </c>
      <c r="C18" s="100">
        <v>3454.8662567000001</v>
      </c>
      <c r="D18" s="9" t="str">
        <f>IF($B18="N/A","N/A",IF(C18&gt;15,"No",IF(C18&lt;-15,"No","Yes")))</f>
        <v>N/A</v>
      </c>
      <c r="E18" s="100">
        <v>2794.6331737999999</v>
      </c>
      <c r="F18" s="9" t="str">
        <f>IF($B18="N/A","N/A",IF(E18&gt;15,"No",IF(E18&lt;-15,"No","Yes")))</f>
        <v>N/A</v>
      </c>
      <c r="G18" s="100">
        <v>3139.48567</v>
      </c>
      <c r="H18" s="9" t="str">
        <f>IF($B18="N/A","N/A",IF(G18&gt;15,"No",IF(G18&lt;-15,"No","Yes")))</f>
        <v>N/A</v>
      </c>
      <c r="I18" s="10">
        <v>-19.100000000000001</v>
      </c>
      <c r="J18" s="10">
        <v>12.34</v>
      </c>
      <c r="K18" s="9" t="str">
        <f t="shared" si="0"/>
        <v>Yes</v>
      </c>
    </row>
    <row r="19" spans="1:11" x14ac:dyDescent="0.2">
      <c r="A19" s="3" t="s">
        <v>131</v>
      </c>
      <c r="B19" s="34" t="s">
        <v>217</v>
      </c>
      <c r="C19" s="35">
        <v>212</v>
      </c>
      <c r="D19" s="34" t="s">
        <v>217</v>
      </c>
      <c r="E19" s="35">
        <v>414</v>
      </c>
      <c r="F19" s="34" t="s">
        <v>217</v>
      </c>
      <c r="G19" s="35">
        <v>287</v>
      </c>
      <c r="H19" s="9" t="str">
        <f>IF($B19="N/A","N/A",IF(G19&gt;15,"No",IF(G19&lt;-15,"No","Yes")))</f>
        <v>N/A</v>
      </c>
      <c r="I19" s="10">
        <v>95.28</v>
      </c>
      <c r="J19" s="10">
        <v>-30.7</v>
      </c>
      <c r="K19" s="9" t="str">
        <f t="shared" si="0"/>
        <v>No</v>
      </c>
    </row>
    <row r="20" spans="1:11" x14ac:dyDescent="0.2">
      <c r="A20" s="3" t="s">
        <v>350</v>
      </c>
      <c r="B20" s="29" t="s">
        <v>217</v>
      </c>
      <c r="C20" s="8" t="s">
        <v>217</v>
      </c>
      <c r="D20" s="34" t="s">
        <v>217</v>
      </c>
      <c r="E20" s="8" t="s">
        <v>217</v>
      </c>
      <c r="F20" s="34" t="s">
        <v>217</v>
      </c>
      <c r="G20" s="8">
        <v>0.42256216959999998</v>
      </c>
      <c r="H20" s="9" t="str">
        <f>IF($B20="N/A","N/A",IF(G20&gt;15,"No",IF(G20&lt;-15,"No","Yes")))</f>
        <v>N/A</v>
      </c>
      <c r="I20" s="10" t="s">
        <v>217</v>
      </c>
      <c r="J20" s="10" t="s">
        <v>217</v>
      </c>
      <c r="K20" s="9" t="str">
        <f t="shared" si="0"/>
        <v>N/A</v>
      </c>
    </row>
    <row r="21" spans="1:11" ht="25.5" x14ac:dyDescent="0.2">
      <c r="A21" s="3" t="s">
        <v>835</v>
      </c>
      <c r="B21" s="34" t="s">
        <v>217</v>
      </c>
      <c r="C21" s="100">
        <v>3280.6556604000002</v>
      </c>
      <c r="D21" s="9" t="str">
        <f>IF($B21="N/A","N/A",IF(C21&gt;60,"No",IF(C21&lt;15,"No","Yes")))</f>
        <v>N/A</v>
      </c>
      <c r="E21" s="100">
        <v>3939.3019324000002</v>
      </c>
      <c r="F21" s="9" t="str">
        <f>IF($B21="N/A","N/A",IF(E21&gt;60,"No",IF(E21&lt;15,"No","Yes")))</f>
        <v>N/A</v>
      </c>
      <c r="G21" s="100">
        <v>4423.7979094000002</v>
      </c>
      <c r="H21" s="9" t="str">
        <f>IF($B21="N/A","N/A",IF(G21&gt;60,"No",IF(G21&lt;15,"No","Yes")))</f>
        <v>N/A</v>
      </c>
      <c r="I21" s="10">
        <v>20.079999999999998</v>
      </c>
      <c r="J21" s="10">
        <v>12.3</v>
      </c>
      <c r="K21" s="9" t="str">
        <f t="shared" si="0"/>
        <v>Yes</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66278</v>
      </c>
      <c r="D6" s="9" t="str">
        <f>IF($B6="N/A","N/A",IF(C6&gt;15,"No",IF(C6&lt;-15,"No","Yes")))</f>
        <v>N/A</v>
      </c>
      <c r="E6" s="35">
        <v>66764</v>
      </c>
      <c r="F6" s="9" t="str">
        <f>IF($B6="N/A","N/A",IF(E6&gt;15,"No",IF(E6&lt;-15,"No","Yes")))</f>
        <v>N/A</v>
      </c>
      <c r="G6" s="35">
        <v>67484</v>
      </c>
      <c r="H6" s="9" t="str">
        <f>IF($B6="N/A","N/A",IF(G6&gt;15,"No",IF(G6&lt;-15,"No","Yes")))</f>
        <v>N/A</v>
      </c>
      <c r="I6" s="10">
        <v>0.73329999999999995</v>
      </c>
      <c r="J6" s="10">
        <v>1.0780000000000001</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160.77445164</v>
      </c>
      <c r="D9" s="9" t="str">
        <f>IF($B9="N/A","N/A",IF(C9&gt;100,"No",IF(C9&lt;50,"No","Yes")))</f>
        <v>No</v>
      </c>
      <c r="E9" s="36">
        <v>164.89700708000001</v>
      </c>
      <c r="F9" s="9" t="str">
        <f>IF($B9="N/A","N/A",IF(E9&gt;100,"No",IF(E9&lt;50,"No","Yes")))</f>
        <v>No</v>
      </c>
      <c r="G9" s="36">
        <v>177.42147775000001</v>
      </c>
      <c r="H9" s="9" t="str">
        <f>IF($B9="N/A","N/A",IF(G9&gt;100,"No",IF(G9&lt;50,"No","Yes")))</f>
        <v>No</v>
      </c>
      <c r="I9" s="10">
        <v>2.5640000000000001</v>
      </c>
      <c r="J9" s="10">
        <v>7.5949999999999998</v>
      </c>
      <c r="K9" s="9" t="str">
        <f t="shared" si="0"/>
        <v>Yes</v>
      </c>
    </row>
    <row r="10" spans="1:11" ht="25.5" x14ac:dyDescent="0.2">
      <c r="A10" s="81" t="s">
        <v>838</v>
      </c>
      <c r="B10" s="34" t="s">
        <v>217</v>
      </c>
      <c r="C10" s="36">
        <v>438.24776881000003</v>
      </c>
      <c r="D10" s="9" t="str">
        <f>IF($B10="N/A","N/A",IF(C10&gt;15,"No",IF(C10&lt;-15,"No","Yes")))</f>
        <v>N/A</v>
      </c>
      <c r="E10" s="36">
        <v>413.84228016999998</v>
      </c>
      <c r="F10" s="9" t="str">
        <f>IF($B10="N/A","N/A",IF(E10&gt;15,"No",IF(E10&lt;-15,"No","Yes")))</f>
        <v>N/A</v>
      </c>
      <c r="G10" s="36">
        <v>426.35352946</v>
      </c>
      <c r="H10" s="9" t="str">
        <f>IF($B10="N/A","N/A",IF(G10&gt;15,"No",IF(G10&lt;-15,"No","Yes")))</f>
        <v>N/A</v>
      </c>
      <c r="I10" s="10">
        <v>-5.57</v>
      </c>
      <c r="J10" s="10">
        <v>3.0230000000000001</v>
      </c>
      <c r="K10" s="9" t="str">
        <f t="shared" si="0"/>
        <v>Yes</v>
      </c>
    </row>
    <row r="11" spans="1:11" ht="25.5" x14ac:dyDescent="0.2">
      <c r="A11" s="81" t="s">
        <v>839</v>
      </c>
      <c r="B11" s="34" t="s">
        <v>217</v>
      </c>
      <c r="C11" s="36" t="s">
        <v>1743</v>
      </c>
      <c r="D11" s="9" t="str">
        <f>IF($B11="N/A","N/A",IF(C11&gt;15,"No",IF(C11&lt;-15,"No","Yes")))</f>
        <v>N/A</v>
      </c>
      <c r="E11" s="36" t="s">
        <v>1743</v>
      </c>
      <c r="F11" s="9" t="str">
        <f>IF($B11="N/A","N/A",IF(E11&gt;15,"No",IF(E11&lt;-15,"No","Yes")))</f>
        <v>N/A</v>
      </c>
      <c r="G11" s="36">
        <v>429.03773584999999</v>
      </c>
      <c r="H11" s="9" t="str">
        <f>IF($B11="N/A","N/A",IF(G11&gt;15,"No",IF(G11&lt;-15,"No","Yes")))</f>
        <v>N/A</v>
      </c>
      <c r="I11" s="10" t="s">
        <v>1743</v>
      </c>
      <c r="J11" s="10" t="s">
        <v>1743</v>
      </c>
      <c r="K11" s="9" t="str">
        <f t="shared" si="0"/>
        <v>N/A</v>
      </c>
    </row>
    <row r="12" spans="1:11" ht="25.5" x14ac:dyDescent="0.2">
      <c r="A12" s="81" t="s">
        <v>840</v>
      </c>
      <c r="B12" s="34" t="s">
        <v>217</v>
      </c>
      <c r="C12" s="36">
        <v>356.94612735999999</v>
      </c>
      <c r="D12" s="9" t="str">
        <f>IF($B12="N/A","N/A",IF(C12&gt;15,"No",IF(C12&lt;-15,"No","Yes")))</f>
        <v>N/A</v>
      </c>
      <c r="E12" s="36">
        <v>363.31629422999998</v>
      </c>
      <c r="F12" s="9" t="str">
        <f>IF($B12="N/A","N/A",IF(E12&gt;15,"No",IF(E12&lt;-15,"No","Yes")))</f>
        <v>N/A</v>
      </c>
      <c r="G12" s="36">
        <v>375.00017624999998</v>
      </c>
      <c r="H12" s="9" t="str">
        <f>IF($B12="N/A","N/A",IF(G12&gt;15,"No",IF(G12&lt;-15,"No","Yes")))</f>
        <v>N/A</v>
      </c>
      <c r="I12" s="10">
        <v>1.7849999999999999</v>
      </c>
      <c r="J12" s="10">
        <v>3.2160000000000002</v>
      </c>
      <c r="K12" s="9" t="str">
        <f t="shared" si="0"/>
        <v>Yes</v>
      </c>
    </row>
    <row r="13" spans="1:11" x14ac:dyDescent="0.2">
      <c r="A13" s="81" t="s">
        <v>655</v>
      </c>
      <c r="B13" s="34" t="s">
        <v>241</v>
      </c>
      <c r="C13" s="8">
        <v>90.277316756999994</v>
      </c>
      <c r="D13" s="9" t="str">
        <f>IF($B13="N/A","N/A",IF(C13&gt;99,"No",IF(C13&lt;75,"No","Yes")))</f>
        <v>Yes</v>
      </c>
      <c r="E13" s="8">
        <v>90.153376070999997</v>
      </c>
      <c r="F13" s="9" t="str">
        <f>IF($B13="N/A","N/A",IF(E13&gt;99,"No",IF(E13&lt;75,"No","Yes")))</f>
        <v>Yes</v>
      </c>
      <c r="G13" s="8">
        <v>89.680516862999994</v>
      </c>
      <c r="H13" s="9" t="str">
        <f>IF($B13="N/A","N/A",IF(G13&gt;99,"No",IF(G13&lt;75,"No","Yes")))</f>
        <v>Yes</v>
      </c>
      <c r="I13" s="10">
        <v>-0.13700000000000001</v>
      </c>
      <c r="J13" s="10">
        <v>-0.52500000000000002</v>
      </c>
      <c r="K13" s="9" t="str">
        <f t="shared" ref="K13:K24" si="1">IF(J13="Div by 0", "N/A", IF(J13="N/A","N/A", IF(J13&gt;30, "No", IF(J13&lt;-30, "No", "Yes"))))</f>
        <v>Yes</v>
      </c>
    </row>
    <row r="14" spans="1:11" x14ac:dyDescent="0.2">
      <c r="A14" s="81" t="s">
        <v>495</v>
      </c>
      <c r="B14" s="34" t="s">
        <v>217</v>
      </c>
      <c r="C14" s="9">
        <v>99.961560316999993</v>
      </c>
      <c r="D14" s="9" t="str">
        <f>IF($B14="N/A","N/A",IF(C14&gt;15,"No",IF(C14&lt;-15,"No","Yes")))</f>
        <v>N/A</v>
      </c>
      <c r="E14" s="9">
        <v>99.990031567000003</v>
      </c>
      <c r="F14" s="9" t="str">
        <f>IF($B14="N/A","N/A",IF(E14&gt;15,"No",IF(E14&lt;-15,"No","Yes")))</f>
        <v>N/A</v>
      </c>
      <c r="G14" s="9">
        <v>99.995042960999996</v>
      </c>
      <c r="H14" s="9" t="str">
        <f>IF($B14="N/A","N/A",IF(G14&gt;15,"No",IF(G14&lt;-15,"No","Yes")))</f>
        <v>N/A</v>
      </c>
      <c r="I14" s="10">
        <v>2.8500000000000001E-2</v>
      </c>
      <c r="J14" s="10">
        <v>5.0000000000000001E-3</v>
      </c>
      <c r="K14" s="9" t="str">
        <f t="shared" si="1"/>
        <v>Yes</v>
      </c>
    </row>
    <row r="15" spans="1:11" x14ac:dyDescent="0.2">
      <c r="A15" s="81" t="s">
        <v>841</v>
      </c>
      <c r="B15" s="34" t="s">
        <v>217</v>
      </c>
      <c r="C15" s="35">
        <v>16.794619719</v>
      </c>
      <c r="D15" s="9" t="str">
        <f>IF($B15="N/A","N/A",IF(C15&gt;15,"No",IF(C15&lt;-15,"No","Yes")))</f>
        <v>N/A</v>
      </c>
      <c r="E15" s="10">
        <v>16.358567060999999</v>
      </c>
      <c r="F15" s="9" t="str">
        <f>IF($B15="N/A","N/A",IF(E15&gt;15,"No",IF(E15&lt;-15,"No","Yes")))</f>
        <v>N/A</v>
      </c>
      <c r="G15" s="10">
        <v>16.253812977999999</v>
      </c>
      <c r="H15" s="9" t="str">
        <f>IF($B15="N/A","N/A",IF(G15&gt;15,"No",IF(G15&lt;-15,"No","Yes")))</f>
        <v>N/A</v>
      </c>
      <c r="I15" s="10">
        <v>-2.6</v>
      </c>
      <c r="J15" s="10">
        <v>-0.64</v>
      </c>
      <c r="K15" s="9" t="str">
        <f t="shared" si="1"/>
        <v>Yes</v>
      </c>
    </row>
    <row r="16" spans="1:11" x14ac:dyDescent="0.2">
      <c r="A16" s="78" t="s">
        <v>656</v>
      </c>
      <c r="B16" s="59" t="s">
        <v>242</v>
      </c>
      <c r="C16" s="9">
        <v>2.0278222034</v>
      </c>
      <c r="D16" s="9" t="str">
        <f>IF($B16="N/A","N/A",IF(C16&gt;20,"No",IF(C16&lt;=0,"No","Yes")))</f>
        <v>Yes</v>
      </c>
      <c r="E16" s="9">
        <v>1.9112096339</v>
      </c>
      <c r="F16" s="9" t="str">
        <f>IF($B16="N/A","N/A",IF(E16&gt;20,"No",IF(E16&lt;=0,"No","Yes")))</f>
        <v>Yes</v>
      </c>
      <c r="G16" s="9">
        <v>1.9086005572</v>
      </c>
      <c r="H16" s="9" t="str">
        <f>IF($B16="N/A","N/A",IF(G16&gt;20,"No",IF(G16&lt;=0,"No","Yes")))</f>
        <v>Yes</v>
      </c>
      <c r="I16" s="10">
        <v>-5.75</v>
      </c>
      <c r="J16" s="10">
        <v>-0.13700000000000001</v>
      </c>
      <c r="K16" s="9" t="str">
        <f t="shared" si="1"/>
        <v>Yes</v>
      </c>
    </row>
    <row r="17" spans="1:11" x14ac:dyDescent="0.2">
      <c r="A17" s="78" t="s">
        <v>370</v>
      </c>
      <c r="B17" s="34" t="s">
        <v>217</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78" t="s">
        <v>842</v>
      </c>
      <c r="B18" s="34" t="s">
        <v>217</v>
      </c>
      <c r="C18" s="10">
        <v>29.762648810000002</v>
      </c>
      <c r="D18" s="9" t="str">
        <f>IF($B18="N/A","N/A",IF(C18&gt;15,"No",IF(C18&lt;-15,"No","Yes")))</f>
        <v>N/A</v>
      </c>
      <c r="E18" s="10">
        <v>29.242163008999999</v>
      </c>
      <c r="F18" s="9" t="str">
        <f>IF($B18="N/A","N/A",IF(E18&gt;15,"No",IF(E18&lt;-15,"No","Yes")))</f>
        <v>N/A</v>
      </c>
      <c r="G18" s="10">
        <v>29.267857143000001</v>
      </c>
      <c r="H18" s="9" t="str">
        <f>IF($B18="N/A","N/A",IF(G18&gt;15,"No",IF(G18&lt;-15,"No","Yes")))</f>
        <v>N/A</v>
      </c>
      <c r="I18" s="10">
        <v>-1.75</v>
      </c>
      <c r="J18" s="10">
        <v>8.7900000000000006E-2</v>
      </c>
      <c r="K18" s="9" t="str">
        <f t="shared" si="1"/>
        <v>Yes</v>
      </c>
    </row>
    <row r="19" spans="1:11" x14ac:dyDescent="0.2">
      <c r="A19" s="81" t="s">
        <v>657</v>
      </c>
      <c r="B19" s="59" t="s">
        <v>243</v>
      </c>
      <c r="C19" s="9">
        <v>0</v>
      </c>
      <c r="D19" s="9" t="str">
        <f>IF($B19="N/A","N/A",IF(C19&gt;10,"No",IF(C19&lt;=0,"No","Yes")))</f>
        <v>No</v>
      </c>
      <c r="E19" s="9">
        <v>0</v>
      </c>
      <c r="F19" s="9" t="str">
        <f>IF($B19="N/A","N/A",IF(E19&gt;10,"No",IF(E19&lt;=0,"No","Yes")))</f>
        <v>No</v>
      </c>
      <c r="G19" s="9">
        <v>1.03728291E-2</v>
      </c>
      <c r="H19" s="9" t="str">
        <f>IF($B19="N/A","N/A",IF(G19&gt;10,"No",IF(G19&lt;=0,"No","Yes")))</f>
        <v>Yes</v>
      </c>
      <c r="I19" s="10" t="s">
        <v>1743</v>
      </c>
      <c r="J19" s="10" t="s">
        <v>1743</v>
      </c>
      <c r="K19" s="9" t="str">
        <f t="shared" si="1"/>
        <v>N/A</v>
      </c>
    </row>
    <row r="20" spans="1:11" x14ac:dyDescent="0.2">
      <c r="A20" s="81" t="s">
        <v>129</v>
      </c>
      <c r="B20" s="34" t="s">
        <v>217</v>
      </c>
      <c r="C20" s="9" t="s">
        <v>1743</v>
      </c>
      <c r="D20" s="9" t="str">
        <f>IF($B20="N/A","N/A",IF(C20&gt;15,"No",IF(C20&lt;-15,"No","Yes")))</f>
        <v>N/A</v>
      </c>
      <c r="E20" s="9" t="s">
        <v>1743</v>
      </c>
      <c r="F20" s="9" t="str">
        <f>IF($B20="N/A","N/A",IF(E20&gt;15,"No",IF(E20&lt;-15,"No","Yes")))</f>
        <v>N/A</v>
      </c>
      <c r="G20" s="9">
        <v>100</v>
      </c>
      <c r="H20" s="9" t="str">
        <f>IF($B20="N/A","N/A",IF(G20&gt;15,"No",IF(G20&lt;-15,"No","Yes")))</f>
        <v>N/A</v>
      </c>
      <c r="I20" s="10" t="s">
        <v>1743</v>
      </c>
      <c r="J20" s="10" t="s">
        <v>1743</v>
      </c>
      <c r="K20" s="9" t="str">
        <f t="shared" si="1"/>
        <v>N/A</v>
      </c>
    </row>
    <row r="21" spans="1:11" x14ac:dyDescent="0.2">
      <c r="A21" s="81" t="s">
        <v>843</v>
      </c>
      <c r="B21" s="34" t="s">
        <v>217</v>
      </c>
      <c r="C21" s="10" t="s">
        <v>1743</v>
      </c>
      <c r="D21" s="9" t="str">
        <f>IF($B21="N/A","N/A",IF(C21&gt;15,"No",IF(C21&lt;-15,"No","Yes")))</f>
        <v>N/A</v>
      </c>
      <c r="E21" s="10" t="s">
        <v>1743</v>
      </c>
      <c r="F21" s="9" t="str">
        <f>IF($B21="N/A","N/A",IF(E21&gt;15,"No",IF(E21&lt;-15,"No","Yes")))</f>
        <v>N/A</v>
      </c>
      <c r="G21" s="10">
        <v>7.5714285714000003</v>
      </c>
      <c r="H21" s="9" t="str">
        <f>IF($B21="N/A","N/A",IF(G21&gt;15,"No",IF(G21&lt;-15,"No","Yes")))</f>
        <v>N/A</v>
      </c>
      <c r="I21" s="10" t="s">
        <v>1743</v>
      </c>
      <c r="J21" s="10" t="s">
        <v>1743</v>
      </c>
      <c r="K21" s="9" t="str">
        <f t="shared" si="1"/>
        <v>N/A</v>
      </c>
    </row>
    <row r="22" spans="1:11" x14ac:dyDescent="0.2">
      <c r="A22" s="81" t="s">
        <v>1720</v>
      </c>
      <c r="B22" s="59" t="s">
        <v>228</v>
      </c>
      <c r="C22" s="9">
        <v>7.6948610399000001</v>
      </c>
      <c r="D22" s="9" t="str">
        <f>IF($B22="N/A","N/A",IF(C22&gt;5,"No",IF(C22&lt;=0,"No","Yes")))</f>
        <v>No</v>
      </c>
      <c r="E22" s="9">
        <v>7.9354142951000002</v>
      </c>
      <c r="F22" s="9" t="str">
        <f>IF($B22="N/A","N/A",IF(E22&gt;5,"No",IF(E22&lt;=0,"No","Yes")))</f>
        <v>No</v>
      </c>
      <c r="G22" s="9">
        <v>8.4005097504999995</v>
      </c>
      <c r="H22" s="9" t="str">
        <f>IF($B22="N/A","N/A",IF(G22&gt;5,"No",IF(G22&lt;=0,"No","Yes")))</f>
        <v>No</v>
      </c>
      <c r="I22" s="10">
        <v>3.1259999999999999</v>
      </c>
      <c r="J22" s="10">
        <v>5.8609999999999998</v>
      </c>
      <c r="K22" s="9" t="str">
        <f t="shared" si="1"/>
        <v>Yes</v>
      </c>
    </row>
    <row r="23" spans="1:11" x14ac:dyDescent="0.2">
      <c r="A23" s="81" t="s">
        <v>130</v>
      </c>
      <c r="B23" s="34" t="s">
        <v>217</v>
      </c>
      <c r="C23" s="9">
        <v>99.980392156999997</v>
      </c>
      <c r="D23" s="9" t="str">
        <f>IF($B23="N/A","N/A",IF(C23&gt;15,"No",IF(C23&lt;-15,"No","Yes")))</f>
        <v>N/A</v>
      </c>
      <c r="E23" s="9">
        <v>99.981124953000005</v>
      </c>
      <c r="F23" s="9" t="str">
        <f>IF($B23="N/A","N/A",IF(E23&gt;15,"No",IF(E23&lt;-15,"No","Yes")))</f>
        <v>N/A</v>
      </c>
      <c r="G23" s="9">
        <v>100</v>
      </c>
      <c r="H23" s="9" t="str">
        <f>IF($B23="N/A","N/A",IF(G23&gt;15,"No",IF(G23&lt;-15,"No","Yes")))</f>
        <v>N/A</v>
      </c>
      <c r="I23" s="10">
        <v>6.9999999999999999E-4</v>
      </c>
      <c r="J23" s="10">
        <v>1.89E-2</v>
      </c>
      <c r="K23" s="9" t="str">
        <f t="shared" si="1"/>
        <v>Yes</v>
      </c>
    </row>
    <row r="24" spans="1:11" x14ac:dyDescent="0.2">
      <c r="A24" s="81" t="s">
        <v>844</v>
      </c>
      <c r="B24" s="34" t="s">
        <v>217</v>
      </c>
      <c r="C24" s="10">
        <v>21.474602863000001</v>
      </c>
      <c r="D24" s="9" t="str">
        <f>IF($B24="N/A","N/A",IF(C24&gt;15,"No",IF(C24&lt;-15,"No","Yes")))</f>
        <v>N/A</v>
      </c>
      <c r="E24" s="10">
        <v>20.275627713999999</v>
      </c>
      <c r="F24" s="9" t="str">
        <f>IF($B24="N/A","N/A",IF(E24&gt;15,"No",IF(E24&lt;-15,"No","Yes")))</f>
        <v>N/A</v>
      </c>
      <c r="G24" s="10">
        <v>18.015346621999999</v>
      </c>
      <c r="H24" s="9" t="str">
        <f>IF($B24="N/A","N/A",IF(G24&gt;15,"No",IF(G24&lt;-15,"No","Yes")))</f>
        <v>N/A</v>
      </c>
      <c r="I24" s="10">
        <v>-5.58</v>
      </c>
      <c r="J24" s="10">
        <v>-11.1</v>
      </c>
      <c r="K24" s="9" t="str">
        <f t="shared" si="1"/>
        <v>Yes</v>
      </c>
    </row>
    <row r="25" spans="1:11" x14ac:dyDescent="0.2">
      <c r="A25" s="81" t="s">
        <v>15</v>
      </c>
      <c r="B25" s="34" t="s">
        <v>244</v>
      </c>
      <c r="C25" s="9">
        <v>5.1299073600000002E-2</v>
      </c>
      <c r="D25" s="9" t="str">
        <f>IF($B25="N/A","N/A",IF(C25&gt;20,"No",IF(C25&lt;1,"No","Yes")))</f>
        <v>No</v>
      </c>
      <c r="E25" s="9">
        <v>5.9912527700000003E-2</v>
      </c>
      <c r="F25" s="9" t="str">
        <f>IF($B25="N/A","N/A",IF(E25&gt;20,"No",IF(E25&lt;1,"No","Yes")))</f>
        <v>No</v>
      </c>
      <c r="G25" s="9">
        <v>4.4454981900000003E-2</v>
      </c>
      <c r="H25" s="9" t="str">
        <f>IF($B25="N/A","N/A",IF(G25&gt;20,"No",IF(G25&lt;1,"No","Yes")))</f>
        <v>No</v>
      </c>
      <c r="I25" s="10">
        <v>16.79</v>
      </c>
      <c r="J25" s="10">
        <v>-25.8</v>
      </c>
      <c r="K25" s="9" t="str">
        <f t="shared" ref="K25:K34" si="2">IF(J25="Div by 0", "N/A", IF(J25="N/A","N/A", IF(J25&gt;30, "No", IF(J25&lt;-30, "No", "Yes"))))</f>
        <v>Yes</v>
      </c>
    </row>
    <row r="26" spans="1:11" x14ac:dyDescent="0.2">
      <c r="A26" s="81" t="s">
        <v>163</v>
      </c>
      <c r="B26" s="34" t="s">
        <v>218</v>
      </c>
      <c r="C26" s="9">
        <v>99.998491204000004</v>
      </c>
      <c r="D26" s="9" t="str">
        <f>IF($B26="N/A","N/A",IF(C26&gt;100,"No",IF(C26&lt;95,"No","Yes")))</f>
        <v>Yes</v>
      </c>
      <c r="E26" s="9">
        <v>100</v>
      </c>
      <c r="F26" s="9" t="str">
        <f>IF($B26="N/A","N/A",IF(E26&gt;100,"No",IF(E26&lt;95,"No","Yes")))</f>
        <v>Yes</v>
      </c>
      <c r="G26" s="9">
        <v>99.997036335000004</v>
      </c>
      <c r="H26" s="9" t="str">
        <f>IF($B26="N/A","N/A",IF(G26&gt;100,"No",IF(G26&lt;95,"No","Yes")))</f>
        <v>Yes</v>
      </c>
      <c r="I26" s="10">
        <v>1.5E-3</v>
      </c>
      <c r="J26" s="10">
        <v>-3.0000000000000001E-3</v>
      </c>
      <c r="K26" s="9" t="str">
        <f t="shared" si="2"/>
        <v>Yes</v>
      </c>
    </row>
    <row r="27" spans="1:11" x14ac:dyDescent="0.2">
      <c r="A27" s="81" t="s">
        <v>32</v>
      </c>
      <c r="B27" s="34" t="s">
        <v>218</v>
      </c>
      <c r="C27" s="9">
        <v>99.981894444999995</v>
      </c>
      <c r="D27" s="9" t="str">
        <f>IF($B27="N/A","N/A",IF(C27&gt;100,"No",IF(C27&lt;95,"No","Yes")))</f>
        <v>Yes</v>
      </c>
      <c r="E27" s="9">
        <v>99.983524055000004</v>
      </c>
      <c r="F27" s="9" t="str">
        <f>IF($B27="N/A","N/A",IF(E27&gt;100,"No",IF(E27&lt;95,"No","Yes")))</f>
        <v>Yes</v>
      </c>
      <c r="G27" s="9">
        <v>99.998518167</v>
      </c>
      <c r="H27" s="9" t="str">
        <f>IF($B27="N/A","N/A",IF(G27&gt;100,"No",IF(G27&lt;95,"No","Yes")))</f>
        <v>Yes</v>
      </c>
      <c r="I27" s="10">
        <v>1.6000000000000001E-3</v>
      </c>
      <c r="J27" s="10">
        <v>1.4999999999999999E-2</v>
      </c>
      <c r="K27" s="9" t="str">
        <f t="shared" si="2"/>
        <v>Yes</v>
      </c>
    </row>
    <row r="28" spans="1:11" x14ac:dyDescent="0.2">
      <c r="A28" s="81" t="s">
        <v>845</v>
      </c>
      <c r="B28" s="34" t="s">
        <v>230</v>
      </c>
      <c r="C28" s="9">
        <v>9.6082455557999999</v>
      </c>
      <c r="D28" s="9" t="str">
        <f>IF($B28="N/A","N/A",IF(C28&gt;30,"No",IF(C28&lt;5,"No","Yes")))</f>
        <v>Yes</v>
      </c>
      <c r="E28" s="9">
        <v>8.9808697736000003</v>
      </c>
      <c r="F28" s="9" t="str">
        <f>IF($B28="N/A","N/A",IF(E28&gt;30,"No",IF(E28&lt;5,"No","Yes")))</f>
        <v>Yes</v>
      </c>
      <c r="G28" s="9">
        <v>9.7254123261000007</v>
      </c>
      <c r="H28" s="9" t="str">
        <f>IF($B28="N/A","N/A",IF(G28&gt;30,"No",IF(G28&lt;5,"No","Yes")))</f>
        <v>Yes</v>
      </c>
      <c r="I28" s="10">
        <v>-6.53</v>
      </c>
      <c r="J28" s="10">
        <v>8.2899999999999991</v>
      </c>
      <c r="K28" s="9" t="str">
        <f t="shared" si="2"/>
        <v>Yes</v>
      </c>
    </row>
    <row r="29" spans="1:11" x14ac:dyDescent="0.2">
      <c r="A29" s="81" t="s">
        <v>846</v>
      </c>
      <c r="B29" s="34" t="s">
        <v>231</v>
      </c>
      <c r="C29" s="9">
        <v>59.712371351999998</v>
      </c>
      <c r="D29" s="9" t="str">
        <f>IF($B29="N/A","N/A",IF(C29&gt;75,"No",IF(C29&lt;15,"No","Yes")))</f>
        <v>Yes</v>
      </c>
      <c r="E29" s="9">
        <v>56.580228603999998</v>
      </c>
      <c r="F29" s="9" t="str">
        <f>IF($B29="N/A","N/A",IF(E29&gt;75,"No",IF(E29&lt;15,"No","Yes")))</f>
        <v>Yes</v>
      </c>
      <c r="G29" s="9">
        <v>50.138553412999997</v>
      </c>
      <c r="H29" s="9" t="str">
        <f>IF($B29="N/A","N/A",IF(G29&gt;75,"No",IF(G29&lt;15,"No","Yes")))</f>
        <v>Yes</v>
      </c>
      <c r="I29" s="10">
        <v>-5.25</v>
      </c>
      <c r="J29" s="10">
        <v>-11.4</v>
      </c>
      <c r="K29" s="9" t="str">
        <f t="shared" si="2"/>
        <v>Yes</v>
      </c>
    </row>
    <row r="30" spans="1:11" x14ac:dyDescent="0.2">
      <c r="A30" s="81" t="s">
        <v>847</v>
      </c>
      <c r="B30" s="34" t="s">
        <v>232</v>
      </c>
      <c r="C30" s="9">
        <v>30.679383091999998</v>
      </c>
      <c r="D30" s="9" t="str">
        <f>IF($B30="N/A","N/A",IF(C30&gt;70,"No",IF(C30&lt;25,"No","Yes")))</f>
        <v>Yes</v>
      </c>
      <c r="E30" s="9">
        <v>34.438901622000003</v>
      </c>
      <c r="F30" s="9" t="str">
        <f>IF($B30="N/A","N/A",IF(E30&gt;70,"No",IF(E30&lt;25,"No","Yes")))</f>
        <v>Yes</v>
      </c>
      <c r="G30" s="9">
        <v>40.136034260000002</v>
      </c>
      <c r="H30" s="9" t="str">
        <f>IF($B30="N/A","N/A",IF(G30&gt;70,"No",IF(G30&lt;25,"No","Yes")))</f>
        <v>Yes</v>
      </c>
      <c r="I30" s="10">
        <v>12.25</v>
      </c>
      <c r="J30" s="10">
        <v>16.54</v>
      </c>
      <c r="K30" s="9" t="str">
        <f t="shared" si="2"/>
        <v>Yes</v>
      </c>
    </row>
    <row r="31" spans="1:11" x14ac:dyDescent="0.2">
      <c r="A31" s="81" t="s">
        <v>164</v>
      </c>
      <c r="B31" s="34" t="s">
        <v>218</v>
      </c>
      <c r="C31" s="9">
        <v>100</v>
      </c>
      <c r="D31" s="9" t="str">
        <f>IF($B31="N/A","N/A",IF(C31&gt;100,"No",IF(C31&lt;95,"No","Yes")))</f>
        <v>Yes</v>
      </c>
      <c r="E31" s="9">
        <v>100</v>
      </c>
      <c r="F31" s="9" t="str">
        <f>IF($B31="N/A","N/A",IF(E31&gt;100,"No",IF(E31&lt;95,"No","Yes")))</f>
        <v>Yes</v>
      </c>
      <c r="G31" s="9">
        <v>100</v>
      </c>
      <c r="H31" s="9" t="str">
        <f>IF($B31="N/A","N/A",IF(G31&gt;100,"No",IF(G31&lt;95,"No","Yes")))</f>
        <v>Yes</v>
      </c>
      <c r="I31" s="10">
        <v>0</v>
      </c>
      <c r="J31" s="10">
        <v>0</v>
      </c>
      <c r="K31" s="9" t="str">
        <f t="shared" si="2"/>
        <v>Yes</v>
      </c>
    </row>
    <row r="32" spans="1:11" x14ac:dyDescent="0.2">
      <c r="A32" s="28" t="s">
        <v>373</v>
      </c>
      <c r="B32" s="34" t="s">
        <v>245</v>
      </c>
      <c r="C32" s="9">
        <v>2.4080388666000001</v>
      </c>
      <c r="D32" s="9" t="str">
        <f>IF($B32="N/A","N/A",IF(C32&gt;5,"No",IF(C32&lt;1,"No","Yes")))</f>
        <v>Yes</v>
      </c>
      <c r="E32" s="9">
        <v>2.5882211971000002</v>
      </c>
      <c r="F32" s="9" t="str">
        <f>IF($B32="N/A","N/A",IF(E32&gt;5,"No",IF(E32&lt;1,"No","Yes")))</f>
        <v>Yes</v>
      </c>
      <c r="G32" s="9">
        <v>2.7932546974000001</v>
      </c>
      <c r="H32" s="9" t="str">
        <f>IF($B32="N/A","N/A",IF(G32&gt;5,"No",IF(G32&lt;1,"No","Yes")))</f>
        <v>Yes</v>
      </c>
      <c r="I32" s="10">
        <v>7.4829999999999997</v>
      </c>
      <c r="J32" s="10">
        <v>7.9219999999999997</v>
      </c>
      <c r="K32" s="9" t="str">
        <f t="shared" si="2"/>
        <v>Yes</v>
      </c>
    </row>
    <row r="33" spans="1:11" x14ac:dyDescent="0.2">
      <c r="A33" s="28" t="s">
        <v>375</v>
      </c>
      <c r="B33" s="34" t="s">
        <v>246</v>
      </c>
      <c r="C33" s="9">
        <v>93.474456079000007</v>
      </c>
      <c r="D33" s="9" t="str">
        <f>IF($B33="N/A","N/A",IF(C33&gt;98,"No",IF(C33&lt;8,"No","Yes")))</f>
        <v>Yes</v>
      </c>
      <c r="E33" s="9">
        <v>93.945839074999995</v>
      </c>
      <c r="F33" s="9" t="str">
        <f>IF($B33="N/A","N/A",IF(E33&gt;98,"No",IF(E33&lt;8,"No","Yes")))</f>
        <v>Yes</v>
      </c>
      <c r="G33" s="9">
        <v>93.733329381999994</v>
      </c>
      <c r="H33" s="9" t="str">
        <f>IF($B33="N/A","N/A",IF(G33&gt;98,"No",IF(G33&lt;8,"No","Yes")))</f>
        <v>Yes</v>
      </c>
      <c r="I33" s="10">
        <v>0.50429999999999997</v>
      </c>
      <c r="J33" s="10">
        <v>-0.22600000000000001</v>
      </c>
      <c r="K33" s="9" t="str">
        <f t="shared" si="2"/>
        <v>Yes</v>
      </c>
    </row>
    <row r="34" spans="1:11" x14ac:dyDescent="0.2">
      <c r="A34" s="28" t="s">
        <v>376</v>
      </c>
      <c r="B34" s="59" t="s">
        <v>228</v>
      </c>
      <c r="C34" s="9">
        <v>0.43302453299999999</v>
      </c>
      <c r="D34" s="9" t="str">
        <f>IF($B34="N/A","N/A",IF(C34&gt;5,"No",IF(C34&lt;=0,"No","Yes")))</f>
        <v>Yes</v>
      </c>
      <c r="E34" s="9">
        <v>0.3085495177</v>
      </c>
      <c r="F34" s="9" t="str">
        <f>IF($B34="N/A","N/A",IF(E34&gt;5,"No",IF(E34&lt;=0,"No","Yes")))</f>
        <v>Yes</v>
      </c>
      <c r="G34" s="9">
        <v>0.27413905519999998</v>
      </c>
      <c r="H34" s="9" t="str">
        <f>IF($B34="N/A","N/A",IF(G34&gt;5,"No",IF(G34&lt;=0,"No","Yes")))</f>
        <v>Yes</v>
      </c>
      <c r="I34" s="10">
        <v>-28.7</v>
      </c>
      <c r="J34" s="10">
        <v>-11.2</v>
      </c>
      <c r="K34" s="9" t="str">
        <f t="shared" si="2"/>
        <v>Yes</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447</v>
      </c>
      <c r="D6" s="9" t="str">
        <f>IF($B6="N/A","N/A",IF(C6&gt;15,"No",IF(C6&lt;-15,"No","Yes")))</f>
        <v>N/A</v>
      </c>
      <c r="E6" s="35">
        <v>610</v>
      </c>
      <c r="F6" s="9" t="str">
        <f>IF($B6="N/A","N/A",IF(E6&gt;15,"No",IF(E6&lt;-15,"No","Yes")))</f>
        <v>N/A</v>
      </c>
      <c r="G6" s="35">
        <v>435</v>
      </c>
      <c r="H6" s="9" t="str">
        <f>IF($B6="N/A","N/A",IF(G6&gt;15,"No",IF(G6&lt;-15,"No","Yes")))</f>
        <v>N/A</v>
      </c>
      <c r="I6" s="10">
        <v>36.47</v>
      </c>
      <c r="J6" s="10">
        <v>-28.7</v>
      </c>
      <c r="K6" s="9" t="str">
        <f t="shared" ref="K6:K2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3181.3892617000001</v>
      </c>
      <c r="D9" s="9" t="str">
        <f>IF($B9="N/A","N/A",IF(C9&gt;15,"No",IF(C9&lt;-15,"No","Yes")))</f>
        <v>N/A</v>
      </c>
      <c r="E9" s="36">
        <v>2879.1885246000002</v>
      </c>
      <c r="F9" s="9" t="str">
        <f>IF($B9="N/A","N/A",IF(E9&gt;15,"No",IF(E9&lt;-15,"No","Yes")))</f>
        <v>N/A</v>
      </c>
      <c r="G9" s="36">
        <v>3626.1793103</v>
      </c>
      <c r="H9" s="9" t="str">
        <f>IF($B9="N/A","N/A",IF(G9&gt;15,"No",IF(G9&lt;-15,"No","Yes")))</f>
        <v>N/A</v>
      </c>
      <c r="I9" s="10">
        <v>-9.5</v>
      </c>
      <c r="J9" s="10">
        <v>25.94</v>
      </c>
      <c r="K9" s="9" t="str">
        <f t="shared" si="0"/>
        <v>Yes</v>
      </c>
    </row>
    <row r="10" spans="1:11" x14ac:dyDescent="0.2">
      <c r="A10" s="81" t="s">
        <v>655</v>
      </c>
      <c r="B10" s="34" t="s">
        <v>241</v>
      </c>
      <c r="C10" s="8">
        <v>98.210290827999998</v>
      </c>
      <c r="D10" s="9" t="str">
        <f>IF($B10="N/A","N/A",IF(C10&gt;99,"No",IF(C10&lt;75,"No","Yes")))</f>
        <v>Yes</v>
      </c>
      <c r="E10" s="8">
        <v>97.868852458999996</v>
      </c>
      <c r="F10" s="9" t="str">
        <f>IF($B10="N/A","N/A",IF(E10&gt;99,"No",IF(E10&lt;75,"No","Yes")))</f>
        <v>Yes</v>
      </c>
      <c r="G10" s="8">
        <v>97.701149424999997</v>
      </c>
      <c r="H10" s="9" t="str">
        <f>IF($B10="N/A","N/A",IF(G10&gt;99,"No",IF(G10&lt;75,"No","Yes")))</f>
        <v>Yes</v>
      </c>
      <c r="I10" s="10">
        <v>-0.34799999999999998</v>
      </c>
      <c r="J10" s="10">
        <v>-0.17100000000000001</v>
      </c>
      <c r="K10" s="9" t="str">
        <f t="shared" si="0"/>
        <v>Yes</v>
      </c>
    </row>
    <row r="11" spans="1:11"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1" x14ac:dyDescent="0.2">
      <c r="A12" s="81" t="s">
        <v>657</v>
      </c>
      <c r="B12" s="59" t="s">
        <v>243</v>
      </c>
      <c r="C12" s="9">
        <v>1.5659955257</v>
      </c>
      <c r="D12" s="9" t="str">
        <f>IF($B12="N/A","N/A",IF(C12&gt;10,"No",IF(C12&lt;=0,"No","Yes")))</f>
        <v>Yes</v>
      </c>
      <c r="E12" s="9">
        <v>2.1311475409999998</v>
      </c>
      <c r="F12" s="9" t="str">
        <f>IF($B12="N/A","N/A",IF(E12&gt;10,"No",IF(E12&lt;=0,"No","Yes")))</f>
        <v>Yes</v>
      </c>
      <c r="G12" s="9">
        <v>1.8390804597999999</v>
      </c>
      <c r="H12" s="9" t="str">
        <f>IF($B12="N/A","N/A",IF(G12&gt;10,"No",IF(G12&lt;=0,"No","Yes")))</f>
        <v>Yes</v>
      </c>
      <c r="I12" s="10">
        <v>36.090000000000003</v>
      </c>
      <c r="J12" s="10">
        <v>-13.7</v>
      </c>
      <c r="K12" s="9" t="str">
        <f t="shared" si="0"/>
        <v>Yes</v>
      </c>
    </row>
    <row r="13" spans="1:11" x14ac:dyDescent="0.2">
      <c r="A13" s="81" t="s">
        <v>658</v>
      </c>
      <c r="B13" s="59" t="s">
        <v>228</v>
      </c>
      <c r="C13" s="9">
        <v>0.2237136465</v>
      </c>
      <c r="D13" s="9" t="str">
        <f>IF($B13="N/A","N/A",IF(C13&gt;5,"No",IF(C13&lt;=0,"No","Yes")))</f>
        <v>Yes</v>
      </c>
      <c r="E13" s="9">
        <v>0</v>
      </c>
      <c r="F13" s="9" t="str">
        <f>IF($B13="N/A","N/A",IF(E13&gt;5,"No",IF(E13&lt;=0,"No","Yes")))</f>
        <v>No</v>
      </c>
      <c r="G13" s="9">
        <v>0.45977011490000003</v>
      </c>
      <c r="H13" s="9" t="str">
        <f>IF($B13="N/A","N/A",IF(G13&gt;5,"No",IF(G13&lt;=0,"No","Yes")))</f>
        <v>Yes</v>
      </c>
      <c r="I13" s="10">
        <v>-100</v>
      </c>
      <c r="J13" s="10" t="s">
        <v>1743</v>
      </c>
      <c r="K13" s="9" t="str">
        <f t="shared" si="0"/>
        <v>N/A</v>
      </c>
    </row>
    <row r="14" spans="1:11" x14ac:dyDescent="0.2">
      <c r="A14" s="81" t="s">
        <v>163</v>
      </c>
      <c r="B14" s="34" t="s">
        <v>218</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81" t="s">
        <v>32</v>
      </c>
      <c r="B15" s="34" t="s">
        <v>218</v>
      </c>
      <c r="C15" s="9">
        <v>76.062639821000005</v>
      </c>
      <c r="D15" s="9" t="str">
        <f>IF($B15="N/A","N/A",IF(C15&gt;100,"No",IF(C15&lt;95,"No","Yes")))</f>
        <v>No</v>
      </c>
      <c r="E15" s="9">
        <v>87.049180328000006</v>
      </c>
      <c r="F15" s="9" t="str">
        <f>IF($B15="N/A","N/A",IF(E15&gt;100,"No",IF(E15&lt;95,"No","Yes")))</f>
        <v>No</v>
      </c>
      <c r="G15" s="9">
        <v>97.011494252999995</v>
      </c>
      <c r="H15" s="9" t="str">
        <f>IF($B15="N/A","N/A",IF(G15&gt;100,"No",IF(G15&lt;95,"No","Yes")))</f>
        <v>Yes</v>
      </c>
      <c r="I15" s="10">
        <v>14.44</v>
      </c>
      <c r="J15" s="10">
        <v>11.44</v>
      </c>
      <c r="K15" s="9" t="str">
        <f t="shared" si="0"/>
        <v>Yes</v>
      </c>
    </row>
    <row r="16" spans="1:11" x14ac:dyDescent="0.2">
      <c r="A16" s="81" t="s">
        <v>845</v>
      </c>
      <c r="B16" s="34" t="s">
        <v>230</v>
      </c>
      <c r="C16" s="9">
        <v>11.176470588000001</v>
      </c>
      <c r="D16" s="9" t="str">
        <f>IF($B16="N/A","N/A",IF(C16&gt;30,"No",IF(C16&lt;5,"No","Yes")))</f>
        <v>Yes</v>
      </c>
      <c r="E16" s="9">
        <v>10.922787194</v>
      </c>
      <c r="F16" s="9" t="str">
        <f>IF($B16="N/A","N/A",IF(E16&gt;30,"No",IF(E16&lt;5,"No","Yes")))</f>
        <v>Yes</v>
      </c>
      <c r="G16" s="9">
        <v>5.6872037915</v>
      </c>
      <c r="H16" s="9" t="str">
        <f>IF($B16="N/A","N/A",IF(G16&gt;30,"No",IF(G16&lt;5,"No","Yes")))</f>
        <v>Yes</v>
      </c>
      <c r="I16" s="10">
        <v>-2.27</v>
      </c>
      <c r="J16" s="10">
        <v>-47.9</v>
      </c>
      <c r="K16" s="9" t="str">
        <f t="shared" si="0"/>
        <v>No</v>
      </c>
    </row>
    <row r="17" spans="1:11" x14ac:dyDescent="0.2">
      <c r="A17" s="81" t="s">
        <v>846</v>
      </c>
      <c r="B17" s="34" t="s">
        <v>231</v>
      </c>
      <c r="C17" s="9">
        <v>44.117647058999999</v>
      </c>
      <c r="D17" s="9" t="str">
        <f>IF($B17="N/A","N/A",IF(C17&gt;75,"No",IF(C17&lt;15,"No","Yes")))</f>
        <v>Yes</v>
      </c>
      <c r="E17" s="9">
        <v>56.308851224000001</v>
      </c>
      <c r="F17" s="9" t="str">
        <f>IF($B17="N/A","N/A",IF(E17&gt;75,"No",IF(E17&lt;15,"No","Yes")))</f>
        <v>Yes</v>
      </c>
      <c r="G17" s="9">
        <v>61.374407583</v>
      </c>
      <c r="H17" s="9" t="str">
        <f>IF($B17="N/A","N/A",IF(G17&gt;75,"No",IF(G17&lt;15,"No","Yes")))</f>
        <v>Yes</v>
      </c>
      <c r="I17" s="10">
        <v>27.63</v>
      </c>
      <c r="J17" s="10">
        <v>8.9960000000000004</v>
      </c>
      <c r="K17" s="9" t="str">
        <f t="shared" si="0"/>
        <v>Yes</v>
      </c>
    </row>
    <row r="18" spans="1:11" x14ac:dyDescent="0.2">
      <c r="A18" s="81" t="s">
        <v>847</v>
      </c>
      <c r="B18" s="34" t="s">
        <v>232</v>
      </c>
      <c r="C18" s="9">
        <v>44.705882353</v>
      </c>
      <c r="D18" s="9" t="str">
        <f>IF($B18="N/A","N/A",IF(C18&gt;70,"No",IF(C18&lt;25,"No","Yes")))</f>
        <v>Yes</v>
      </c>
      <c r="E18" s="9">
        <v>32.768361581999997</v>
      </c>
      <c r="F18" s="9" t="str">
        <f>IF($B18="N/A","N/A",IF(E18&gt;70,"No",IF(E18&lt;25,"No","Yes")))</f>
        <v>Yes</v>
      </c>
      <c r="G18" s="9">
        <v>32.938388625999998</v>
      </c>
      <c r="H18" s="9" t="str">
        <f>IF($B18="N/A","N/A",IF(G18&gt;70,"No",IF(G18&lt;25,"No","Yes")))</f>
        <v>Yes</v>
      </c>
      <c r="I18" s="10">
        <v>-26.7</v>
      </c>
      <c r="J18" s="10">
        <v>0.51890000000000003</v>
      </c>
      <c r="K18" s="9" t="str">
        <f t="shared" si="0"/>
        <v>Yes</v>
      </c>
    </row>
    <row r="19" spans="1:11" x14ac:dyDescent="0.2">
      <c r="A19" s="81" t="s">
        <v>164</v>
      </c>
      <c r="B19" s="34" t="s">
        <v>218</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
      <c r="A20" s="28" t="s">
        <v>373</v>
      </c>
      <c r="B20" s="34" t="s">
        <v>245</v>
      </c>
      <c r="C20" s="9">
        <v>4.6979865772</v>
      </c>
      <c r="D20" s="9" t="str">
        <f>IF($B20="N/A","N/A",IF(C20&gt;5,"No",IF(C20&lt;1,"No","Yes")))</f>
        <v>Yes</v>
      </c>
      <c r="E20" s="9">
        <v>5.7377049180000004</v>
      </c>
      <c r="F20" s="9" t="str">
        <f>IF($B20="N/A","N/A",IF(E20&gt;5,"No",IF(E20&lt;1,"No","Yes")))</f>
        <v>No</v>
      </c>
      <c r="G20" s="9">
        <v>9.1954022988999995</v>
      </c>
      <c r="H20" s="9" t="str">
        <f>IF($B20="N/A","N/A",IF(G20&gt;5,"No",IF(G20&lt;1,"No","Yes")))</f>
        <v>No</v>
      </c>
      <c r="I20" s="10">
        <v>22.13</v>
      </c>
      <c r="J20" s="10">
        <v>60.26</v>
      </c>
      <c r="K20" s="9" t="str">
        <f t="shared" si="0"/>
        <v>No</v>
      </c>
    </row>
    <row r="21" spans="1:11" x14ac:dyDescent="0.2">
      <c r="A21" s="28" t="s">
        <v>375</v>
      </c>
      <c r="B21" s="34" t="s">
        <v>246</v>
      </c>
      <c r="C21" s="9">
        <v>78.970917225999997</v>
      </c>
      <c r="D21" s="9" t="str">
        <f>IF($B21="N/A","N/A",IF(C21&gt;98,"No",IF(C21&lt;8,"No","Yes")))</f>
        <v>Yes</v>
      </c>
      <c r="E21" s="9">
        <v>85.573770491999994</v>
      </c>
      <c r="F21" s="9" t="str">
        <f>IF($B21="N/A","N/A",IF(E21&gt;98,"No",IF(E21&lt;8,"No","Yes")))</f>
        <v>Yes</v>
      </c>
      <c r="G21" s="9">
        <v>82.298850575000003</v>
      </c>
      <c r="H21" s="9" t="str">
        <f>IF($B21="N/A","N/A",IF(G21&gt;98,"No",IF(G21&lt;8,"No","Yes")))</f>
        <v>Yes</v>
      </c>
      <c r="I21" s="10">
        <v>8.3610000000000007</v>
      </c>
      <c r="J21" s="10">
        <v>-3.83</v>
      </c>
      <c r="K21" s="9" t="str">
        <f t="shared" si="0"/>
        <v>Yes</v>
      </c>
    </row>
    <row r="22" spans="1:11" x14ac:dyDescent="0.2">
      <c r="A22" s="28" t="s">
        <v>376</v>
      </c>
      <c r="B22" s="59" t="s">
        <v>228</v>
      </c>
      <c r="C22" s="9">
        <v>2.6845637583999999</v>
      </c>
      <c r="D22" s="9" t="str">
        <f>IF($B22="N/A","N/A",IF(C22&gt;5,"No",IF(C22&lt;=0,"No","Yes")))</f>
        <v>Yes</v>
      </c>
      <c r="E22" s="9">
        <v>1.8032786885000001</v>
      </c>
      <c r="F22" s="9" t="str">
        <f>IF($B22="N/A","N/A",IF(E22&gt;5,"No",IF(E22&lt;=0,"No","Yes")))</f>
        <v>Yes</v>
      </c>
      <c r="G22" s="9">
        <v>1.3793103447999999</v>
      </c>
      <c r="H22" s="9" t="str">
        <f>IF($B22="N/A","N/A",IF(G22&gt;5,"No",IF(G22&lt;=0,"No","Yes")))</f>
        <v>Yes</v>
      </c>
      <c r="I22" s="10">
        <v>-32.799999999999997</v>
      </c>
      <c r="J22" s="10">
        <v>-23.5</v>
      </c>
      <c r="K22" s="9" t="str">
        <f t="shared" si="0"/>
        <v>Yes</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2014-12-04T21:32:05Z</dcterms:modified>
  <dc:language>English</dc:language>
</cp:coreProperties>
</file>